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javierlopez/Desktop/"/>
    </mc:Choice>
  </mc:AlternateContent>
  <bookViews>
    <workbookView xWindow="0" yWindow="460" windowWidth="25600" windowHeight="9620"/>
  </bookViews>
  <sheets>
    <sheet name="Sheet6" sheetId="8" r:id="rId1"/>
    <sheet name="Data" sheetId="1" r:id="rId2"/>
    <sheet name="Pivot Category" sheetId="4" r:id="rId3"/>
    <sheet name="Pivot Sub-Category" sheetId="2" r:id="rId4"/>
    <sheet name="Pivot Date" sheetId="3" r:id="rId5"/>
    <sheet name="Bonus" sheetId="5" r:id="rId6"/>
  </sheets>
  <calcPr calcId="150001" concurrentCalc="0"/>
  <pivotCaches>
    <pivotCache cacheId="7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" i="8" l="1"/>
  <c r="E13" i="8"/>
  <c r="E12" i="8"/>
  <c r="E11" i="8"/>
  <c r="E10" i="8"/>
  <c r="E9" i="8"/>
  <c r="E8" i="8"/>
  <c r="E7" i="8"/>
  <c r="E5" i="8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B2" i="5"/>
  <c r="E3" i="5"/>
  <c r="H3" i="5"/>
  <c r="E4" i="5"/>
  <c r="H4" i="5"/>
  <c r="E5" i="5"/>
  <c r="H5" i="5"/>
  <c r="E6" i="5"/>
  <c r="H6" i="5"/>
  <c r="E7" i="5"/>
  <c r="H7" i="5"/>
  <c r="E8" i="5"/>
  <c r="H8" i="5"/>
  <c r="E9" i="5"/>
  <c r="H9" i="5"/>
  <c r="E10" i="5"/>
  <c r="H10" i="5"/>
  <c r="E11" i="5"/>
  <c r="H11" i="5"/>
  <c r="E12" i="5"/>
  <c r="H12" i="5"/>
  <c r="D13" i="5"/>
  <c r="B13" i="5"/>
  <c r="C13" i="5"/>
  <c r="E13" i="5"/>
  <c r="H13" i="5"/>
  <c r="C2" i="5"/>
  <c r="D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G13" i="4"/>
  <c r="G12" i="4"/>
  <c r="G11" i="4"/>
  <c r="G10" i="4"/>
  <c r="G9" i="4"/>
  <c r="G8" i="4"/>
  <c r="G7" i="4"/>
  <c r="G6" i="4"/>
  <c r="G5" i="4"/>
  <c r="D26" i="2"/>
  <c r="C26" i="2"/>
  <c r="B26" i="2"/>
  <c r="D20" i="3"/>
  <c r="C20" i="3"/>
  <c r="B20" i="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3736" i="1"/>
  <c r="S2949" i="1"/>
  <c r="S1091" i="1"/>
  <c r="S3737" i="1"/>
  <c r="S956" i="1"/>
  <c r="S3738" i="1"/>
  <c r="S491" i="1"/>
  <c r="S2871" i="1"/>
  <c r="S1147" i="1"/>
  <c r="S982" i="1"/>
  <c r="S1148" i="1"/>
  <c r="S3104" i="1"/>
  <c r="S3739" i="1"/>
  <c r="S3740" i="1"/>
  <c r="S3741" i="1"/>
  <c r="S707" i="1"/>
  <c r="S3742" i="1"/>
  <c r="S1556" i="1"/>
  <c r="S3743" i="1"/>
  <c r="S1498" i="1"/>
  <c r="S1113" i="1"/>
  <c r="S932" i="1"/>
  <c r="S3744" i="1"/>
  <c r="S461" i="1"/>
  <c r="S2151" i="1"/>
  <c r="S555" i="1"/>
  <c r="S3745" i="1"/>
  <c r="S913" i="1"/>
  <c r="S3746" i="1"/>
  <c r="S1138" i="1"/>
  <c r="S2158" i="1"/>
  <c r="S1422" i="1"/>
  <c r="S2851" i="1"/>
  <c r="S3747" i="1"/>
  <c r="S3079" i="1"/>
  <c r="S3748" i="1"/>
  <c r="S682" i="1"/>
  <c r="S1410" i="1"/>
  <c r="S1179" i="1"/>
  <c r="S3749" i="1"/>
  <c r="S671" i="1"/>
  <c r="S1123" i="1"/>
  <c r="S3790" i="1"/>
  <c r="S925" i="1"/>
  <c r="S163" i="1"/>
  <c r="S706" i="1"/>
  <c r="S3791" i="1"/>
  <c r="S560" i="1"/>
  <c r="S3792" i="1"/>
  <c r="S3793" i="1"/>
  <c r="S489" i="1"/>
  <c r="S554" i="1"/>
  <c r="S3105" i="1"/>
  <c r="S2778" i="1"/>
  <c r="S3106" i="1"/>
  <c r="S2881" i="1"/>
  <c r="S180" i="1"/>
  <c r="S206" i="1"/>
  <c r="S1801" i="1"/>
  <c r="S223" i="1"/>
  <c r="S1132" i="1"/>
  <c r="S3794" i="1"/>
  <c r="S1725" i="1"/>
  <c r="S3795" i="1"/>
  <c r="S3796" i="1"/>
  <c r="S3797" i="1"/>
  <c r="S1423" i="1"/>
  <c r="S3798" i="1"/>
  <c r="S3799" i="1"/>
  <c r="S3800" i="1"/>
  <c r="S2128" i="1"/>
  <c r="S3801" i="1"/>
  <c r="S1777" i="1"/>
  <c r="S3802" i="1"/>
  <c r="S1114" i="1"/>
  <c r="S3803" i="1"/>
  <c r="S3804" i="1"/>
  <c r="S2159" i="1"/>
  <c r="S3805" i="1"/>
  <c r="S1424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2866" i="1"/>
  <c r="S1159" i="1"/>
  <c r="S1093" i="1"/>
  <c r="S1594" i="1"/>
  <c r="S1493" i="1"/>
  <c r="S2922" i="1"/>
  <c r="S1721" i="1"/>
  <c r="S3806" i="1"/>
  <c r="S941" i="1"/>
  <c r="S3807" i="1"/>
  <c r="S2763" i="1"/>
  <c r="S1104" i="1"/>
  <c r="S978" i="1"/>
  <c r="S3808" i="1"/>
  <c r="S1735" i="1"/>
  <c r="S3080" i="1"/>
  <c r="S3809" i="1"/>
  <c r="S3843" i="1"/>
  <c r="S581" i="1"/>
  <c r="S3844" i="1"/>
  <c r="S2950" i="1"/>
  <c r="S3845" i="1"/>
  <c r="S425" i="1"/>
  <c r="S2882" i="1"/>
  <c r="S2160" i="1"/>
  <c r="S3090" i="1"/>
  <c r="S921" i="1"/>
  <c r="S2951" i="1"/>
  <c r="S1881" i="1"/>
  <c r="S2429" i="1"/>
  <c r="S1120" i="1"/>
  <c r="S3846" i="1"/>
  <c r="S1073" i="1"/>
  <c r="S2686" i="1"/>
  <c r="S1882" i="1"/>
  <c r="S2430" i="1"/>
  <c r="S2124" i="1"/>
  <c r="S3847" i="1"/>
  <c r="S906" i="1"/>
  <c r="S2697" i="1"/>
  <c r="S2698" i="1"/>
  <c r="S3848" i="1"/>
  <c r="S3849" i="1"/>
  <c r="S711" i="1"/>
  <c r="S3107" i="1"/>
  <c r="S1714" i="1"/>
  <c r="S1909" i="1"/>
  <c r="S462" i="1"/>
  <c r="S3850" i="1"/>
  <c r="S3851" i="1"/>
  <c r="S2152" i="1"/>
  <c r="S430" i="1"/>
  <c r="S1710" i="1"/>
  <c r="S893" i="1"/>
  <c r="S3108" i="1"/>
  <c r="S3852" i="1"/>
  <c r="S452" i="1"/>
  <c r="S3853" i="1"/>
  <c r="S3854" i="1"/>
  <c r="S453" i="1"/>
  <c r="S235" i="1"/>
  <c r="S584" i="1"/>
  <c r="S2883" i="1"/>
  <c r="S236" i="1"/>
  <c r="S1706" i="1"/>
  <c r="S227" i="1"/>
  <c r="S2161" i="1"/>
  <c r="S3855" i="1"/>
  <c r="S3856" i="1"/>
  <c r="S1449" i="1"/>
  <c r="S3857" i="1"/>
  <c r="S3858" i="1"/>
  <c r="S3859" i="1"/>
  <c r="S3860" i="1"/>
  <c r="S2602" i="1"/>
  <c r="S3861" i="1"/>
  <c r="S3109" i="1"/>
  <c r="S2644" i="1"/>
  <c r="S492" i="1"/>
  <c r="S576" i="1"/>
  <c r="S1450" i="1"/>
  <c r="S3862" i="1"/>
  <c r="S1441" i="1"/>
  <c r="S1775" i="1"/>
  <c r="S1140" i="1"/>
  <c r="S2148" i="1"/>
  <c r="S1425" i="1"/>
  <c r="S957" i="1"/>
  <c r="S1115" i="1"/>
  <c r="S2884" i="1"/>
  <c r="S3863" i="1"/>
  <c r="S1601" i="1"/>
  <c r="S2872" i="1"/>
  <c r="S241" i="1"/>
  <c r="S2162" i="1"/>
  <c r="S184" i="1"/>
  <c r="S3864" i="1"/>
  <c r="S1488" i="1"/>
  <c r="S3865" i="1"/>
  <c r="S502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3110" i="1"/>
  <c r="S2699" i="1"/>
  <c r="S3111" i="1"/>
  <c r="S1985" i="1"/>
  <c r="S2943" i="1"/>
  <c r="S203" i="1"/>
  <c r="S2149" i="1"/>
  <c r="S3866" i="1"/>
  <c r="S2915" i="1"/>
  <c r="S1994" i="1"/>
  <c r="S2585" i="1"/>
  <c r="S471" i="1"/>
  <c r="S3867" i="1"/>
  <c r="S1742" i="1"/>
  <c r="S689" i="1"/>
  <c r="S3868" i="1"/>
  <c r="S1499" i="1"/>
  <c r="S697" i="1"/>
  <c r="S3869" i="1"/>
  <c r="S2403" i="1"/>
  <c r="S2868" i="1"/>
  <c r="S2139" i="1"/>
  <c r="S3890" i="1"/>
  <c r="S1995" i="1"/>
  <c r="S3112" i="1"/>
  <c r="S3891" i="1"/>
  <c r="S3113" i="1"/>
  <c r="S3892" i="1"/>
  <c r="S1430" i="1"/>
  <c r="S2779" i="1"/>
  <c r="S1709" i="1"/>
  <c r="S1786" i="1"/>
  <c r="S3893" i="1"/>
  <c r="S1137" i="1"/>
  <c r="S1904" i="1"/>
  <c r="S1417" i="1"/>
  <c r="S3114" i="1"/>
  <c r="S2885" i="1"/>
  <c r="S2867" i="1"/>
  <c r="S1561" i="1"/>
  <c r="S3115" i="1"/>
  <c r="S3894" i="1"/>
  <c r="S3895" i="1"/>
  <c r="S3116" i="1"/>
  <c r="S2886" i="1"/>
  <c r="S3896" i="1"/>
  <c r="S2136" i="1"/>
  <c r="S504" i="1"/>
  <c r="S1160" i="1"/>
  <c r="S3117" i="1"/>
  <c r="S1446" i="1"/>
  <c r="S2125" i="1"/>
  <c r="S1426" i="1"/>
  <c r="S1772" i="1"/>
  <c r="S2687" i="1"/>
  <c r="S1097" i="1"/>
  <c r="S2944" i="1"/>
  <c r="S2780" i="1"/>
  <c r="S899" i="1"/>
  <c r="S2643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75" i="1"/>
  <c r="S1820" i="1"/>
  <c r="S1593" i="1"/>
  <c r="S937" i="1"/>
  <c r="S882" i="1"/>
  <c r="S582" i="1"/>
  <c r="S2916" i="1"/>
  <c r="S450" i="1"/>
  <c r="S938" i="1"/>
  <c r="S169" i="1"/>
  <c r="S181" i="1"/>
  <c r="S208" i="1"/>
  <c r="S215" i="1"/>
  <c r="S1489" i="1"/>
  <c r="S2855" i="1"/>
  <c r="S885" i="1"/>
  <c r="S681" i="1"/>
  <c r="S204" i="1"/>
  <c r="S769" i="1"/>
  <c r="S222" i="1"/>
  <c r="S192" i="1"/>
  <c r="S3118" i="1"/>
  <c r="S2144" i="1"/>
  <c r="S1166" i="1"/>
  <c r="S185" i="1"/>
  <c r="S985" i="1"/>
  <c r="S3897" i="1"/>
  <c r="S475" i="1"/>
  <c r="S199" i="1"/>
  <c r="S164" i="1"/>
  <c r="S521" i="1"/>
  <c r="S1411" i="1"/>
  <c r="S703" i="1"/>
  <c r="S173" i="1"/>
  <c r="S972" i="1"/>
  <c r="S960" i="1"/>
  <c r="S3119" i="1"/>
  <c r="S548" i="1"/>
  <c r="S197" i="1"/>
  <c r="S165" i="1"/>
  <c r="S1110" i="1"/>
  <c r="S436" i="1"/>
  <c r="S459" i="1"/>
  <c r="S903" i="1"/>
  <c r="S1071" i="1"/>
  <c r="S873" i="1"/>
  <c r="S3898" i="1"/>
  <c r="S167" i="1"/>
  <c r="S221" i="1"/>
  <c r="S2126" i="1"/>
  <c r="S3899" i="1"/>
  <c r="S175" i="1"/>
  <c r="S1789" i="1"/>
  <c r="S1544" i="1"/>
  <c r="S553" i="1"/>
  <c r="S694" i="1"/>
  <c r="S933" i="1"/>
  <c r="S1157" i="1"/>
  <c r="S1867" i="1"/>
  <c r="S1549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3900" i="1"/>
  <c r="S1437" i="1"/>
  <c r="S3901" i="1"/>
  <c r="S2952" i="1"/>
  <c r="S3902" i="1"/>
  <c r="S514" i="1"/>
  <c r="S3903" i="1"/>
  <c r="S1559" i="1"/>
  <c r="S3904" i="1"/>
  <c r="S664" i="1"/>
  <c r="S3905" i="1"/>
  <c r="S2887" i="1"/>
  <c r="S2404" i="1"/>
  <c r="S2599" i="1"/>
  <c r="S1135" i="1"/>
  <c r="S1584" i="1"/>
  <c r="S473" i="1"/>
  <c r="S2769" i="1"/>
  <c r="S3091" i="1"/>
  <c r="S1116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512" i="1"/>
  <c r="S1798" i="1"/>
  <c r="S1585" i="1"/>
  <c r="S1868" i="1"/>
  <c r="S506" i="1"/>
  <c r="S2431" i="1"/>
  <c r="S958" i="1"/>
  <c r="S716" i="1"/>
  <c r="S2405" i="1"/>
  <c r="S780" i="1"/>
  <c r="S2123" i="1"/>
  <c r="S1149" i="1"/>
  <c r="S1996" i="1"/>
  <c r="S2432" i="1"/>
  <c r="S929" i="1"/>
  <c r="S3906" i="1"/>
  <c r="S709" i="1"/>
  <c r="S699" i="1"/>
  <c r="S1997" i="1"/>
  <c r="S952" i="1"/>
  <c r="S1776" i="1"/>
  <c r="S2672" i="1"/>
  <c r="S1158" i="1"/>
  <c r="S572" i="1"/>
  <c r="S2781" i="1"/>
  <c r="S923" i="1"/>
  <c r="S1490" i="1"/>
  <c r="S3907" i="1"/>
  <c r="S1921" i="1"/>
  <c r="S544" i="1"/>
  <c r="S1736" i="1"/>
  <c r="S1412" i="1"/>
  <c r="S542" i="1"/>
  <c r="S1500" i="1"/>
  <c r="S234" i="1"/>
  <c r="S1547" i="1"/>
  <c r="S484" i="1"/>
  <c r="S3908" i="1"/>
  <c r="S1986" i="1"/>
  <c r="S1176" i="1"/>
  <c r="S2770" i="1"/>
  <c r="S3909" i="1"/>
  <c r="S1869" i="1"/>
  <c r="S1591" i="1"/>
  <c r="S1596" i="1"/>
  <c r="S1545" i="1"/>
  <c r="S3910" i="1"/>
  <c r="S3911" i="1"/>
  <c r="S3912" i="1"/>
  <c r="S996" i="1"/>
  <c r="S1766" i="1"/>
  <c r="S3913" i="1"/>
  <c r="S2673" i="1"/>
  <c r="S574" i="1"/>
  <c r="S3914" i="1"/>
  <c r="S1128" i="1"/>
  <c r="S3915" i="1"/>
  <c r="S2674" i="1"/>
  <c r="S1546" i="1"/>
  <c r="S1802" i="1"/>
  <c r="S3916" i="1"/>
  <c r="S457" i="1"/>
  <c r="S441" i="1"/>
  <c r="S1145" i="1"/>
  <c r="S1146" i="1"/>
  <c r="S1592" i="1"/>
  <c r="S3917" i="1"/>
  <c r="S3918" i="1"/>
  <c r="S670" i="1"/>
  <c r="S3919" i="1"/>
  <c r="S1139" i="1"/>
  <c r="S1723" i="1"/>
  <c r="S696" i="1"/>
  <c r="S1767" i="1"/>
  <c r="S677" i="1"/>
  <c r="S2406" i="1"/>
  <c r="S3920" i="1"/>
  <c r="S2510" i="1"/>
  <c r="S2700" i="1"/>
  <c r="S2511" i="1"/>
  <c r="S673" i="1"/>
  <c r="S721" i="1"/>
  <c r="S943" i="1"/>
  <c r="S1169" i="1"/>
  <c r="S427" i="1"/>
  <c r="S519" i="1"/>
  <c r="S1171" i="1"/>
  <c r="S3921" i="1"/>
  <c r="S1074" i="1"/>
  <c r="S1182" i="1"/>
  <c r="S691" i="1"/>
  <c r="S194" i="1"/>
  <c r="S191" i="1"/>
  <c r="S1732" i="1"/>
  <c r="S431" i="1"/>
  <c r="S196" i="1"/>
  <c r="S894" i="1"/>
  <c r="S1439" i="1"/>
  <c r="S887" i="1"/>
  <c r="S193" i="1"/>
  <c r="S182" i="1"/>
  <c r="S172" i="1"/>
  <c r="S935" i="1"/>
  <c r="S1126" i="1"/>
  <c r="S890" i="1"/>
  <c r="S1167" i="1"/>
  <c r="S592" i="1"/>
  <c r="S474" i="1"/>
  <c r="S1787" i="1"/>
  <c r="S201" i="1"/>
  <c r="S550" i="1"/>
  <c r="S1442" i="1"/>
  <c r="S422" i="1"/>
  <c r="S1106" i="1"/>
  <c r="S1177" i="1"/>
  <c r="S509" i="1"/>
  <c r="S496" i="1"/>
  <c r="S879" i="1"/>
  <c r="S166" i="1"/>
  <c r="S179" i="1"/>
  <c r="S680" i="1"/>
  <c r="S2873" i="1"/>
  <c r="S3081" i="1"/>
  <c r="S178" i="1"/>
  <c r="S1788" i="1"/>
  <c r="S579" i="1"/>
  <c r="S510" i="1"/>
  <c r="S429" i="1"/>
  <c r="S3922" i="1"/>
  <c r="S663" i="1"/>
  <c r="S2688" i="1"/>
  <c r="S1483" i="1"/>
  <c r="S1077" i="1"/>
  <c r="S195" i="1"/>
  <c r="S455" i="1"/>
  <c r="S931" i="1"/>
  <c r="S1998" i="1"/>
  <c r="S1999" i="1"/>
  <c r="S174" i="1"/>
  <c r="S209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231" i="1"/>
  <c r="S1903" i="1"/>
  <c r="S449" i="1"/>
  <c r="S1726" i="1"/>
  <c r="S2433" i="1"/>
  <c r="S900" i="1"/>
  <c r="S1987" i="1"/>
  <c r="S3923" i="1"/>
  <c r="S2153" i="1"/>
  <c r="S2888" i="1"/>
  <c r="S479" i="1"/>
  <c r="S2434" i="1"/>
  <c r="S168" i="1"/>
  <c r="S239" i="1"/>
  <c r="S2435" i="1"/>
  <c r="S939" i="1"/>
  <c r="S587" i="1"/>
  <c r="S2869" i="1"/>
  <c r="S2137" i="1"/>
  <c r="S1107" i="1"/>
  <c r="S3924" i="1"/>
  <c r="S781" i="1"/>
  <c r="S2856" i="1"/>
  <c r="S3925" i="1"/>
  <c r="S432" i="1"/>
  <c r="S719" i="1"/>
  <c r="S3053" i="1"/>
  <c r="S2701" i="1"/>
  <c r="S2771" i="1"/>
  <c r="S2504" i="1"/>
  <c r="S483" i="1"/>
  <c r="S183" i="1"/>
  <c r="S559" i="1"/>
  <c r="S2427" i="1"/>
  <c r="S588" i="1"/>
  <c r="S2702" i="1"/>
  <c r="S1803" i="1"/>
  <c r="S2507" i="1"/>
  <c r="S1099" i="1"/>
  <c r="S1431" i="1"/>
  <c r="S494" i="1"/>
  <c r="S686" i="1"/>
  <c r="S1589" i="1"/>
  <c r="S3926" i="1"/>
  <c r="S927" i="1"/>
  <c r="S2436" i="1"/>
  <c r="S1418" i="1"/>
  <c r="S3120" i="1"/>
  <c r="S177" i="1"/>
  <c r="S3054" i="1"/>
  <c r="S2889" i="1"/>
  <c r="S2145" i="1"/>
  <c r="S1558" i="1"/>
  <c r="S1880" i="1"/>
  <c r="S1784" i="1"/>
  <c r="S3055" i="1"/>
  <c r="S3927" i="1"/>
  <c r="S2681" i="1"/>
  <c r="S3928" i="1"/>
  <c r="S2874" i="1"/>
  <c r="S1100" i="1"/>
  <c r="S3929" i="1"/>
  <c r="S2890" i="1"/>
  <c r="S975" i="1"/>
  <c r="S3121" i="1"/>
  <c r="S2772" i="1"/>
  <c r="S2875" i="1"/>
  <c r="S3930" i="1"/>
  <c r="S685" i="1"/>
  <c r="S2782" i="1"/>
  <c r="S3122" i="1"/>
  <c r="S2407" i="1"/>
  <c r="S1406" i="1"/>
  <c r="S217" i="1"/>
  <c r="S1737" i="1"/>
  <c r="S3056" i="1"/>
  <c r="S3931" i="1"/>
  <c r="S3932" i="1"/>
  <c r="S3933" i="1"/>
  <c r="S1553" i="1"/>
  <c r="S3934" i="1"/>
  <c r="S1804" i="1"/>
  <c r="S992" i="1"/>
  <c r="S3935" i="1"/>
  <c r="S1920" i="1"/>
  <c r="S1911" i="1"/>
  <c r="S1419" i="1"/>
  <c r="S3936" i="1"/>
  <c r="S877" i="1"/>
  <c r="S2408" i="1"/>
  <c r="S1150" i="1"/>
  <c r="S1551" i="1"/>
  <c r="S3937" i="1"/>
  <c r="S1597" i="1"/>
  <c r="S2586" i="1"/>
  <c r="S3938" i="1"/>
  <c r="S763" i="1"/>
  <c r="S3939" i="1"/>
  <c r="S2587" i="1"/>
  <c r="S3940" i="1"/>
  <c r="S3941" i="1"/>
  <c r="S567" i="1"/>
  <c r="S497" i="1"/>
  <c r="S872" i="1"/>
  <c r="S863" i="1"/>
  <c r="S2852" i="1"/>
  <c r="S1805" i="1"/>
  <c r="S2743" i="1"/>
  <c r="S3942" i="1"/>
  <c r="S2675" i="1"/>
  <c r="S886" i="1"/>
  <c r="S976" i="1"/>
  <c r="S2891" i="1"/>
  <c r="S3943" i="1"/>
  <c r="S3057" i="1"/>
  <c r="S485" i="1"/>
  <c r="S439" i="1"/>
  <c r="S3076" i="1"/>
  <c r="S2505" i="1"/>
  <c r="S1806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32" i="1"/>
  <c r="S1790" i="1"/>
  <c r="S2857" i="1"/>
  <c r="S2858" i="1"/>
  <c r="S1922" i="1"/>
  <c r="S3944" i="1"/>
  <c r="S3190" i="1"/>
  <c r="S2919" i="1"/>
  <c r="S1151" i="1"/>
  <c r="S1807" i="1"/>
  <c r="S3191" i="1"/>
  <c r="S914" i="1"/>
  <c r="S3945" i="1"/>
  <c r="S2140" i="1"/>
  <c r="S2945" i="1"/>
  <c r="S1087" i="1"/>
  <c r="S3082" i="1"/>
  <c r="S1501" i="1"/>
  <c r="S2689" i="1"/>
  <c r="S1808" i="1"/>
  <c r="S676" i="1"/>
  <c r="S3946" i="1"/>
  <c r="S3947" i="1"/>
  <c r="S1102" i="1"/>
  <c r="S2437" i="1"/>
  <c r="S3948" i="1"/>
  <c r="S1111" i="1"/>
  <c r="S444" i="1"/>
  <c r="S3949" i="1"/>
  <c r="S910" i="1"/>
  <c r="S230" i="1"/>
  <c r="S2859" i="1"/>
  <c r="S1908" i="1"/>
  <c r="S909" i="1"/>
  <c r="S970" i="1"/>
  <c r="S1557" i="1"/>
  <c r="S3192" i="1"/>
  <c r="S570" i="1"/>
  <c r="S3950" i="1"/>
  <c r="S3951" i="1"/>
  <c r="S3952" i="1"/>
  <c r="S3953" i="1"/>
  <c r="S3954" i="1"/>
  <c r="S1912" i="1"/>
  <c r="S3955" i="1"/>
  <c r="S3956" i="1"/>
  <c r="S3193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791" i="1"/>
  <c r="S3058" i="1"/>
  <c r="S2409" i="1"/>
  <c r="S3957" i="1"/>
  <c r="S1602" i="1"/>
  <c r="S2425" i="1"/>
  <c r="S3958" i="1"/>
  <c r="S1133" i="1"/>
  <c r="S3959" i="1"/>
  <c r="S883" i="1"/>
  <c r="S1809" i="1"/>
  <c r="S2676" i="1"/>
  <c r="S3960" i="1"/>
  <c r="S1088" i="1"/>
  <c r="S3961" i="1"/>
  <c r="S3962" i="1"/>
  <c r="S3194" i="1"/>
  <c r="S2135" i="1"/>
  <c r="S3059" i="1"/>
  <c r="S936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2946" i="1"/>
  <c r="S2843" i="1"/>
  <c r="S2892" i="1"/>
  <c r="S3963" i="1"/>
  <c r="S3195" i="1"/>
  <c r="S1170" i="1"/>
  <c r="S3964" i="1"/>
  <c r="S2129" i="1"/>
  <c r="S1586" i="1"/>
  <c r="S1799" i="1"/>
  <c r="S3965" i="1"/>
  <c r="S562" i="1"/>
  <c r="S3966" i="1"/>
  <c r="S3967" i="1"/>
  <c r="S3968" i="1"/>
  <c r="S940" i="1"/>
  <c r="S1810" i="1"/>
  <c r="S2588" i="1"/>
  <c r="S2410" i="1"/>
  <c r="S1864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3060" i="1"/>
  <c r="S1866" i="1"/>
  <c r="S2860" i="1"/>
  <c r="S3969" i="1"/>
  <c r="S668" i="1"/>
  <c r="S3970" i="1"/>
  <c r="S3196" i="1"/>
  <c r="S3971" i="1"/>
  <c r="S3972" i="1"/>
  <c r="S864" i="1"/>
  <c r="S466" i="1"/>
  <c r="S3973" i="1"/>
  <c r="S3083" i="1"/>
  <c r="S1491" i="1"/>
  <c r="S1178" i="1"/>
  <c r="S1913" i="1"/>
  <c r="S3974" i="1"/>
  <c r="S3197" i="1"/>
  <c r="S3975" i="1"/>
  <c r="S1129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893" i="1"/>
  <c r="S3198" i="1"/>
  <c r="S2154" i="1"/>
  <c r="S705" i="1"/>
  <c r="S3976" i="1"/>
  <c r="S3977" i="1"/>
  <c r="S1070" i="1"/>
  <c r="S3978" i="1"/>
  <c r="S1875" i="1"/>
  <c r="S2596" i="1"/>
  <c r="S778" i="1"/>
  <c r="S3979" i="1"/>
  <c r="S2411" i="1"/>
  <c r="S575" i="1"/>
  <c r="S2876" i="1"/>
  <c r="S1703" i="1"/>
  <c r="S693" i="1"/>
  <c r="S1914" i="1"/>
  <c r="S2589" i="1"/>
  <c r="S1443" i="1"/>
  <c r="S3980" i="1"/>
  <c r="S3199" i="1"/>
  <c r="S948" i="1"/>
  <c r="S2590" i="1"/>
  <c r="S983" i="1"/>
  <c r="S556" i="1"/>
  <c r="S3200" i="1"/>
  <c r="S896" i="1"/>
  <c r="S3981" i="1"/>
  <c r="S3982" i="1"/>
  <c r="S3983" i="1"/>
  <c r="S3984" i="1"/>
  <c r="S3985" i="1"/>
  <c r="S3201" i="1"/>
  <c r="S1778" i="1"/>
  <c r="S2767" i="1"/>
  <c r="S901" i="1"/>
  <c r="S2844" i="1"/>
  <c r="S3202" i="1"/>
  <c r="S3986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558" i="1"/>
  <c r="S238" i="1"/>
  <c r="S3987" i="1"/>
  <c r="S552" i="1"/>
  <c r="S1552" i="1"/>
  <c r="S773" i="1"/>
  <c r="S202" i="1"/>
  <c r="S884" i="1"/>
  <c r="S895" i="1"/>
  <c r="S580" i="1"/>
  <c r="S764" i="1"/>
  <c r="S188" i="1"/>
  <c r="S1141" i="1"/>
  <c r="S946" i="1"/>
  <c r="S871" i="1"/>
  <c r="S468" i="1"/>
  <c r="S207" i="1"/>
  <c r="S688" i="1"/>
  <c r="S445" i="1"/>
  <c r="S218" i="1"/>
  <c r="S573" i="1"/>
  <c r="S454" i="1"/>
  <c r="S881" i="1"/>
  <c r="S674" i="1"/>
  <c r="S1910" i="1"/>
  <c r="S2512" i="1"/>
  <c r="S666" i="1"/>
  <c r="S1785" i="1"/>
  <c r="S198" i="1"/>
  <c r="S2513" i="1"/>
  <c r="S870" i="1"/>
  <c r="S214" i="1"/>
  <c r="S464" i="1"/>
  <c r="S424" i="1"/>
  <c r="S557" i="1"/>
  <c r="S1992" i="1"/>
  <c r="S219" i="1"/>
  <c r="S546" i="1"/>
  <c r="S601" i="1"/>
  <c r="S446" i="1"/>
  <c r="S443" i="1"/>
  <c r="S229" i="1"/>
  <c r="S971" i="1"/>
  <c r="S986" i="1"/>
  <c r="S210" i="1"/>
  <c r="S1124" i="1"/>
  <c r="S2861" i="1"/>
  <c r="S2514" i="1"/>
  <c r="S892" i="1"/>
  <c r="S3988" i="1"/>
  <c r="S438" i="1"/>
  <c r="S3989" i="1"/>
  <c r="S998" i="1"/>
  <c r="S220" i="1"/>
  <c r="S3990" i="1"/>
  <c r="S2744" i="1"/>
  <c r="S599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3991" i="1"/>
  <c r="S684" i="1"/>
  <c r="S2894" i="1"/>
  <c r="S501" i="1"/>
  <c r="S3077" i="1"/>
  <c r="S1738" i="1"/>
  <c r="S2895" i="1"/>
  <c r="S714" i="1"/>
  <c r="S3992" i="1"/>
  <c r="S1131" i="1"/>
  <c r="S456" i="1"/>
  <c r="S1484" i="1"/>
  <c r="S2522" i="1"/>
  <c r="S2690" i="1"/>
  <c r="S2155" i="1"/>
  <c r="S3993" i="1"/>
  <c r="S3994" i="1"/>
  <c r="S3995" i="1"/>
  <c r="S2947" i="1"/>
  <c r="S866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507" i="1"/>
  <c r="S2870" i="1"/>
  <c r="S692" i="1"/>
  <c r="S2412" i="1"/>
  <c r="S2506" i="1"/>
  <c r="S187" i="1"/>
  <c r="S1876" i="1"/>
  <c r="S1092" i="1"/>
  <c r="S451" i="1"/>
  <c r="S176" i="1"/>
  <c r="S2896" i="1"/>
  <c r="S495" i="1"/>
  <c r="S959" i="1"/>
  <c r="S2130" i="1"/>
  <c r="S2917" i="1"/>
  <c r="S1796" i="1"/>
  <c r="S162" i="1"/>
  <c r="S1413" i="1"/>
  <c r="S1434" i="1"/>
  <c r="S463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122" i="1"/>
  <c r="S3996" i="1"/>
  <c r="S687" i="1"/>
  <c r="S487" i="1"/>
  <c r="S2156" i="1"/>
  <c r="S3203" i="1"/>
  <c r="S547" i="1"/>
  <c r="S2745" i="1"/>
  <c r="S2413" i="1"/>
  <c r="S999" i="1"/>
  <c r="S1712" i="1"/>
  <c r="S3092" i="1"/>
  <c r="S3997" i="1"/>
  <c r="S3998" i="1"/>
  <c r="S1907" i="1"/>
  <c r="S3999" i="1"/>
  <c r="S4000" i="1"/>
  <c r="S945" i="1"/>
  <c r="S1435" i="1"/>
  <c r="S961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1174" i="1"/>
  <c r="S1155" i="1"/>
  <c r="S2414" i="1"/>
  <c r="S1773" i="1"/>
  <c r="S897" i="1"/>
  <c r="S2897" i="1"/>
  <c r="S232" i="1"/>
  <c r="S2746" i="1"/>
  <c r="S1436" i="1"/>
  <c r="S1877" i="1"/>
  <c r="S2747" i="1"/>
  <c r="S564" i="1"/>
  <c r="S2853" i="1"/>
  <c r="S1795" i="1"/>
  <c r="S1075" i="1"/>
  <c r="S2426" i="1"/>
  <c r="S200" i="1"/>
  <c r="S1730" i="1"/>
  <c r="S667" i="1"/>
  <c r="S984" i="1"/>
  <c r="S4001" i="1"/>
  <c r="S969" i="1"/>
  <c r="S1444" i="1"/>
  <c r="S968" i="1"/>
  <c r="S460" i="1"/>
  <c r="S3204" i="1"/>
  <c r="S505" i="1"/>
  <c r="S3093" i="1"/>
  <c r="S4002" i="1"/>
  <c r="S1109" i="1"/>
  <c r="S1769" i="1"/>
  <c r="S2415" i="1"/>
  <c r="S2597" i="1"/>
  <c r="S3094" i="1"/>
  <c r="S1774" i="1"/>
  <c r="S679" i="1"/>
  <c r="S189" i="1"/>
  <c r="S190" i="1"/>
  <c r="S2691" i="1"/>
  <c r="S1878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1496" i="1"/>
  <c r="S2150" i="1"/>
  <c r="S1494" i="1"/>
  <c r="S4003" i="1"/>
  <c r="S767" i="1"/>
  <c r="S700" i="1"/>
  <c r="S442" i="1"/>
  <c r="S2677" i="1"/>
  <c r="S1079" i="1"/>
  <c r="S4004" i="1"/>
  <c r="S1598" i="1"/>
  <c r="S4005" i="1"/>
  <c r="S2748" i="1"/>
  <c r="S1080" i="1"/>
  <c r="S1142" i="1"/>
  <c r="S3061" i="1"/>
  <c r="S4006" i="1"/>
  <c r="S3062" i="1"/>
  <c r="S4007" i="1"/>
  <c r="S515" i="1"/>
  <c r="S3205" i="1"/>
  <c r="S3206" i="1"/>
  <c r="S2918" i="1"/>
  <c r="S1156" i="1"/>
  <c r="S3207" i="1"/>
  <c r="S4008" i="1"/>
  <c r="S3208" i="1"/>
  <c r="S3209" i="1"/>
  <c r="S571" i="1"/>
  <c r="S2773" i="1"/>
  <c r="S3095" i="1"/>
  <c r="S3096" i="1"/>
  <c r="S4009" i="1"/>
  <c r="S2692" i="1"/>
  <c r="S713" i="1"/>
  <c r="S2438" i="1"/>
  <c r="S4010" i="1"/>
  <c r="S2416" i="1"/>
  <c r="S4011" i="1"/>
  <c r="S2898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1175" i="1"/>
  <c r="S1873" i="1"/>
  <c r="S4012" i="1"/>
  <c r="S4013" i="1"/>
  <c r="S4014" i="1"/>
  <c r="S2678" i="1"/>
  <c r="S4015" i="1"/>
  <c r="S4016" i="1"/>
  <c r="S868" i="1"/>
  <c r="S1915" i="1"/>
  <c r="S4017" i="1"/>
  <c r="S4018" i="1"/>
  <c r="S4019" i="1"/>
  <c r="S1487" i="1"/>
  <c r="S875" i="1"/>
  <c r="S4020" i="1"/>
  <c r="S593" i="1"/>
  <c r="S4021" i="1"/>
  <c r="S2000" i="1"/>
  <c r="S40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993" i="1"/>
  <c r="S3630" i="1"/>
  <c r="S3063" i="1"/>
  <c r="S4023" i="1"/>
  <c r="S2417" i="1"/>
  <c r="S3064" i="1"/>
  <c r="S715" i="1"/>
  <c r="S1440" i="1"/>
  <c r="S3065" i="1"/>
  <c r="S4024" i="1"/>
  <c r="S2693" i="1"/>
  <c r="S2418" i="1"/>
  <c r="S4025" i="1"/>
  <c r="S3631" i="1"/>
  <c r="S586" i="1"/>
  <c r="S228" i="1"/>
  <c r="S1879" i="1"/>
  <c r="S720" i="1"/>
  <c r="S1870" i="1"/>
  <c r="S477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862" i="1"/>
  <c r="S4026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517" i="1"/>
  <c r="S498" i="1"/>
  <c r="S482" i="1"/>
  <c r="S213" i="1"/>
  <c r="S186" i="1"/>
  <c r="S578" i="1"/>
  <c r="S777" i="1"/>
  <c r="S478" i="1"/>
  <c r="S771" i="1"/>
  <c r="S1722" i="1"/>
  <c r="S1181" i="1"/>
  <c r="S2141" i="1"/>
  <c r="S600" i="1"/>
  <c r="S2583" i="1"/>
  <c r="S915" i="1"/>
  <c r="S2899" i="1"/>
  <c r="S4027" i="1"/>
  <c r="S4028" i="1"/>
  <c r="S1919" i="1"/>
  <c r="S3632" i="1"/>
  <c r="S225" i="1"/>
  <c r="S2591" i="1"/>
  <c r="S2749" i="1"/>
  <c r="S2515" i="1"/>
  <c r="S3633" i="1"/>
  <c r="S1983" i="1"/>
  <c r="S481" i="1"/>
  <c r="S437" i="1"/>
  <c r="S2685" i="1"/>
  <c r="S4029" i="1"/>
  <c r="S1988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592" i="1"/>
  <c r="S928" i="1"/>
  <c r="S4030" i="1"/>
  <c r="S904" i="1"/>
  <c r="S596" i="1"/>
  <c r="S912" i="1"/>
  <c r="S1713" i="1"/>
  <c r="S2146" i="1"/>
  <c r="S1779" i="1"/>
  <c r="S4031" i="1"/>
  <c r="S4032" i="1"/>
  <c r="S987" i="1"/>
  <c r="S1125" i="1"/>
  <c r="S4033" i="1"/>
  <c r="S1414" i="1"/>
  <c r="S779" i="1"/>
  <c r="S2900" i="1"/>
  <c r="S1438" i="1"/>
  <c r="S1792" i="1"/>
  <c r="S4034" i="1"/>
  <c r="S2584" i="1"/>
  <c r="S2750" i="1"/>
  <c r="S1871" i="1"/>
  <c r="S2439" i="1"/>
  <c r="S4035" i="1"/>
  <c r="S1811" i="1"/>
  <c r="S2598" i="1"/>
  <c r="S867" i="1"/>
  <c r="S3097" i="1"/>
  <c r="S566" i="1"/>
  <c r="S4036" i="1"/>
  <c r="S4037" i="1"/>
  <c r="S3634" i="1"/>
  <c r="S979" i="1"/>
  <c r="S1704" i="1"/>
  <c r="S665" i="1"/>
  <c r="S2901" i="1"/>
  <c r="S690" i="1"/>
  <c r="S2147" i="1"/>
  <c r="S4038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902" i="1"/>
  <c r="S4039" i="1"/>
  <c r="S4040" i="1"/>
  <c r="S2679" i="1"/>
  <c r="S543" i="1"/>
  <c r="S4041" i="1"/>
  <c r="S4042" i="1"/>
  <c r="S1989" i="1"/>
  <c r="S3066" i="1"/>
  <c r="S1154" i="1"/>
  <c r="S4043" i="1"/>
  <c r="S1821" i="1"/>
  <c r="S4044" i="1"/>
  <c r="S1103" i="1"/>
  <c r="S1162" i="1"/>
  <c r="S1707" i="1"/>
  <c r="S237" i="1"/>
  <c r="S4045" i="1"/>
  <c r="S2593" i="1"/>
  <c r="S1408" i="1"/>
  <c r="S1905" i="1"/>
  <c r="S2142" i="1"/>
  <c r="S2845" i="1"/>
  <c r="S2516" i="1"/>
  <c r="S4046" i="1"/>
  <c r="S2440" i="1"/>
  <c r="S1000" i="1"/>
  <c r="S433" i="1"/>
  <c r="S1560" i="1"/>
  <c r="S924" i="1"/>
  <c r="S1078" i="1"/>
  <c r="S4047" i="1"/>
  <c r="S874" i="1"/>
  <c r="S1185" i="1"/>
  <c r="S2920" i="1"/>
  <c r="S4048" i="1"/>
  <c r="S949" i="1"/>
  <c r="S2002" i="1"/>
  <c r="S2682" i="1"/>
  <c r="S500" i="1"/>
  <c r="S4049" i="1"/>
  <c r="S1420" i="1"/>
  <c r="S577" i="1"/>
  <c r="S1554" i="1"/>
  <c r="S1727" i="1"/>
  <c r="S2903" i="1"/>
  <c r="S3067" i="1"/>
  <c r="S4050" i="1"/>
  <c r="S766" i="1"/>
  <c r="S2774" i="1"/>
  <c r="S1183" i="1"/>
  <c r="S1001" i="1"/>
  <c r="S2751" i="1"/>
  <c r="S4051" i="1"/>
  <c r="S2765" i="1"/>
  <c r="S962" i="1"/>
  <c r="S988" i="1"/>
  <c r="S1153" i="1"/>
  <c r="S4052" i="1"/>
  <c r="S480" i="1"/>
  <c r="S2948" i="1"/>
  <c r="S2752" i="1"/>
  <c r="S2519" i="1"/>
  <c r="S1916" i="1"/>
  <c r="S963" i="1"/>
  <c r="S980" i="1"/>
  <c r="S3098" i="1"/>
  <c r="S1409" i="1"/>
  <c r="S2846" i="1"/>
  <c r="S3635" i="1"/>
  <c r="S944" i="1"/>
  <c r="S569" i="1"/>
  <c r="S3099" i="1"/>
  <c r="S3636" i="1"/>
  <c r="S966" i="1"/>
  <c r="S1708" i="1"/>
  <c r="S1090" i="1"/>
  <c r="S698" i="1"/>
  <c r="S2157" i="1"/>
  <c r="S94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3637" i="1"/>
  <c r="S171" i="1"/>
  <c r="S4053" i="1"/>
  <c r="S1812" i="1"/>
  <c r="S4054" i="1"/>
  <c r="S3100" i="1"/>
  <c r="S774" i="1"/>
  <c r="S2764" i="1"/>
  <c r="S2753" i="1"/>
  <c r="S4055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905" i="1"/>
  <c r="S1917" i="1"/>
  <c r="S2517" i="1"/>
  <c r="S4056" i="1"/>
  <c r="S3638" i="1"/>
  <c r="S4057" i="1"/>
  <c r="S4058" i="1"/>
  <c r="S3084" i="1"/>
  <c r="S1085" i="1"/>
  <c r="S1143" i="1"/>
  <c r="S4059" i="1"/>
  <c r="S426" i="1"/>
  <c r="S973" i="1"/>
  <c r="S226" i="1"/>
  <c r="S2904" i="1"/>
  <c r="S170" i="1"/>
  <c r="S1502" i="1"/>
  <c r="S1562" i="1"/>
  <c r="S1711" i="1"/>
  <c r="S1144" i="1"/>
  <c r="S240" i="1"/>
  <c r="S3101" i="1"/>
  <c r="S951" i="1"/>
  <c r="S2768" i="1"/>
  <c r="S708" i="1"/>
  <c r="S678" i="1"/>
  <c r="S1793" i="1"/>
  <c r="S1984" i="1"/>
  <c r="S212" i="1"/>
  <c r="S1127" i="1"/>
  <c r="S565" i="1"/>
  <c r="S4060" i="1"/>
  <c r="S2138" i="1"/>
  <c r="S1076" i="1"/>
  <c r="S967" i="1"/>
  <c r="S2419" i="1"/>
  <c r="S1739" i="1"/>
  <c r="S1733" i="1"/>
  <c r="S440" i="1"/>
  <c r="S211" i="1"/>
  <c r="S917" i="1"/>
  <c r="S718" i="1"/>
  <c r="S878" i="1"/>
  <c r="S2754" i="1"/>
  <c r="S2420" i="1"/>
  <c r="S918" i="1"/>
  <c r="S598" i="1"/>
  <c r="S595" i="1"/>
  <c r="S1180" i="1"/>
  <c r="S585" i="1"/>
  <c r="S1163" i="1"/>
  <c r="S434" i="1"/>
  <c r="S2877" i="1"/>
  <c r="S717" i="1"/>
  <c r="S520" i="1"/>
  <c r="S2508" i="1"/>
  <c r="S233" i="1"/>
  <c r="S2694" i="1"/>
  <c r="S428" i="1"/>
  <c r="S2905" i="1"/>
  <c r="S448" i="1"/>
  <c r="S995" i="1"/>
  <c r="S458" i="1"/>
  <c r="S4061" i="1"/>
  <c r="S1164" i="1"/>
  <c r="S1094" i="1"/>
  <c r="S3639" i="1"/>
  <c r="S672" i="1"/>
  <c r="S3068" i="1"/>
  <c r="S1731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1728" i="1"/>
  <c r="S423" i="1"/>
  <c r="S4062" i="1"/>
  <c r="S1599" i="1"/>
  <c r="S1797" i="1"/>
  <c r="S974" i="1"/>
  <c r="S4063" i="1"/>
  <c r="S568" i="1"/>
  <c r="S589" i="1"/>
  <c r="S765" i="1"/>
  <c r="S1780" i="1"/>
  <c r="S508" i="1"/>
  <c r="S3640" i="1"/>
  <c r="S2755" i="1"/>
  <c r="S503" i="1"/>
  <c r="S1427" i="1"/>
  <c r="S4064" i="1"/>
  <c r="S1184" i="1"/>
  <c r="S4065" i="1"/>
  <c r="S511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4066" i="1"/>
  <c r="S3102" i="1"/>
  <c r="S3641" i="1"/>
  <c r="S224" i="1"/>
  <c r="S1813" i="1"/>
  <c r="S594" i="1"/>
  <c r="S486" i="1"/>
  <c r="S710" i="1"/>
  <c r="S4067" i="1"/>
  <c r="S876" i="1"/>
  <c r="S1447" i="1"/>
  <c r="S3642" i="1"/>
  <c r="S2143" i="1"/>
  <c r="S4068" i="1"/>
  <c r="S2863" i="1"/>
  <c r="S4069" i="1"/>
  <c r="S907" i="1"/>
  <c r="S3643" i="1"/>
  <c r="S1072" i="1"/>
  <c r="S2680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583" i="1"/>
  <c r="S1130" i="1"/>
  <c r="S1814" i="1"/>
  <c r="S964" i="1"/>
  <c r="S1724" i="1"/>
  <c r="S4070" i="1"/>
  <c r="S1096" i="1"/>
  <c r="S2847" i="1"/>
  <c r="S2906" i="1"/>
  <c r="S1705" i="1"/>
  <c r="S1407" i="1"/>
  <c r="S911" i="1"/>
  <c r="S1134" i="1"/>
  <c r="S4071" i="1"/>
  <c r="S1815" i="1"/>
  <c r="S4072" i="1"/>
  <c r="S4073" i="1"/>
  <c r="S2907" i="1"/>
  <c r="S1495" i="1"/>
  <c r="S2756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1066" i="1"/>
  <c r="S1771" i="1"/>
  <c r="S4074" i="1"/>
  <c r="S4075" i="1"/>
  <c r="S2594" i="1"/>
  <c r="S465" i="1"/>
  <c r="S2421" i="1"/>
  <c r="S2908" i="1"/>
  <c r="S3644" i="1"/>
  <c r="S447" i="1"/>
  <c r="S862" i="1"/>
  <c r="S1112" i="1"/>
  <c r="S888" i="1"/>
  <c r="S1098" i="1"/>
  <c r="S4076" i="1"/>
  <c r="S545" i="1"/>
  <c r="S4077" i="1"/>
  <c r="S3085" i="1"/>
  <c r="S3069" i="1"/>
  <c r="S1082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891" i="1"/>
  <c r="S772" i="1"/>
  <c r="S775" i="1"/>
  <c r="S467" i="1"/>
  <c r="S902" i="1"/>
  <c r="S1550" i="1"/>
  <c r="S662" i="1"/>
  <c r="S561" i="1"/>
  <c r="S563" i="1"/>
  <c r="S2520" i="1"/>
  <c r="S898" i="1"/>
  <c r="S2848" i="1"/>
  <c r="S2695" i="1"/>
  <c r="S590" i="1"/>
  <c r="S2757" i="1"/>
  <c r="S3645" i="1"/>
  <c r="S1415" i="1"/>
  <c r="S2909" i="1"/>
  <c r="S3646" i="1"/>
  <c r="S776" i="1"/>
  <c r="S1816" i="1"/>
  <c r="S3647" i="1"/>
  <c r="S4078" i="1"/>
  <c r="S2131" i="1"/>
  <c r="S950" i="1"/>
  <c r="S2878" i="1"/>
  <c r="S1421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990" i="1"/>
  <c r="S1770" i="1"/>
  <c r="S513" i="1"/>
  <c r="S1416" i="1"/>
  <c r="S4079" i="1"/>
  <c r="S216" i="1"/>
  <c r="S997" i="1"/>
  <c r="S2422" i="1"/>
  <c r="S1587" i="1"/>
  <c r="S1089" i="1"/>
  <c r="S908" i="1"/>
  <c r="S1740" i="1"/>
  <c r="S1717" i="1"/>
  <c r="S2758" i="1"/>
  <c r="S683" i="1"/>
  <c r="S4080" i="1"/>
  <c r="S3086" i="1"/>
  <c r="S1583" i="1"/>
  <c r="S865" i="1"/>
  <c r="S1595" i="1"/>
  <c r="S2001" i="1"/>
  <c r="S1718" i="1"/>
  <c r="S1555" i="1"/>
  <c r="S493" i="1"/>
  <c r="S3648" i="1"/>
  <c r="S869" i="1"/>
  <c r="S880" i="1"/>
  <c r="S3070" i="1"/>
  <c r="S4081" i="1"/>
  <c r="S2910" i="1"/>
  <c r="S1768" i="1"/>
  <c r="S1872" i="1"/>
  <c r="S1719" i="1"/>
  <c r="S4082" i="1"/>
  <c r="S2127" i="1"/>
  <c r="S695" i="1"/>
  <c r="S551" i="1"/>
  <c r="S2864" i="1"/>
  <c r="S2865" i="1"/>
  <c r="S2759" i="1"/>
  <c r="S947" i="1"/>
  <c r="S1083" i="1"/>
  <c r="S4083" i="1"/>
  <c r="S4084" i="1"/>
  <c r="S3649" i="1"/>
  <c r="S770" i="1"/>
  <c r="S989" i="1"/>
  <c r="S702" i="1"/>
  <c r="S4085" i="1"/>
  <c r="S518" i="1"/>
  <c r="S1119" i="1"/>
  <c r="S3071" i="1"/>
  <c r="S2879" i="1"/>
  <c r="S2423" i="1"/>
  <c r="S4086" i="1"/>
  <c r="S591" i="1"/>
  <c r="S4087" i="1"/>
  <c r="S3072" i="1"/>
  <c r="S1548" i="1"/>
  <c r="S1800" i="1"/>
  <c r="S4088" i="1"/>
  <c r="S669" i="1"/>
  <c r="S2760" i="1"/>
  <c r="S3730" i="1"/>
  <c r="S2761" i="1"/>
  <c r="S4089" i="1"/>
  <c r="S4090" i="1"/>
  <c r="S1101" i="1"/>
  <c r="S4091" i="1"/>
  <c r="S2921" i="1"/>
  <c r="S953" i="1"/>
  <c r="S1168" i="1"/>
  <c r="S2441" i="1"/>
  <c r="S2775" i="1"/>
  <c r="S2442" i="1"/>
  <c r="S4092" i="1"/>
  <c r="S1734" i="1"/>
  <c r="S1172" i="1"/>
  <c r="S2503" i="1"/>
  <c r="S1108" i="1"/>
  <c r="S994" i="1"/>
  <c r="S1485" i="1"/>
  <c r="S2880" i="1"/>
  <c r="S1716" i="1"/>
  <c r="S1486" i="1"/>
  <c r="S469" i="1"/>
  <c r="S1152" i="1"/>
  <c r="S4093" i="1"/>
  <c r="S965" i="1"/>
  <c r="S704" i="1"/>
  <c r="S1452" i="1"/>
  <c r="S1781" i="1"/>
  <c r="S1086" i="1"/>
  <c r="S712" i="1"/>
  <c r="S1588" i="1"/>
  <c r="S470" i="1"/>
  <c r="S1822" i="1"/>
  <c r="S954" i="1"/>
  <c r="S1069" i="1"/>
  <c r="S1600" i="1"/>
  <c r="S2600" i="1"/>
  <c r="S4094" i="1"/>
  <c r="S1993" i="1"/>
  <c r="S1817" i="1"/>
  <c r="S991" i="1"/>
  <c r="S3087" i="1"/>
  <c r="S3073" i="1"/>
  <c r="S1990" i="1"/>
  <c r="S1067" i="1"/>
  <c r="S4095" i="1"/>
  <c r="S934" i="1"/>
  <c r="S762" i="1"/>
  <c r="S2911" i="1"/>
  <c r="S1084" i="1"/>
  <c r="S2766" i="1"/>
  <c r="S1497" i="1"/>
  <c r="S3731" i="1"/>
  <c r="S2518" i="1"/>
  <c r="S3103" i="1"/>
  <c r="S3074" i="1"/>
  <c r="S2132" i="1"/>
  <c r="S1918" i="1"/>
  <c r="S597" i="1"/>
  <c r="S2850" i="1"/>
  <c r="S4096" i="1"/>
  <c r="S2696" i="1"/>
  <c r="S4097" i="1"/>
  <c r="S3732" i="1"/>
  <c r="S1991" i="1"/>
  <c r="S1794" i="1"/>
  <c r="S1729" i="1"/>
  <c r="S2683" i="1"/>
  <c r="S1818" i="1"/>
  <c r="S1741" i="1"/>
  <c r="S205" i="1"/>
  <c r="S4098" i="1"/>
  <c r="S2912" i="1"/>
  <c r="S1428" i="1"/>
  <c r="S4099" i="1"/>
  <c r="S1451" i="1"/>
  <c r="S981" i="1"/>
  <c r="S4100" i="1"/>
  <c r="S1117" i="1"/>
  <c r="S4101" i="1"/>
  <c r="S1105" i="1"/>
  <c r="S435" i="1"/>
  <c r="S1543" i="1"/>
  <c r="S472" i="1"/>
  <c r="S499" i="1"/>
  <c r="S1906" i="1"/>
  <c r="S1161" i="1"/>
  <c r="S1165" i="1"/>
  <c r="S516" i="1"/>
  <c r="S2776" i="1"/>
  <c r="S2777" i="1"/>
  <c r="S4102" i="1"/>
  <c r="S1445" i="1"/>
  <c r="S3733" i="1"/>
  <c r="S1081" i="1"/>
  <c r="S1782" i="1"/>
  <c r="S490" i="1"/>
  <c r="S2854" i="1"/>
  <c r="S3734" i="1"/>
  <c r="S4103" i="1"/>
  <c r="S768" i="1"/>
  <c r="S1783" i="1"/>
  <c r="S4104" i="1"/>
  <c r="S889" i="1"/>
  <c r="S919" i="1"/>
  <c r="S920" i="1"/>
  <c r="S1863" i="1"/>
  <c r="S1429" i="1"/>
  <c r="S1173" i="1"/>
  <c r="S4105" i="1"/>
  <c r="S1068" i="1"/>
  <c r="S1720" i="1"/>
  <c r="S1121" i="1"/>
  <c r="S2684" i="1"/>
  <c r="S2762" i="1"/>
  <c r="S488" i="1"/>
  <c r="S2595" i="1"/>
  <c r="S1095" i="1"/>
  <c r="S1590" i="1"/>
  <c r="S4106" i="1"/>
  <c r="S3078" i="1"/>
  <c r="S2521" i="1"/>
  <c r="S926" i="1"/>
  <c r="S977" i="1"/>
  <c r="S4107" i="1"/>
  <c r="S701" i="1"/>
  <c r="S4108" i="1"/>
  <c r="S3075" i="1"/>
  <c r="S4109" i="1"/>
  <c r="S1136" i="1"/>
  <c r="S3088" i="1"/>
  <c r="S922" i="1"/>
  <c r="S2913" i="1"/>
  <c r="S2914" i="1"/>
  <c r="S2428" i="1"/>
  <c r="S4110" i="1"/>
  <c r="S1448" i="1"/>
  <c r="S1433" i="1"/>
  <c r="S2601" i="1"/>
  <c r="S1492" i="1"/>
  <c r="S2849" i="1"/>
  <c r="S2133" i="1"/>
  <c r="S930" i="1"/>
  <c r="S916" i="1"/>
  <c r="S1118" i="1"/>
  <c r="S4111" i="1"/>
  <c r="S4112" i="1"/>
  <c r="S2424" i="1"/>
  <c r="S4113" i="1"/>
  <c r="S4114" i="1"/>
  <c r="S1715" i="1"/>
  <c r="S1819" i="1"/>
  <c r="S955" i="1"/>
  <c r="S549" i="1"/>
  <c r="S476" i="1"/>
  <c r="S2509" i="1"/>
  <c r="S2134" i="1"/>
  <c r="S4115" i="1"/>
  <c r="S1874" i="1"/>
  <c r="S1865" i="1"/>
  <c r="S3735" i="1"/>
  <c r="S3089" i="1"/>
  <c r="S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3736" i="1"/>
  <c r="K2949" i="1"/>
  <c r="K1091" i="1"/>
  <c r="K3737" i="1"/>
  <c r="K956" i="1"/>
  <c r="K3738" i="1"/>
  <c r="K491" i="1"/>
  <c r="K2871" i="1"/>
  <c r="K1147" i="1"/>
  <c r="K982" i="1"/>
  <c r="K1148" i="1"/>
  <c r="K3104" i="1"/>
  <c r="K3739" i="1"/>
  <c r="K3740" i="1"/>
  <c r="K3741" i="1"/>
  <c r="K707" i="1"/>
  <c r="K3742" i="1"/>
  <c r="K1556" i="1"/>
  <c r="K3743" i="1"/>
  <c r="K1498" i="1"/>
  <c r="K1113" i="1"/>
  <c r="K932" i="1"/>
  <c r="K3744" i="1"/>
  <c r="K461" i="1"/>
  <c r="K2151" i="1"/>
  <c r="K555" i="1"/>
  <c r="K3745" i="1"/>
  <c r="K913" i="1"/>
  <c r="K3746" i="1"/>
  <c r="K1138" i="1"/>
  <c r="K2158" i="1"/>
  <c r="K1422" i="1"/>
  <c r="K2851" i="1"/>
  <c r="K3747" i="1"/>
  <c r="K3079" i="1"/>
  <c r="K3748" i="1"/>
  <c r="K682" i="1"/>
  <c r="K1410" i="1"/>
  <c r="K1179" i="1"/>
  <c r="K3749" i="1"/>
  <c r="K671" i="1"/>
  <c r="K1123" i="1"/>
  <c r="K3790" i="1"/>
  <c r="K925" i="1"/>
  <c r="K163" i="1"/>
  <c r="K706" i="1"/>
  <c r="K3791" i="1"/>
  <c r="K560" i="1"/>
  <c r="K3792" i="1"/>
  <c r="K3793" i="1"/>
  <c r="K489" i="1"/>
  <c r="K554" i="1"/>
  <c r="K3105" i="1"/>
  <c r="K2778" i="1"/>
  <c r="K3106" i="1"/>
  <c r="K2881" i="1"/>
  <c r="K180" i="1"/>
  <c r="K206" i="1"/>
  <c r="K1801" i="1"/>
  <c r="K223" i="1"/>
  <c r="K1132" i="1"/>
  <c r="K3794" i="1"/>
  <c r="K1725" i="1"/>
  <c r="K3795" i="1"/>
  <c r="K3796" i="1"/>
  <c r="K3797" i="1"/>
  <c r="K1423" i="1"/>
  <c r="K3798" i="1"/>
  <c r="K3799" i="1"/>
  <c r="K3800" i="1"/>
  <c r="K2128" i="1"/>
  <c r="K3801" i="1"/>
  <c r="K1777" i="1"/>
  <c r="K3802" i="1"/>
  <c r="K1114" i="1"/>
  <c r="K3803" i="1"/>
  <c r="K3804" i="1"/>
  <c r="K2159" i="1"/>
  <c r="K3805" i="1"/>
  <c r="K1424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2866" i="1"/>
  <c r="K1159" i="1"/>
  <c r="K1093" i="1"/>
  <c r="K1594" i="1"/>
  <c r="K1493" i="1"/>
  <c r="K2922" i="1"/>
  <c r="K1721" i="1"/>
  <c r="K3806" i="1"/>
  <c r="K941" i="1"/>
  <c r="K3807" i="1"/>
  <c r="K2763" i="1"/>
  <c r="K1104" i="1"/>
  <c r="K978" i="1"/>
  <c r="K3808" i="1"/>
  <c r="K1735" i="1"/>
  <c r="K3080" i="1"/>
  <c r="K3809" i="1"/>
  <c r="K3843" i="1"/>
  <c r="K581" i="1"/>
  <c r="K3844" i="1"/>
  <c r="K2950" i="1"/>
  <c r="K3845" i="1"/>
  <c r="K425" i="1"/>
  <c r="K2882" i="1"/>
  <c r="K2160" i="1"/>
  <c r="K3090" i="1"/>
  <c r="K921" i="1"/>
  <c r="K2951" i="1"/>
  <c r="K1881" i="1"/>
  <c r="K2429" i="1"/>
  <c r="K1120" i="1"/>
  <c r="K3846" i="1"/>
  <c r="K1073" i="1"/>
  <c r="K2686" i="1"/>
  <c r="K1882" i="1"/>
  <c r="K2430" i="1"/>
  <c r="K2124" i="1"/>
  <c r="K3847" i="1"/>
  <c r="K906" i="1"/>
  <c r="K2697" i="1"/>
  <c r="K2698" i="1"/>
  <c r="K3848" i="1"/>
  <c r="K3849" i="1"/>
  <c r="K711" i="1"/>
  <c r="K3107" i="1"/>
  <c r="K1714" i="1"/>
  <c r="K1909" i="1"/>
  <c r="K462" i="1"/>
  <c r="K3850" i="1"/>
  <c r="K3851" i="1"/>
  <c r="K2152" i="1"/>
  <c r="K430" i="1"/>
  <c r="K1710" i="1"/>
  <c r="K893" i="1"/>
  <c r="K3108" i="1"/>
  <c r="K3852" i="1"/>
  <c r="K452" i="1"/>
  <c r="K3853" i="1"/>
  <c r="K3854" i="1"/>
  <c r="K453" i="1"/>
  <c r="K235" i="1"/>
  <c r="K584" i="1"/>
  <c r="K2883" i="1"/>
  <c r="K236" i="1"/>
  <c r="K1706" i="1"/>
  <c r="K227" i="1"/>
  <c r="K2161" i="1"/>
  <c r="K3855" i="1"/>
  <c r="K3856" i="1"/>
  <c r="K1449" i="1"/>
  <c r="K3857" i="1"/>
  <c r="K3858" i="1"/>
  <c r="K3859" i="1"/>
  <c r="K3860" i="1"/>
  <c r="K2602" i="1"/>
  <c r="K3861" i="1"/>
  <c r="K3109" i="1"/>
  <c r="K2644" i="1"/>
  <c r="K492" i="1"/>
  <c r="K576" i="1"/>
  <c r="K1450" i="1"/>
  <c r="K3862" i="1"/>
  <c r="K1441" i="1"/>
  <c r="K1775" i="1"/>
  <c r="K1140" i="1"/>
  <c r="K2148" i="1"/>
  <c r="K1425" i="1"/>
  <c r="K957" i="1"/>
  <c r="K1115" i="1"/>
  <c r="K2884" i="1"/>
  <c r="K3863" i="1"/>
  <c r="K1601" i="1"/>
  <c r="K2872" i="1"/>
  <c r="K241" i="1"/>
  <c r="K2162" i="1"/>
  <c r="K184" i="1"/>
  <c r="K3864" i="1"/>
  <c r="K1488" i="1"/>
  <c r="K3865" i="1"/>
  <c r="K502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3110" i="1"/>
  <c r="K2699" i="1"/>
  <c r="K3111" i="1"/>
  <c r="K1985" i="1"/>
  <c r="K2943" i="1"/>
  <c r="K203" i="1"/>
  <c r="K2149" i="1"/>
  <c r="K3866" i="1"/>
  <c r="K2915" i="1"/>
  <c r="K1994" i="1"/>
  <c r="K2585" i="1"/>
  <c r="K471" i="1"/>
  <c r="K3867" i="1"/>
  <c r="K1742" i="1"/>
  <c r="K689" i="1"/>
  <c r="K3868" i="1"/>
  <c r="K1499" i="1"/>
  <c r="K697" i="1"/>
  <c r="K3869" i="1"/>
  <c r="K2403" i="1"/>
  <c r="K2868" i="1"/>
  <c r="K2139" i="1"/>
  <c r="K3890" i="1"/>
  <c r="K1995" i="1"/>
  <c r="K3112" i="1"/>
  <c r="K3891" i="1"/>
  <c r="K3113" i="1"/>
  <c r="K3892" i="1"/>
  <c r="K1430" i="1"/>
  <c r="K2779" i="1"/>
  <c r="K1709" i="1"/>
  <c r="K1786" i="1"/>
  <c r="K3893" i="1"/>
  <c r="K1137" i="1"/>
  <c r="K1904" i="1"/>
  <c r="K1417" i="1"/>
  <c r="K3114" i="1"/>
  <c r="K2885" i="1"/>
  <c r="K2867" i="1"/>
  <c r="K1561" i="1"/>
  <c r="K3115" i="1"/>
  <c r="K3894" i="1"/>
  <c r="K3895" i="1"/>
  <c r="K3116" i="1"/>
  <c r="K2886" i="1"/>
  <c r="K3896" i="1"/>
  <c r="K2136" i="1"/>
  <c r="K504" i="1"/>
  <c r="K1160" i="1"/>
  <c r="K3117" i="1"/>
  <c r="K1446" i="1"/>
  <c r="K2125" i="1"/>
  <c r="K1426" i="1"/>
  <c r="K1772" i="1"/>
  <c r="K2687" i="1"/>
  <c r="K1097" i="1"/>
  <c r="K2944" i="1"/>
  <c r="K2780" i="1"/>
  <c r="K899" i="1"/>
  <c r="K2643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75" i="1"/>
  <c r="K1820" i="1"/>
  <c r="K1593" i="1"/>
  <c r="K937" i="1"/>
  <c r="K882" i="1"/>
  <c r="K582" i="1"/>
  <c r="K2916" i="1"/>
  <c r="K450" i="1"/>
  <c r="K938" i="1"/>
  <c r="K169" i="1"/>
  <c r="K181" i="1"/>
  <c r="K208" i="1"/>
  <c r="K215" i="1"/>
  <c r="K1489" i="1"/>
  <c r="K2855" i="1"/>
  <c r="K885" i="1"/>
  <c r="K681" i="1"/>
  <c r="K204" i="1"/>
  <c r="K769" i="1"/>
  <c r="K222" i="1"/>
  <c r="K192" i="1"/>
  <c r="K3118" i="1"/>
  <c r="K2144" i="1"/>
  <c r="K1166" i="1"/>
  <c r="K185" i="1"/>
  <c r="K985" i="1"/>
  <c r="K3897" i="1"/>
  <c r="K475" i="1"/>
  <c r="K199" i="1"/>
  <c r="K164" i="1"/>
  <c r="K521" i="1"/>
  <c r="K1411" i="1"/>
  <c r="K703" i="1"/>
  <c r="K173" i="1"/>
  <c r="K972" i="1"/>
  <c r="K960" i="1"/>
  <c r="K3119" i="1"/>
  <c r="K548" i="1"/>
  <c r="K197" i="1"/>
  <c r="K165" i="1"/>
  <c r="K1110" i="1"/>
  <c r="K436" i="1"/>
  <c r="K459" i="1"/>
  <c r="K903" i="1"/>
  <c r="K1071" i="1"/>
  <c r="K873" i="1"/>
  <c r="K3898" i="1"/>
  <c r="K167" i="1"/>
  <c r="K221" i="1"/>
  <c r="K2126" i="1"/>
  <c r="K3899" i="1"/>
  <c r="K175" i="1"/>
  <c r="K1789" i="1"/>
  <c r="K1544" i="1"/>
  <c r="K553" i="1"/>
  <c r="K694" i="1"/>
  <c r="K933" i="1"/>
  <c r="K1157" i="1"/>
  <c r="K1867" i="1"/>
  <c r="K1549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3900" i="1"/>
  <c r="K1437" i="1"/>
  <c r="K3901" i="1"/>
  <c r="K2952" i="1"/>
  <c r="K3902" i="1"/>
  <c r="K514" i="1"/>
  <c r="K3903" i="1"/>
  <c r="K1559" i="1"/>
  <c r="K3904" i="1"/>
  <c r="K664" i="1"/>
  <c r="K3905" i="1"/>
  <c r="K2887" i="1"/>
  <c r="K2404" i="1"/>
  <c r="K2599" i="1"/>
  <c r="K1135" i="1"/>
  <c r="K1584" i="1"/>
  <c r="K473" i="1"/>
  <c r="K2769" i="1"/>
  <c r="K3091" i="1"/>
  <c r="K1116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512" i="1"/>
  <c r="K1798" i="1"/>
  <c r="K1585" i="1"/>
  <c r="K1868" i="1"/>
  <c r="K506" i="1"/>
  <c r="K2431" i="1"/>
  <c r="K958" i="1"/>
  <c r="K716" i="1"/>
  <c r="K2405" i="1"/>
  <c r="K780" i="1"/>
  <c r="K2123" i="1"/>
  <c r="K1149" i="1"/>
  <c r="K1996" i="1"/>
  <c r="K2432" i="1"/>
  <c r="K929" i="1"/>
  <c r="K3906" i="1"/>
  <c r="K709" i="1"/>
  <c r="K699" i="1"/>
  <c r="K1997" i="1"/>
  <c r="K952" i="1"/>
  <c r="K1776" i="1"/>
  <c r="K2672" i="1"/>
  <c r="K1158" i="1"/>
  <c r="K572" i="1"/>
  <c r="K2781" i="1"/>
  <c r="K923" i="1"/>
  <c r="K1490" i="1"/>
  <c r="K3907" i="1"/>
  <c r="K1921" i="1"/>
  <c r="K544" i="1"/>
  <c r="K1736" i="1"/>
  <c r="K1412" i="1"/>
  <c r="K542" i="1"/>
  <c r="K1500" i="1"/>
  <c r="K234" i="1"/>
  <c r="K1547" i="1"/>
  <c r="K484" i="1"/>
  <c r="K3908" i="1"/>
  <c r="K1986" i="1"/>
  <c r="K1176" i="1"/>
  <c r="K2770" i="1"/>
  <c r="K3909" i="1"/>
  <c r="K1869" i="1"/>
  <c r="K1591" i="1"/>
  <c r="K1596" i="1"/>
  <c r="K1545" i="1"/>
  <c r="K3910" i="1"/>
  <c r="K3911" i="1"/>
  <c r="K3912" i="1"/>
  <c r="K996" i="1"/>
  <c r="K1766" i="1"/>
  <c r="K3913" i="1"/>
  <c r="K2673" i="1"/>
  <c r="K574" i="1"/>
  <c r="K3914" i="1"/>
  <c r="K1128" i="1"/>
  <c r="K3915" i="1"/>
  <c r="K2674" i="1"/>
  <c r="K1546" i="1"/>
  <c r="K1802" i="1"/>
  <c r="K3916" i="1"/>
  <c r="K457" i="1"/>
  <c r="K441" i="1"/>
  <c r="K1145" i="1"/>
  <c r="K1146" i="1"/>
  <c r="K1592" i="1"/>
  <c r="K3917" i="1"/>
  <c r="K3918" i="1"/>
  <c r="K670" i="1"/>
  <c r="K3919" i="1"/>
  <c r="K1139" i="1"/>
  <c r="K1723" i="1"/>
  <c r="K696" i="1"/>
  <c r="K1767" i="1"/>
  <c r="K677" i="1"/>
  <c r="K2406" i="1"/>
  <c r="K3920" i="1"/>
  <c r="K2510" i="1"/>
  <c r="K2700" i="1"/>
  <c r="K2511" i="1"/>
  <c r="K673" i="1"/>
  <c r="K721" i="1"/>
  <c r="K943" i="1"/>
  <c r="K1169" i="1"/>
  <c r="K427" i="1"/>
  <c r="K519" i="1"/>
  <c r="K1171" i="1"/>
  <c r="K3921" i="1"/>
  <c r="K1074" i="1"/>
  <c r="K1182" i="1"/>
  <c r="K691" i="1"/>
  <c r="K194" i="1"/>
  <c r="K191" i="1"/>
  <c r="K1732" i="1"/>
  <c r="K431" i="1"/>
  <c r="K196" i="1"/>
  <c r="K894" i="1"/>
  <c r="K1439" i="1"/>
  <c r="K887" i="1"/>
  <c r="K193" i="1"/>
  <c r="K182" i="1"/>
  <c r="K172" i="1"/>
  <c r="K935" i="1"/>
  <c r="K1126" i="1"/>
  <c r="K890" i="1"/>
  <c r="K1167" i="1"/>
  <c r="K592" i="1"/>
  <c r="K474" i="1"/>
  <c r="K1787" i="1"/>
  <c r="K201" i="1"/>
  <c r="K550" i="1"/>
  <c r="K1442" i="1"/>
  <c r="K422" i="1"/>
  <c r="K1106" i="1"/>
  <c r="K1177" i="1"/>
  <c r="K509" i="1"/>
  <c r="K496" i="1"/>
  <c r="K879" i="1"/>
  <c r="K166" i="1"/>
  <c r="K179" i="1"/>
  <c r="K680" i="1"/>
  <c r="K2873" i="1"/>
  <c r="K3081" i="1"/>
  <c r="K178" i="1"/>
  <c r="K1788" i="1"/>
  <c r="K579" i="1"/>
  <c r="K510" i="1"/>
  <c r="K429" i="1"/>
  <c r="K3922" i="1"/>
  <c r="K663" i="1"/>
  <c r="K2688" i="1"/>
  <c r="K1483" i="1"/>
  <c r="K1077" i="1"/>
  <c r="K195" i="1"/>
  <c r="K455" i="1"/>
  <c r="K931" i="1"/>
  <c r="K1998" i="1"/>
  <c r="K1999" i="1"/>
  <c r="K174" i="1"/>
  <c r="K209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231" i="1"/>
  <c r="K1903" i="1"/>
  <c r="K449" i="1"/>
  <c r="K1726" i="1"/>
  <c r="K2433" i="1"/>
  <c r="K900" i="1"/>
  <c r="K1987" i="1"/>
  <c r="K3923" i="1"/>
  <c r="K2153" i="1"/>
  <c r="K2888" i="1"/>
  <c r="K479" i="1"/>
  <c r="K2434" i="1"/>
  <c r="K168" i="1"/>
  <c r="K239" i="1"/>
  <c r="K2435" i="1"/>
  <c r="K939" i="1"/>
  <c r="K587" i="1"/>
  <c r="K2869" i="1"/>
  <c r="K2137" i="1"/>
  <c r="K1107" i="1"/>
  <c r="K3924" i="1"/>
  <c r="K781" i="1"/>
  <c r="K2856" i="1"/>
  <c r="K3925" i="1"/>
  <c r="K432" i="1"/>
  <c r="K719" i="1"/>
  <c r="K3053" i="1"/>
  <c r="K2701" i="1"/>
  <c r="K2771" i="1"/>
  <c r="K2504" i="1"/>
  <c r="K483" i="1"/>
  <c r="K183" i="1"/>
  <c r="K559" i="1"/>
  <c r="K2427" i="1"/>
  <c r="K588" i="1"/>
  <c r="K2702" i="1"/>
  <c r="K1803" i="1"/>
  <c r="K2507" i="1"/>
  <c r="K1099" i="1"/>
  <c r="K1431" i="1"/>
  <c r="K494" i="1"/>
  <c r="K686" i="1"/>
  <c r="K1589" i="1"/>
  <c r="K3926" i="1"/>
  <c r="K927" i="1"/>
  <c r="K2436" i="1"/>
  <c r="K1418" i="1"/>
  <c r="K3120" i="1"/>
  <c r="K177" i="1"/>
  <c r="K3054" i="1"/>
  <c r="K2889" i="1"/>
  <c r="K2145" i="1"/>
  <c r="K1558" i="1"/>
  <c r="K1880" i="1"/>
  <c r="K1784" i="1"/>
  <c r="K3055" i="1"/>
  <c r="K3927" i="1"/>
  <c r="K2681" i="1"/>
  <c r="K3928" i="1"/>
  <c r="K2874" i="1"/>
  <c r="K1100" i="1"/>
  <c r="K3929" i="1"/>
  <c r="K2890" i="1"/>
  <c r="K975" i="1"/>
  <c r="K3121" i="1"/>
  <c r="K2772" i="1"/>
  <c r="K2875" i="1"/>
  <c r="K3930" i="1"/>
  <c r="K685" i="1"/>
  <c r="K2782" i="1"/>
  <c r="K3122" i="1"/>
  <c r="K2407" i="1"/>
  <c r="K1406" i="1"/>
  <c r="K217" i="1"/>
  <c r="K1737" i="1"/>
  <c r="K3056" i="1"/>
  <c r="K3931" i="1"/>
  <c r="K3932" i="1"/>
  <c r="K3933" i="1"/>
  <c r="K1553" i="1"/>
  <c r="K3934" i="1"/>
  <c r="K1804" i="1"/>
  <c r="K992" i="1"/>
  <c r="K3935" i="1"/>
  <c r="K1920" i="1"/>
  <c r="K1911" i="1"/>
  <c r="K1419" i="1"/>
  <c r="K3936" i="1"/>
  <c r="K877" i="1"/>
  <c r="K2408" i="1"/>
  <c r="K1150" i="1"/>
  <c r="K1551" i="1"/>
  <c r="K3937" i="1"/>
  <c r="K1597" i="1"/>
  <c r="K2586" i="1"/>
  <c r="K3938" i="1"/>
  <c r="K763" i="1"/>
  <c r="K3939" i="1"/>
  <c r="K2587" i="1"/>
  <c r="K3940" i="1"/>
  <c r="K3941" i="1"/>
  <c r="K567" i="1"/>
  <c r="K497" i="1"/>
  <c r="K872" i="1"/>
  <c r="K863" i="1"/>
  <c r="K2852" i="1"/>
  <c r="K1805" i="1"/>
  <c r="K2743" i="1"/>
  <c r="K3942" i="1"/>
  <c r="K2675" i="1"/>
  <c r="K886" i="1"/>
  <c r="K976" i="1"/>
  <c r="K2891" i="1"/>
  <c r="K3943" i="1"/>
  <c r="K3057" i="1"/>
  <c r="K485" i="1"/>
  <c r="K439" i="1"/>
  <c r="K3076" i="1"/>
  <c r="K2505" i="1"/>
  <c r="K1806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32" i="1"/>
  <c r="K1790" i="1"/>
  <c r="K2857" i="1"/>
  <c r="K2858" i="1"/>
  <c r="K1922" i="1"/>
  <c r="K3944" i="1"/>
  <c r="K3190" i="1"/>
  <c r="K2919" i="1"/>
  <c r="K1151" i="1"/>
  <c r="K1807" i="1"/>
  <c r="K3191" i="1"/>
  <c r="K914" i="1"/>
  <c r="K3945" i="1"/>
  <c r="K2140" i="1"/>
  <c r="K2945" i="1"/>
  <c r="K1087" i="1"/>
  <c r="K3082" i="1"/>
  <c r="K1501" i="1"/>
  <c r="K2689" i="1"/>
  <c r="K1808" i="1"/>
  <c r="K676" i="1"/>
  <c r="K3946" i="1"/>
  <c r="K3947" i="1"/>
  <c r="K1102" i="1"/>
  <c r="K2437" i="1"/>
  <c r="K3948" i="1"/>
  <c r="K1111" i="1"/>
  <c r="K444" i="1"/>
  <c r="K3949" i="1"/>
  <c r="K910" i="1"/>
  <c r="K230" i="1"/>
  <c r="K2859" i="1"/>
  <c r="K1908" i="1"/>
  <c r="K909" i="1"/>
  <c r="K970" i="1"/>
  <c r="K1557" i="1"/>
  <c r="K3192" i="1"/>
  <c r="K570" i="1"/>
  <c r="K3950" i="1"/>
  <c r="K3951" i="1"/>
  <c r="K3952" i="1"/>
  <c r="K3953" i="1"/>
  <c r="K3954" i="1"/>
  <c r="K1912" i="1"/>
  <c r="K3955" i="1"/>
  <c r="K3956" i="1"/>
  <c r="K3193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791" i="1"/>
  <c r="K3058" i="1"/>
  <c r="K2409" i="1"/>
  <c r="K3957" i="1"/>
  <c r="K1602" i="1"/>
  <c r="K2425" i="1"/>
  <c r="K3958" i="1"/>
  <c r="K1133" i="1"/>
  <c r="K3959" i="1"/>
  <c r="K883" i="1"/>
  <c r="K1809" i="1"/>
  <c r="K2676" i="1"/>
  <c r="K3960" i="1"/>
  <c r="K1088" i="1"/>
  <c r="K3961" i="1"/>
  <c r="K3962" i="1"/>
  <c r="K3194" i="1"/>
  <c r="K2135" i="1"/>
  <c r="K3059" i="1"/>
  <c r="K936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2946" i="1"/>
  <c r="K2843" i="1"/>
  <c r="K2892" i="1"/>
  <c r="K3963" i="1"/>
  <c r="K3195" i="1"/>
  <c r="K1170" i="1"/>
  <c r="K3964" i="1"/>
  <c r="K2129" i="1"/>
  <c r="K1586" i="1"/>
  <c r="K1799" i="1"/>
  <c r="K3965" i="1"/>
  <c r="K562" i="1"/>
  <c r="K3966" i="1"/>
  <c r="K3967" i="1"/>
  <c r="K3968" i="1"/>
  <c r="K940" i="1"/>
  <c r="K1810" i="1"/>
  <c r="K2588" i="1"/>
  <c r="K2410" i="1"/>
  <c r="K1864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3060" i="1"/>
  <c r="K1866" i="1"/>
  <c r="K2860" i="1"/>
  <c r="K3969" i="1"/>
  <c r="K668" i="1"/>
  <c r="K3970" i="1"/>
  <c r="K3196" i="1"/>
  <c r="K3971" i="1"/>
  <c r="K3972" i="1"/>
  <c r="K864" i="1"/>
  <c r="K466" i="1"/>
  <c r="K3973" i="1"/>
  <c r="K3083" i="1"/>
  <c r="K1491" i="1"/>
  <c r="K1178" i="1"/>
  <c r="K1913" i="1"/>
  <c r="K3974" i="1"/>
  <c r="K3197" i="1"/>
  <c r="K3975" i="1"/>
  <c r="K1129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2893" i="1"/>
  <c r="K3198" i="1"/>
  <c r="K2154" i="1"/>
  <c r="K705" i="1"/>
  <c r="K3976" i="1"/>
  <c r="K3977" i="1"/>
  <c r="K1070" i="1"/>
  <c r="K3978" i="1"/>
  <c r="K1875" i="1"/>
  <c r="K2596" i="1"/>
  <c r="K778" i="1"/>
  <c r="K3979" i="1"/>
  <c r="K2411" i="1"/>
  <c r="K575" i="1"/>
  <c r="K2876" i="1"/>
  <c r="K1703" i="1"/>
  <c r="K693" i="1"/>
  <c r="K1914" i="1"/>
  <c r="K2589" i="1"/>
  <c r="K1443" i="1"/>
  <c r="K3980" i="1"/>
  <c r="K3199" i="1"/>
  <c r="K948" i="1"/>
  <c r="K2590" i="1"/>
  <c r="K983" i="1"/>
  <c r="K556" i="1"/>
  <c r="K3200" i="1"/>
  <c r="K896" i="1"/>
  <c r="K3981" i="1"/>
  <c r="K3982" i="1"/>
  <c r="K3983" i="1"/>
  <c r="K3984" i="1"/>
  <c r="K3985" i="1"/>
  <c r="K3201" i="1"/>
  <c r="K1778" i="1"/>
  <c r="K2767" i="1"/>
  <c r="K901" i="1"/>
  <c r="K2844" i="1"/>
  <c r="K3202" i="1"/>
  <c r="K3986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558" i="1"/>
  <c r="K238" i="1"/>
  <c r="K3987" i="1"/>
  <c r="K552" i="1"/>
  <c r="K1552" i="1"/>
  <c r="K773" i="1"/>
  <c r="K202" i="1"/>
  <c r="K884" i="1"/>
  <c r="K895" i="1"/>
  <c r="K580" i="1"/>
  <c r="K764" i="1"/>
  <c r="K188" i="1"/>
  <c r="K1141" i="1"/>
  <c r="K946" i="1"/>
  <c r="K871" i="1"/>
  <c r="K468" i="1"/>
  <c r="K207" i="1"/>
  <c r="K688" i="1"/>
  <c r="K445" i="1"/>
  <c r="K218" i="1"/>
  <c r="K573" i="1"/>
  <c r="K454" i="1"/>
  <c r="K881" i="1"/>
  <c r="K674" i="1"/>
  <c r="K1910" i="1"/>
  <c r="K2512" i="1"/>
  <c r="K666" i="1"/>
  <c r="K1785" i="1"/>
  <c r="K198" i="1"/>
  <c r="K2513" i="1"/>
  <c r="K870" i="1"/>
  <c r="K214" i="1"/>
  <c r="K464" i="1"/>
  <c r="K424" i="1"/>
  <c r="K557" i="1"/>
  <c r="K1992" i="1"/>
  <c r="K219" i="1"/>
  <c r="K546" i="1"/>
  <c r="K601" i="1"/>
  <c r="K446" i="1"/>
  <c r="K443" i="1"/>
  <c r="K229" i="1"/>
  <c r="K971" i="1"/>
  <c r="K986" i="1"/>
  <c r="K210" i="1"/>
  <c r="K1124" i="1"/>
  <c r="K2861" i="1"/>
  <c r="K2514" i="1"/>
  <c r="K892" i="1"/>
  <c r="K3988" i="1"/>
  <c r="K438" i="1"/>
  <c r="K3989" i="1"/>
  <c r="K998" i="1"/>
  <c r="K220" i="1"/>
  <c r="K3990" i="1"/>
  <c r="K2744" i="1"/>
  <c r="K599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3991" i="1"/>
  <c r="K684" i="1"/>
  <c r="K2894" i="1"/>
  <c r="K501" i="1"/>
  <c r="K3077" i="1"/>
  <c r="K1738" i="1"/>
  <c r="K2895" i="1"/>
  <c r="K714" i="1"/>
  <c r="K3992" i="1"/>
  <c r="K1131" i="1"/>
  <c r="K456" i="1"/>
  <c r="K1484" i="1"/>
  <c r="K2522" i="1"/>
  <c r="K2690" i="1"/>
  <c r="K2155" i="1"/>
  <c r="K3993" i="1"/>
  <c r="K3994" i="1"/>
  <c r="K3995" i="1"/>
  <c r="K2947" i="1"/>
  <c r="K866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507" i="1"/>
  <c r="K2870" i="1"/>
  <c r="K692" i="1"/>
  <c r="K2412" i="1"/>
  <c r="K2506" i="1"/>
  <c r="K187" i="1"/>
  <c r="K1876" i="1"/>
  <c r="K1092" i="1"/>
  <c r="K451" i="1"/>
  <c r="K176" i="1"/>
  <c r="K2896" i="1"/>
  <c r="K495" i="1"/>
  <c r="K959" i="1"/>
  <c r="K2130" i="1"/>
  <c r="K2917" i="1"/>
  <c r="K1796" i="1"/>
  <c r="K162" i="1"/>
  <c r="K1413" i="1"/>
  <c r="K1434" i="1"/>
  <c r="K463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122" i="1"/>
  <c r="K3996" i="1"/>
  <c r="K687" i="1"/>
  <c r="K487" i="1"/>
  <c r="K2156" i="1"/>
  <c r="K3203" i="1"/>
  <c r="K547" i="1"/>
  <c r="K2745" i="1"/>
  <c r="K2413" i="1"/>
  <c r="K999" i="1"/>
  <c r="K1712" i="1"/>
  <c r="K3092" i="1"/>
  <c r="K3997" i="1"/>
  <c r="K3998" i="1"/>
  <c r="K1907" i="1"/>
  <c r="K3999" i="1"/>
  <c r="K4000" i="1"/>
  <c r="K945" i="1"/>
  <c r="K1435" i="1"/>
  <c r="K961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1174" i="1"/>
  <c r="K1155" i="1"/>
  <c r="K2414" i="1"/>
  <c r="K1773" i="1"/>
  <c r="K897" i="1"/>
  <c r="K2897" i="1"/>
  <c r="K232" i="1"/>
  <c r="K2746" i="1"/>
  <c r="K1436" i="1"/>
  <c r="K1877" i="1"/>
  <c r="K2747" i="1"/>
  <c r="K564" i="1"/>
  <c r="K2853" i="1"/>
  <c r="K1795" i="1"/>
  <c r="K1075" i="1"/>
  <c r="K2426" i="1"/>
  <c r="K200" i="1"/>
  <c r="K1730" i="1"/>
  <c r="K667" i="1"/>
  <c r="K984" i="1"/>
  <c r="K4001" i="1"/>
  <c r="K969" i="1"/>
  <c r="K1444" i="1"/>
  <c r="K968" i="1"/>
  <c r="K460" i="1"/>
  <c r="K3204" i="1"/>
  <c r="K505" i="1"/>
  <c r="K3093" i="1"/>
  <c r="K4002" i="1"/>
  <c r="K1109" i="1"/>
  <c r="K1769" i="1"/>
  <c r="K2415" i="1"/>
  <c r="K2597" i="1"/>
  <c r="K3094" i="1"/>
  <c r="K1774" i="1"/>
  <c r="K679" i="1"/>
  <c r="K189" i="1"/>
  <c r="K190" i="1"/>
  <c r="K2691" i="1"/>
  <c r="K1878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1496" i="1"/>
  <c r="K2150" i="1"/>
  <c r="K1494" i="1"/>
  <c r="K4003" i="1"/>
  <c r="K767" i="1"/>
  <c r="K700" i="1"/>
  <c r="K442" i="1"/>
  <c r="K2677" i="1"/>
  <c r="K1079" i="1"/>
  <c r="K4004" i="1"/>
  <c r="K1598" i="1"/>
  <c r="K4005" i="1"/>
  <c r="K2748" i="1"/>
  <c r="K1080" i="1"/>
  <c r="K1142" i="1"/>
  <c r="K3061" i="1"/>
  <c r="K4006" i="1"/>
  <c r="K3062" i="1"/>
  <c r="K4007" i="1"/>
  <c r="K515" i="1"/>
  <c r="K3205" i="1"/>
  <c r="K3206" i="1"/>
  <c r="K2918" i="1"/>
  <c r="K1156" i="1"/>
  <c r="K3207" i="1"/>
  <c r="K4008" i="1"/>
  <c r="K3208" i="1"/>
  <c r="K3209" i="1"/>
  <c r="K571" i="1"/>
  <c r="K2773" i="1"/>
  <c r="K3095" i="1"/>
  <c r="K3096" i="1"/>
  <c r="K4009" i="1"/>
  <c r="K2692" i="1"/>
  <c r="K713" i="1"/>
  <c r="K2438" i="1"/>
  <c r="K4010" i="1"/>
  <c r="K2416" i="1"/>
  <c r="K4011" i="1"/>
  <c r="K2898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1175" i="1"/>
  <c r="K1873" i="1"/>
  <c r="K4012" i="1"/>
  <c r="K4013" i="1"/>
  <c r="K4014" i="1"/>
  <c r="K2678" i="1"/>
  <c r="K4015" i="1"/>
  <c r="K4016" i="1"/>
  <c r="K868" i="1"/>
  <c r="K1915" i="1"/>
  <c r="K4017" i="1"/>
  <c r="K4018" i="1"/>
  <c r="K4019" i="1"/>
  <c r="K1487" i="1"/>
  <c r="K875" i="1"/>
  <c r="K4020" i="1"/>
  <c r="K593" i="1"/>
  <c r="K4021" i="1"/>
  <c r="K2000" i="1"/>
  <c r="K40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993" i="1"/>
  <c r="K3630" i="1"/>
  <c r="K3063" i="1"/>
  <c r="K4023" i="1"/>
  <c r="K2417" i="1"/>
  <c r="K3064" i="1"/>
  <c r="K715" i="1"/>
  <c r="K1440" i="1"/>
  <c r="K3065" i="1"/>
  <c r="K4024" i="1"/>
  <c r="K2693" i="1"/>
  <c r="K2418" i="1"/>
  <c r="K4025" i="1"/>
  <c r="K3631" i="1"/>
  <c r="K586" i="1"/>
  <c r="K228" i="1"/>
  <c r="K1879" i="1"/>
  <c r="K720" i="1"/>
  <c r="K1870" i="1"/>
  <c r="K477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862" i="1"/>
  <c r="K4026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517" i="1"/>
  <c r="K498" i="1"/>
  <c r="K482" i="1"/>
  <c r="K213" i="1"/>
  <c r="K186" i="1"/>
  <c r="K578" i="1"/>
  <c r="K777" i="1"/>
  <c r="K478" i="1"/>
  <c r="K771" i="1"/>
  <c r="K1722" i="1"/>
  <c r="K1181" i="1"/>
  <c r="K2141" i="1"/>
  <c r="K600" i="1"/>
  <c r="K2583" i="1"/>
  <c r="K915" i="1"/>
  <c r="K2899" i="1"/>
  <c r="K4027" i="1"/>
  <c r="K4028" i="1"/>
  <c r="K1919" i="1"/>
  <c r="K3632" i="1"/>
  <c r="K225" i="1"/>
  <c r="K2591" i="1"/>
  <c r="K2749" i="1"/>
  <c r="K2515" i="1"/>
  <c r="K3633" i="1"/>
  <c r="K1983" i="1"/>
  <c r="K481" i="1"/>
  <c r="K437" i="1"/>
  <c r="K2685" i="1"/>
  <c r="K4029" i="1"/>
  <c r="K1988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592" i="1"/>
  <c r="K928" i="1"/>
  <c r="K4030" i="1"/>
  <c r="K904" i="1"/>
  <c r="K596" i="1"/>
  <c r="K912" i="1"/>
  <c r="K1713" i="1"/>
  <c r="K2146" i="1"/>
  <c r="K1779" i="1"/>
  <c r="K4031" i="1"/>
  <c r="K4032" i="1"/>
  <c r="K987" i="1"/>
  <c r="K1125" i="1"/>
  <c r="K4033" i="1"/>
  <c r="K1414" i="1"/>
  <c r="K779" i="1"/>
  <c r="K2900" i="1"/>
  <c r="K1438" i="1"/>
  <c r="K1792" i="1"/>
  <c r="K4034" i="1"/>
  <c r="K2584" i="1"/>
  <c r="K2750" i="1"/>
  <c r="K1871" i="1"/>
  <c r="K2439" i="1"/>
  <c r="K4035" i="1"/>
  <c r="K1811" i="1"/>
  <c r="K2598" i="1"/>
  <c r="K867" i="1"/>
  <c r="K3097" i="1"/>
  <c r="K566" i="1"/>
  <c r="K4036" i="1"/>
  <c r="K4037" i="1"/>
  <c r="K3634" i="1"/>
  <c r="K979" i="1"/>
  <c r="K1704" i="1"/>
  <c r="K665" i="1"/>
  <c r="K2901" i="1"/>
  <c r="K690" i="1"/>
  <c r="K2147" i="1"/>
  <c r="K4038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902" i="1"/>
  <c r="K4039" i="1"/>
  <c r="K4040" i="1"/>
  <c r="K2679" i="1"/>
  <c r="K543" i="1"/>
  <c r="K4041" i="1"/>
  <c r="K4042" i="1"/>
  <c r="K1989" i="1"/>
  <c r="K3066" i="1"/>
  <c r="K1154" i="1"/>
  <c r="K4043" i="1"/>
  <c r="K1821" i="1"/>
  <c r="K4044" i="1"/>
  <c r="K1103" i="1"/>
  <c r="K1162" i="1"/>
  <c r="K1707" i="1"/>
  <c r="K237" i="1"/>
  <c r="K4045" i="1"/>
  <c r="K2593" i="1"/>
  <c r="K1408" i="1"/>
  <c r="K1905" i="1"/>
  <c r="K2142" i="1"/>
  <c r="K2845" i="1"/>
  <c r="K2516" i="1"/>
  <c r="K4046" i="1"/>
  <c r="K2440" i="1"/>
  <c r="K1000" i="1"/>
  <c r="K433" i="1"/>
  <c r="K1560" i="1"/>
  <c r="K924" i="1"/>
  <c r="K1078" i="1"/>
  <c r="K4047" i="1"/>
  <c r="K874" i="1"/>
  <c r="K1185" i="1"/>
  <c r="K2920" i="1"/>
  <c r="K4048" i="1"/>
  <c r="K949" i="1"/>
  <c r="K2002" i="1"/>
  <c r="K2682" i="1"/>
  <c r="K500" i="1"/>
  <c r="K4049" i="1"/>
  <c r="K1420" i="1"/>
  <c r="K577" i="1"/>
  <c r="K1554" i="1"/>
  <c r="K1727" i="1"/>
  <c r="K2903" i="1"/>
  <c r="K3067" i="1"/>
  <c r="K4050" i="1"/>
  <c r="K766" i="1"/>
  <c r="K2774" i="1"/>
  <c r="K1183" i="1"/>
  <c r="K1001" i="1"/>
  <c r="K2751" i="1"/>
  <c r="K4051" i="1"/>
  <c r="K2765" i="1"/>
  <c r="K962" i="1"/>
  <c r="K988" i="1"/>
  <c r="K1153" i="1"/>
  <c r="K4052" i="1"/>
  <c r="K480" i="1"/>
  <c r="K2948" i="1"/>
  <c r="K2752" i="1"/>
  <c r="K2519" i="1"/>
  <c r="K1916" i="1"/>
  <c r="K963" i="1"/>
  <c r="K980" i="1"/>
  <c r="K3098" i="1"/>
  <c r="K1409" i="1"/>
  <c r="K2846" i="1"/>
  <c r="K3635" i="1"/>
  <c r="K944" i="1"/>
  <c r="K569" i="1"/>
  <c r="K3099" i="1"/>
  <c r="K3636" i="1"/>
  <c r="K966" i="1"/>
  <c r="K1708" i="1"/>
  <c r="K1090" i="1"/>
  <c r="K698" i="1"/>
  <c r="K2157" i="1"/>
  <c r="K94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3637" i="1"/>
  <c r="K171" i="1"/>
  <c r="K4053" i="1"/>
  <c r="K1812" i="1"/>
  <c r="K4054" i="1"/>
  <c r="K3100" i="1"/>
  <c r="K774" i="1"/>
  <c r="K2764" i="1"/>
  <c r="K2753" i="1"/>
  <c r="K4055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905" i="1"/>
  <c r="K1917" i="1"/>
  <c r="K2517" i="1"/>
  <c r="K4056" i="1"/>
  <c r="K3638" i="1"/>
  <c r="K4057" i="1"/>
  <c r="K4058" i="1"/>
  <c r="K3084" i="1"/>
  <c r="K1085" i="1"/>
  <c r="K1143" i="1"/>
  <c r="K4059" i="1"/>
  <c r="K426" i="1"/>
  <c r="K973" i="1"/>
  <c r="K226" i="1"/>
  <c r="K2904" i="1"/>
  <c r="K170" i="1"/>
  <c r="K1502" i="1"/>
  <c r="K1562" i="1"/>
  <c r="K1711" i="1"/>
  <c r="K1144" i="1"/>
  <c r="K240" i="1"/>
  <c r="K3101" i="1"/>
  <c r="K951" i="1"/>
  <c r="K2768" i="1"/>
  <c r="K708" i="1"/>
  <c r="K678" i="1"/>
  <c r="K1793" i="1"/>
  <c r="K1984" i="1"/>
  <c r="K212" i="1"/>
  <c r="K1127" i="1"/>
  <c r="K565" i="1"/>
  <c r="K4060" i="1"/>
  <c r="K2138" i="1"/>
  <c r="K1076" i="1"/>
  <c r="K967" i="1"/>
  <c r="K2419" i="1"/>
  <c r="K1739" i="1"/>
  <c r="K1733" i="1"/>
  <c r="K440" i="1"/>
  <c r="K211" i="1"/>
  <c r="K917" i="1"/>
  <c r="K718" i="1"/>
  <c r="K878" i="1"/>
  <c r="K2754" i="1"/>
  <c r="K2420" i="1"/>
  <c r="K918" i="1"/>
  <c r="K598" i="1"/>
  <c r="K595" i="1"/>
  <c r="K1180" i="1"/>
  <c r="K585" i="1"/>
  <c r="K1163" i="1"/>
  <c r="K434" i="1"/>
  <c r="K2877" i="1"/>
  <c r="K717" i="1"/>
  <c r="K520" i="1"/>
  <c r="K2508" i="1"/>
  <c r="K233" i="1"/>
  <c r="K2694" i="1"/>
  <c r="K428" i="1"/>
  <c r="K2905" i="1"/>
  <c r="K448" i="1"/>
  <c r="K995" i="1"/>
  <c r="K458" i="1"/>
  <c r="K4061" i="1"/>
  <c r="K1164" i="1"/>
  <c r="K1094" i="1"/>
  <c r="K3639" i="1"/>
  <c r="K672" i="1"/>
  <c r="K3068" i="1"/>
  <c r="K1731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1728" i="1"/>
  <c r="K423" i="1"/>
  <c r="K4062" i="1"/>
  <c r="K1599" i="1"/>
  <c r="K1797" i="1"/>
  <c r="K974" i="1"/>
  <c r="K4063" i="1"/>
  <c r="K568" i="1"/>
  <c r="K589" i="1"/>
  <c r="K765" i="1"/>
  <c r="K1780" i="1"/>
  <c r="K508" i="1"/>
  <c r="K3640" i="1"/>
  <c r="K2755" i="1"/>
  <c r="K503" i="1"/>
  <c r="K1427" i="1"/>
  <c r="K4064" i="1"/>
  <c r="K1184" i="1"/>
  <c r="K4065" i="1"/>
  <c r="K511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4066" i="1"/>
  <c r="K3102" i="1"/>
  <c r="K3641" i="1"/>
  <c r="K224" i="1"/>
  <c r="K1813" i="1"/>
  <c r="K594" i="1"/>
  <c r="K486" i="1"/>
  <c r="K710" i="1"/>
  <c r="K4067" i="1"/>
  <c r="K876" i="1"/>
  <c r="K1447" i="1"/>
  <c r="K3642" i="1"/>
  <c r="K2143" i="1"/>
  <c r="K4068" i="1"/>
  <c r="K2863" i="1"/>
  <c r="K4069" i="1"/>
  <c r="K907" i="1"/>
  <c r="K3643" i="1"/>
  <c r="K1072" i="1"/>
  <c r="K2680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583" i="1"/>
  <c r="K1130" i="1"/>
  <c r="K1814" i="1"/>
  <c r="K964" i="1"/>
  <c r="K1724" i="1"/>
  <c r="K4070" i="1"/>
  <c r="K1096" i="1"/>
  <c r="K2847" i="1"/>
  <c r="K2906" i="1"/>
  <c r="K1705" i="1"/>
  <c r="K1407" i="1"/>
  <c r="K911" i="1"/>
  <c r="K1134" i="1"/>
  <c r="K4071" i="1"/>
  <c r="K1815" i="1"/>
  <c r="K4072" i="1"/>
  <c r="K4073" i="1"/>
  <c r="K2907" i="1"/>
  <c r="K1495" i="1"/>
  <c r="K2756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1066" i="1"/>
  <c r="K1771" i="1"/>
  <c r="K4074" i="1"/>
  <c r="K4075" i="1"/>
  <c r="K2594" i="1"/>
  <c r="K465" i="1"/>
  <c r="K2421" i="1"/>
  <c r="K2908" i="1"/>
  <c r="K3644" i="1"/>
  <c r="K447" i="1"/>
  <c r="K862" i="1"/>
  <c r="K1112" i="1"/>
  <c r="K888" i="1"/>
  <c r="K1098" i="1"/>
  <c r="K4076" i="1"/>
  <c r="K545" i="1"/>
  <c r="K4077" i="1"/>
  <c r="K3085" i="1"/>
  <c r="K3069" i="1"/>
  <c r="K1082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891" i="1"/>
  <c r="K772" i="1"/>
  <c r="K775" i="1"/>
  <c r="K467" i="1"/>
  <c r="K902" i="1"/>
  <c r="K1550" i="1"/>
  <c r="K662" i="1"/>
  <c r="K561" i="1"/>
  <c r="K563" i="1"/>
  <c r="K2520" i="1"/>
  <c r="K898" i="1"/>
  <c r="K2848" i="1"/>
  <c r="K2695" i="1"/>
  <c r="K590" i="1"/>
  <c r="K2757" i="1"/>
  <c r="K3645" i="1"/>
  <c r="K1415" i="1"/>
  <c r="K2909" i="1"/>
  <c r="K3646" i="1"/>
  <c r="K776" i="1"/>
  <c r="K1816" i="1"/>
  <c r="K3647" i="1"/>
  <c r="K4078" i="1"/>
  <c r="K2131" i="1"/>
  <c r="K950" i="1"/>
  <c r="K2878" i="1"/>
  <c r="K1421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990" i="1"/>
  <c r="K1770" i="1"/>
  <c r="K513" i="1"/>
  <c r="K1416" i="1"/>
  <c r="K4079" i="1"/>
  <c r="K216" i="1"/>
  <c r="K997" i="1"/>
  <c r="K2422" i="1"/>
  <c r="K1587" i="1"/>
  <c r="K1089" i="1"/>
  <c r="K908" i="1"/>
  <c r="K1740" i="1"/>
  <c r="K1717" i="1"/>
  <c r="K2758" i="1"/>
  <c r="K683" i="1"/>
  <c r="K4080" i="1"/>
  <c r="K3086" i="1"/>
  <c r="K1583" i="1"/>
  <c r="K865" i="1"/>
  <c r="K1595" i="1"/>
  <c r="K2001" i="1"/>
  <c r="K1718" i="1"/>
  <c r="K1555" i="1"/>
  <c r="K493" i="1"/>
  <c r="K3648" i="1"/>
  <c r="K869" i="1"/>
  <c r="K880" i="1"/>
  <c r="K3070" i="1"/>
  <c r="K4081" i="1"/>
  <c r="K2910" i="1"/>
  <c r="K1768" i="1"/>
  <c r="K1872" i="1"/>
  <c r="K1719" i="1"/>
  <c r="K4082" i="1"/>
  <c r="K2127" i="1"/>
  <c r="K695" i="1"/>
  <c r="K551" i="1"/>
  <c r="K2864" i="1"/>
  <c r="K2865" i="1"/>
  <c r="K2759" i="1"/>
  <c r="K947" i="1"/>
  <c r="K1083" i="1"/>
  <c r="K4083" i="1"/>
  <c r="K4084" i="1"/>
  <c r="K3649" i="1"/>
  <c r="K770" i="1"/>
  <c r="K989" i="1"/>
  <c r="K702" i="1"/>
  <c r="K4085" i="1"/>
  <c r="K518" i="1"/>
  <c r="K1119" i="1"/>
  <c r="K3071" i="1"/>
  <c r="K2879" i="1"/>
  <c r="K2423" i="1"/>
  <c r="K4086" i="1"/>
  <c r="K591" i="1"/>
  <c r="K4087" i="1"/>
  <c r="K3072" i="1"/>
  <c r="K1548" i="1"/>
  <c r="K1800" i="1"/>
  <c r="K4088" i="1"/>
  <c r="K669" i="1"/>
  <c r="K2760" i="1"/>
  <c r="K3730" i="1"/>
  <c r="K2761" i="1"/>
  <c r="K4089" i="1"/>
  <c r="K4090" i="1"/>
  <c r="K1101" i="1"/>
  <c r="K4091" i="1"/>
  <c r="K2921" i="1"/>
  <c r="K953" i="1"/>
  <c r="K1168" i="1"/>
  <c r="K2441" i="1"/>
  <c r="K2775" i="1"/>
  <c r="K2442" i="1"/>
  <c r="K4092" i="1"/>
  <c r="K1734" i="1"/>
  <c r="K1172" i="1"/>
  <c r="K2503" i="1"/>
  <c r="K1108" i="1"/>
  <c r="K994" i="1"/>
  <c r="K1485" i="1"/>
  <c r="K2880" i="1"/>
  <c r="K1716" i="1"/>
  <c r="K1486" i="1"/>
  <c r="K469" i="1"/>
  <c r="K1152" i="1"/>
  <c r="K4093" i="1"/>
  <c r="K965" i="1"/>
  <c r="K704" i="1"/>
  <c r="K1452" i="1"/>
  <c r="K1781" i="1"/>
  <c r="K1086" i="1"/>
  <c r="K712" i="1"/>
  <c r="K1588" i="1"/>
  <c r="K470" i="1"/>
  <c r="K1822" i="1"/>
  <c r="K954" i="1"/>
  <c r="K1069" i="1"/>
  <c r="K1600" i="1"/>
  <c r="K2600" i="1"/>
  <c r="K4094" i="1"/>
  <c r="K1993" i="1"/>
  <c r="K1817" i="1"/>
  <c r="K991" i="1"/>
  <c r="K3087" i="1"/>
  <c r="K3073" i="1"/>
  <c r="K1990" i="1"/>
  <c r="K1067" i="1"/>
  <c r="K4095" i="1"/>
  <c r="K934" i="1"/>
  <c r="K762" i="1"/>
  <c r="K2911" i="1"/>
  <c r="K1084" i="1"/>
  <c r="K2766" i="1"/>
  <c r="K1497" i="1"/>
  <c r="K3731" i="1"/>
  <c r="K2518" i="1"/>
  <c r="K3103" i="1"/>
  <c r="K3074" i="1"/>
  <c r="K2132" i="1"/>
  <c r="K1918" i="1"/>
  <c r="K597" i="1"/>
  <c r="K2850" i="1"/>
  <c r="K4096" i="1"/>
  <c r="K2696" i="1"/>
  <c r="K4097" i="1"/>
  <c r="K3732" i="1"/>
  <c r="K1991" i="1"/>
  <c r="K1794" i="1"/>
  <c r="K1729" i="1"/>
  <c r="K2683" i="1"/>
  <c r="K1818" i="1"/>
  <c r="K1741" i="1"/>
  <c r="K205" i="1"/>
  <c r="K4098" i="1"/>
  <c r="K2912" i="1"/>
  <c r="K1428" i="1"/>
  <c r="K4099" i="1"/>
  <c r="K1451" i="1"/>
  <c r="K981" i="1"/>
  <c r="K4100" i="1"/>
  <c r="K1117" i="1"/>
  <c r="K4101" i="1"/>
  <c r="K1105" i="1"/>
  <c r="K435" i="1"/>
  <c r="K1543" i="1"/>
  <c r="K472" i="1"/>
  <c r="K499" i="1"/>
  <c r="K1906" i="1"/>
  <c r="K1161" i="1"/>
  <c r="K1165" i="1"/>
  <c r="K516" i="1"/>
  <c r="K2776" i="1"/>
  <c r="K2777" i="1"/>
  <c r="K4102" i="1"/>
  <c r="K1445" i="1"/>
  <c r="K3733" i="1"/>
  <c r="K1081" i="1"/>
  <c r="K1782" i="1"/>
  <c r="K490" i="1"/>
  <c r="K2854" i="1"/>
  <c r="K3734" i="1"/>
  <c r="K4103" i="1"/>
  <c r="K768" i="1"/>
  <c r="K1783" i="1"/>
  <c r="K4104" i="1"/>
  <c r="K889" i="1"/>
  <c r="K919" i="1"/>
  <c r="K920" i="1"/>
  <c r="K1863" i="1"/>
  <c r="K1429" i="1"/>
  <c r="K1173" i="1"/>
  <c r="K4105" i="1"/>
  <c r="K1068" i="1"/>
  <c r="K1720" i="1"/>
  <c r="K1121" i="1"/>
  <c r="K2684" i="1"/>
  <c r="K2762" i="1"/>
  <c r="K488" i="1"/>
  <c r="K2595" i="1"/>
  <c r="K1095" i="1"/>
  <c r="K1590" i="1"/>
  <c r="K4106" i="1"/>
  <c r="K3078" i="1"/>
  <c r="K2521" i="1"/>
  <c r="K926" i="1"/>
  <c r="K977" i="1"/>
  <c r="K4107" i="1"/>
  <c r="K701" i="1"/>
  <c r="K4108" i="1"/>
  <c r="K3075" i="1"/>
  <c r="K4109" i="1"/>
  <c r="K1136" i="1"/>
  <c r="K3088" i="1"/>
  <c r="K922" i="1"/>
  <c r="K2913" i="1"/>
  <c r="K2914" i="1"/>
  <c r="K2428" i="1"/>
  <c r="K4110" i="1"/>
  <c r="K1448" i="1"/>
  <c r="K1433" i="1"/>
  <c r="K2601" i="1"/>
  <c r="K1492" i="1"/>
  <c r="K2849" i="1"/>
  <c r="K2133" i="1"/>
  <c r="K930" i="1"/>
  <c r="K916" i="1"/>
  <c r="K1118" i="1"/>
  <c r="K4111" i="1"/>
  <c r="K4112" i="1"/>
  <c r="K2424" i="1"/>
  <c r="K4113" i="1"/>
  <c r="K4114" i="1"/>
  <c r="K1715" i="1"/>
  <c r="K1819" i="1"/>
  <c r="K955" i="1"/>
  <c r="K549" i="1"/>
  <c r="K476" i="1"/>
  <c r="K2509" i="1"/>
  <c r="K2134" i="1"/>
  <c r="K4115" i="1"/>
  <c r="K1874" i="1"/>
  <c r="K1865" i="1"/>
  <c r="K3735" i="1"/>
  <c r="K3089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3736" i="1"/>
  <c r="J2949" i="1"/>
  <c r="J1091" i="1"/>
  <c r="J3737" i="1"/>
  <c r="J956" i="1"/>
  <c r="J3738" i="1"/>
  <c r="J491" i="1"/>
  <c r="J2871" i="1"/>
  <c r="J1147" i="1"/>
  <c r="J982" i="1"/>
  <c r="J1148" i="1"/>
  <c r="J3104" i="1"/>
  <c r="J3739" i="1"/>
  <c r="J3740" i="1"/>
  <c r="J3741" i="1"/>
  <c r="J707" i="1"/>
  <c r="J3742" i="1"/>
  <c r="J1556" i="1"/>
  <c r="J3743" i="1"/>
  <c r="J1498" i="1"/>
  <c r="J1113" i="1"/>
  <c r="J932" i="1"/>
  <c r="J3744" i="1"/>
  <c r="J461" i="1"/>
  <c r="J2151" i="1"/>
  <c r="J555" i="1"/>
  <c r="J3745" i="1"/>
  <c r="J913" i="1"/>
  <c r="J3746" i="1"/>
  <c r="J1138" i="1"/>
  <c r="J2158" i="1"/>
  <c r="J1422" i="1"/>
  <c r="J2851" i="1"/>
  <c r="J3747" i="1"/>
  <c r="J3079" i="1"/>
  <c r="J3748" i="1"/>
  <c r="J682" i="1"/>
  <c r="J1410" i="1"/>
  <c r="J1179" i="1"/>
  <c r="J3749" i="1"/>
  <c r="J671" i="1"/>
  <c r="J1123" i="1"/>
  <c r="J3790" i="1"/>
  <c r="J925" i="1"/>
  <c r="J163" i="1"/>
  <c r="J706" i="1"/>
  <c r="J3791" i="1"/>
  <c r="J560" i="1"/>
  <c r="J3792" i="1"/>
  <c r="J3793" i="1"/>
  <c r="J489" i="1"/>
  <c r="J554" i="1"/>
  <c r="J3105" i="1"/>
  <c r="J2778" i="1"/>
  <c r="J3106" i="1"/>
  <c r="J2881" i="1"/>
  <c r="J180" i="1"/>
  <c r="J206" i="1"/>
  <c r="J1801" i="1"/>
  <c r="J223" i="1"/>
  <c r="J1132" i="1"/>
  <c r="J3794" i="1"/>
  <c r="J1725" i="1"/>
  <c r="J3795" i="1"/>
  <c r="J3796" i="1"/>
  <c r="J3797" i="1"/>
  <c r="J1423" i="1"/>
  <c r="J3798" i="1"/>
  <c r="J3799" i="1"/>
  <c r="J3800" i="1"/>
  <c r="J2128" i="1"/>
  <c r="J3801" i="1"/>
  <c r="J1777" i="1"/>
  <c r="J3802" i="1"/>
  <c r="J1114" i="1"/>
  <c r="J3803" i="1"/>
  <c r="J3804" i="1"/>
  <c r="J2159" i="1"/>
  <c r="J3805" i="1"/>
  <c r="J1424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2866" i="1"/>
  <c r="J1159" i="1"/>
  <c r="J1093" i="1"/>
  <c r="J1594" i="1"/>
  <c r="J1493" i="1"/>
  <c r="J2922" i="1"/>
  <c r="J1721" i="1"/>
  <c r="J3806" i="1"/>
  <c r="J941" i="1"/>
  <c r="J3807" i="1"/>
  <c r="J2763" i="1"/>
  <c r="J1104" i="1"/>
  <c r="J978" i="1"/>
  <c r="J3808" i="1"/>
  <c r="J1735" i="1"/>
  <c r="J3080" i="1"/>
  <c r="J3809" i="1"/>
  <c r="J3843" i="1"/>
  <c r="J581" i="1"/>
  <c r="J3844" i="1"/>
  <c r="J2950" i="1"/>
  <c r="J3845" i="1"/>
  <c r="J425" i="1"/>
  <c r="J2882" i="1"/>
  <c r="J2160" i="1"/>
  <c r="J3090" i="1"/>
  <c r="J921" i="1"/>
  <c r="J2951" i="1"/>
  <c r="J1881" i="1"/>
  <c r="J2429" i="1"/>
  <c r="J1120" i="1"/>
  <c r="J3846" i="1"/>
  <c r="J1073" i="1"/>
  <c r="J2686" i="1"/>
  <c r="J1882" i="1"/>
  <c r="J2430" i="1"/>
  <c r="J2124" i="1"/>
  <c r="J3847" i="1"/>
  <c r="J906" i="1"/>
  <c r="J2697" i="1"/>
  <c r="J2698" i="1"/>
  <c r="J3848" i="1"/>
  <c r="J3849" i="1"/>
  <c r="J711" i="1"/>
  <c r="J3107" i="1"/>
  <c r="J1714" i="1"/>
  <c r="J1909" i="1"/>
  <c r="J462" i="1"/>
  <c r="J3850" i="1"/>
  <c r="J3851" i="1"/>
  <c r="J2152" i="1"/>
  <c r="J430" i="1"/>
  <c r="J1710" i="1"/>
  <c r="J893" i="1"/>
  <c r="J3108" i="1"/>
  <c r="J3852" i="1"/>
  <c r="J452" i="1"/>
  <c r="J3853" i="1"/>
  <c r="J3854" i="1"/>
  <c r="J453" i="1"/>
  <c r="J235" i="1"/>
  <c r="J584" i="1"/>
  <c r="J2883" i="1"/>
  <c r="J236" i="1"/>
  <c r="J1706" i="1"/>
  <c r="J227" i="1"/>
  <c r="J2161" i="1"/>
  <c r="J3855" i="1"/>
  <c r="J3856" i="1"/>
  <c r="J1449" i="1"/>
  <c r="J3857" i="1"/>
  <c r="J3858" i="1"/>
  <c r="J3859" i="1"/>
  <c r="J3860" i="1"/>
  <c r="J2602" i="1"/>
  <c r="J3861" i="1"/>
  <c r="J3109" i="1"/>
  <c r="J2644" i="1"/>
  <c r="J492" i="1"/>
  <c r="J576" i="1"/>
  <c r="J1450" i="1"/>
  <c r="J3862" i="1"/>
  <c r="J1441" i="1"/>
  <c r="J1775" i="1"/>
  <c r="J1140" i="1"/>
  <c r="J2148" i="1"/>
  <c r="J1425" i="1"/>
  <c r="J957" i="1"/>
  <c r="J1115" i="1"/>
  <c r="J2884" i="1"/>
  <c r="J3863" i="1"/>
  <c r="J1601" i="1"/>
  <c r="J2872" i="1"/>
  <c r="J241" i="1"/>
  <c r="J2162" i="1"/>
  <c r="J184" i="1"/>
  <c r="J3864" i="1"/>
  <c r="J1488" i="1"/>
  <c r="J3865" i="1"/>
  <c r="J502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3110" i="1"/>
  <c r="J2699" i="1"/>
  <c r="J3111" i="1"/>
  <c r="J1985" i="1"/>
  <c r="J2943" i="1"/>
  <c r="J203" i="1"/>
  <c r="J2149" i="1"/>
  <c r="J3866" i="1"/>
  <c r="J2915" i="1"/>
  <c r="J1994" i="1"/>
  <c r="J2585" i="1"/>
  <c r="J471" i="1"/>
  <c r="J3867" i="1"/>
  <c r="J1742" i="1"/>
  <c r="J689" i="1"/>
  <c r="J3868" i="1"/>
  <c r="J1499" i="1"/>
  <c r="J697" i="1"/>
  <c r="J3869" i="1"/>
  <c r="J2403" i="1"/>
  <c r="J2868" i="1"/>
  <c r="J2139" i="1"/>
  <c r="J3890" i="1"/>
  <c r="J1995" i="1"/>
  <c r="J3112" i="1"/>
  <c r="J3891" i="1"/>
  <c r="J3113" i="1"/>
  <c r="J3892" i="1"/>
  <c r="J1430" i="1"/>
  <c r="J2779" i="1"/>
  <c r="J1709" i="1"/>
  <c r="J1786" i="1"/>
  <c r="J3893" i="1"/>
  <c r="J1137" i="1"/>
  <c r="J1904" i="1"/>
  <c r="J1417" i="1"/>
  <c r="J3114" i="1"/>
  <c r="J2885" i="1"/>
  <c r="J2867" i="1"/>
  <c r="J1561" i="1"/>
  <c r="J3115" i="1"/>
  <c r="J3894" i="1"/>
  <c r="J3895" i="1"/>
  <c r="J3116" i="1"/>
  <c r="J2886" i="1"/>
  <c r="J3896" i="1"/>
  <c r="J2136" i="1"/>
  <c r="J504" i="1"/>
  <c r="J1160" i="1"/>
  <c r="J3117" i="1"/>
  <c r="J1446" i="1"/>
  <c r="J2125" i="1"/>
  <c r="J1426" i="1"/>
  <c r="J1772" i="1"/>
  <c r="J2687" i="1"/>
  <c r="J1097" i="1"/>
  <c r="J2944" i="1"/>
  <c r="J2780" i="1"/>
  <c r="J899" i="1"/>
  <c r="J2643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75" i="1"/>
  <c r="J1820" i="1"/>
  <c r="J1593" i="1"/>
  <c r="J937" i="1"/>
  <c r="J882" i="1"/>
  <c r="J582" i="1"/>
  <c r="J2916" i="1"/>
  <c r="J450" i="1"/>
  <c r="J938" i="1"/>
  <c r="J169" i="1"/>
  <c r="J181" i="1"/>
  <c r="J208" i="1"/>
  <c r="J215" i="1"/>
  <c r="J1489" i="1"/>
  <c r="J2855" i="1"/>
  <c r="J885" i="1"/>
  <c r="J681" i="1"/>
  <c r="J204" i="1"/>
  <c r="J769" i="1"/>
  <c r="J222" i="1"/>
  <c r="J192" i="1"/>
  <c r="J3118" i="1"/>
  <c r="J2144" i="1"/>
  <c r="J1166" i="1"/>
  <c r="J185" i="1"/>
  <c r="J985" i="1"/>
  <c r="J3897" i="1"/>
  <c r="J475" i="1"/>
  <c r="J199" i="1"/>
  <c r="J164" i="1"/>
  <c r="J521" i="1"/>
  <c r="J1411" i="1"/>
  <c r="J703" i="1"/>
  <c r="J173" i="1"/>
  <c r="J972" i="1"/>
  <c r="J960" i="1"/>
  <c r="J3119" i="1"/>
  <c r="J548" i="1"/>
  <c r="J197" i="1"/>
  <c r="J165" i="1"/>
  <c r="J1110" i="1"/>
  <c r="J436" i="1"/>
  <c r="J459" i="1"/>
  <c r="J903" i="1"/>
  <c r="J1071" i="1"/>
  <c r="J873" i="1"/>
  <c r="J3898" i="1"/>
  <c r="J167" i="1"/>
  <c r="J221" i="1"/>
  <c r="J2126" i="1"/>
  <c r="J3899" i="1"/>
  <c r="J175" i="1"/>
  <c r="J1789" i="1"/>
  <c r="J1544" i="1"/>
  <c r="J553" i="1"/>
  <c r="J694" i="1"/>
  <c r="J933" i="1"/>
  <c r="J1157" i="1"/>
  <c r="J1867" i="1"/>
  <c r="J1549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3900" i="1"/>
  <c r="J1437" i="1"/>
  <c r="J3901" i="1"/>
  <c r="J2952" i="1"/>
  <c r="J3902" i="1"/>
  <c r="J514" i="1"/>
  <c r="J3903" i="1"/>
  <c r="J1559" i="1"/>
  <c r="J3904" i="1"/>
  <c r="J664" i="1"/>
  <c r="J3905" i="1"/>
  <c r="J2887" i="1"/>
  <c r="J2404" i="1"/>
  <c r="J2599" i="1"/>
  <c r="J1135" i="1"/>
  <c r="J1584" i="1"/>
  <c r="J473" i="1"/>
  <c r="J2769" i="1"/>
  <c r="J3091" i="1"/>
  <c r="J1116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512" i="1"/>
  <c r="J1798" i="1"/>
  <c r="J1585" i="1"/>
  <c r="J1868" i="1"/>
  <c r="J506" i="1"/>
  <c r="J2431" i="1"/>
  <c r="J958" i="1"/>
  <c r="J716" i="1"/>
  <c r="J2405" i="1"/>
  <c r="J780" i="1"/>
  <c r="J2123" i="1"/>
  <c r="J1149" i="1"/>
  <c r="J1996" i="1"/>
  <c r="J2432" i="1"/>
  <c r="J929" i="1"/>
  <c r="J3906" i="1"/>
  <c r="J709" i="1"/>
  <c r="J699" i="1"/>
  <c r="J1997" i="1"/>
  <c r="J952" i="1"/>
  <c r="J1776" i="1"/>
  <c r="J2672" i="1"/>
  <c r="J1158" i="1"/>
  <c r="J572" i="1"/>
  <c r="J2781" i="1"/>
  <c r="J923" i="1"/>
  <c r="J1490" i="1"/>
  <c r="J3907" i="1"/>
  <c r="J1921" i="1"/>
  <c r="J544" i="1"/>
  <c r="J1736" i="1"/>
  <c r="J1412" i="1"/>
  <c r="J542" i="1"/>
  <c r="J1500" i="1"/>
  <c r="J234" i="1"/>
  <c r="J1547" i="1"/>
  <c r="J484" i="1"/>
  <c r="J3908" i="1"/>
  <c r="J1986" i="1"/>
  <c r="J1176" i="1"/>
  <c r="J2770" i="1"/>
  <c r="J3909" i="1"/>
  <c r="J1869" i="1"/>
  <c r="J1591" i="1"/>
  <c r="J1596" i="1"/>
  <c r="J1545" i="1"/>
  <c r="J3910" i="1"/>
  <c r="J3911" i="1"/>
  <c r="J3912" i="1"/>
  <c r="J996" i="1"/>
  <c r="J1766" i="1"/>
  <c r="J3913" i="1"/>
  <c r="J2673" i="1"/>
  <c r="J574" i="1"/>
  <c r="J3914" i="1"/>
  <c r="J1128" i="1"/>
  <c r="J3915" i="1"/>
  <c r="J2674" i="1"/>
  <c r="J1546" i="1"/>
  <c r="J1802" i="1"/>
  <c r="J3916" i="1"/>
  <c r="J457" i="1"/>
  <c r="J441" i="1"/>
  <c r="J1145" i="1"/>
  <c r="J1146" i="1"/>
  <c r="J1592" i="1"/>
  <c r="J3917" i="1"/>
  <c r="J3918" i="1"/>
  <c r="J670" i="1"/>
  <c r="J3919" i="1"/>
  <c r="J1139" i="1"/>
  <c r="J1723" i="1"/>
  <c r="J696" i="1"/>
  <c r="J1767" i="1"/>
  <c r="J677" i="1"/>
  <c r="J2406" i="1"/>
  <c r="J3920" i="1"/>
  <c r="J2510" i="1"/>
  <c r="J2700" i="1"/>
  <c r="J2511" i="1"/>
  <c r="J673" i="1"/>
  <c r="J721" i="1"/>
  <c r="J943" i="1"/>
  <c r="J1169" i="1"/>
  <c r="J427" i="1"/>
  <c r="J519" i="1"/>
  <c r="J1171" i="1"/>
  <c r="J3921" i="1"/>
  <c r="J1074" i="1"/>
  <c r="J1182" i="1"/>
  <c r="J691" i="1"/>
  <c r="J194" i="1"/>
  <c r="J191" i="1"/>
  <c r="J1732" i="1"/>
  <c r="J431" i="1"/>
  <c r="J196" i="1"/>
  <c r="J894" i="1"/>
  <c r="J1439" i="1"/>
  <c r="J887" i="1"/>
  <c r="J193" i="1"/>
  <c r="J182" i="1"/>
  <c r="J172" i="1"/>
  <c r="J935" i="1"/>
  <c r="J1126" i="1"/>
  <c r="J890" i="1"/>
  <c r="J1167" i="1"/>
  <c r="J592" i="1"/>
  <c r="J474" i="1"/>
  <c r="J1787" i="1"/>
  <c r="J201" i="1"/>
  <c r="J550" i="1"/>
  <c r="J1442" i="1"/>
  <c r="J422" i="1"/>
  <c r="J1106" i="1"/>
  <c r="J1177" i="1"/>
  <c r="J509" i="1"/>
  <c r="J496" i="1"/>
  <c r="J879" i="1"/>
  <c r="J166" i="1"/>
  <c r="J179" i="1"/>
  <c r="J680" i="1"/>
  <c r="J2873" i="1"/>
  <c r="J3081" i="1"/>
  <c r="J178" i="1"/>
  <c r="J1788" i="1"/>
  <c r="J579" i="1"/>
  <c r="J510" i="1"/>
  <c r="J429" i="1"/>
  <c r="J3922" i="1"/>
  <c r="J663" i="1"/>
  <c r="J2688" i="1"/>
  <c r="J1483" i="1"/>
  <c r="J1077" i="1"/>
  <c r="J195" i="1"/>
  <c r="J455" i="1"/>
  <c r="J931" i="1"/>
  <c r="J1998" i="1"/>
  <c r="J1999" i="1"/>
  <c r="J174" i="1"/>
  <c r="J209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231" i="1"/>
  <c r="J1903" i="1"/>
  <c r="J449" i="1"/>
  <c r="J1726" i="1"/>
  <c r="J2433" i="1"/>
  <c r="J900" i="1"/>
  <c r="J1987" i="1"/>
  <c r="J3923" i="1"/>
  <c r="J2153" i="1"/>
  <c r="J2888" i="1"/>
  <c r="J479" i="1"/>
  <c r="J2434" i="1"/>
  <c r="J168" i="1"/>
  <c r="J239" i="1"/>
  <c r="J2435" i="1"/>
  <c r="J939" i="1"/>
  <c r="J587" i="1"/>
  <c r="J2869" i="1"/>
  <c r="J2137" i="1"/>
  <c r="J1107" i="1"/>
  <c r="J3924" i="1"/>
  <c r="J781" i="1"/>
  <c r="J2856" i="1"/>
  <c r="J3925" i="1"/>
  <c r="J432" i="1"/>
  <c r="J719" i="1"/>
  <c r="J3053" i="1"/>
  <c r="J2701" i="1"/>
  <c r="J2771" i="1"/>
  <c r="J2504" i="1"/>
  <c r="J483" i="1"/>
  <c r="J183" i="1"/>
  <c r="J559" i="1"/>
  <c r="J2427" i="1"/>
  <c r="J588" i="1"/>
  <c r="J2702" i="1"/>
  <c r="J1803" i="1"/>
  <c r="J2507" i="1"/>
  <c r="J1099" i="1"/>
  <c r="J1431" i="1"/>
  <c r="J494" i="1"/>
  <c r="J686" i="1"/>
  <c r="J1589" i="1"/>
  <c r="J3926" i="1"/>
  <c r="J927" i="1"/>
  <c r="J2436" i="1"/>
  <c r="J1418" i="1"/>
  <c r="J3120" i="1"/>
  <c r="J177" i="1"/>
  <c r="J3054" i="1"/>
  <c r="J2889" i="1"/>
  <c r="J2145" i="1"/>
  <c r="J1558" i="1"/>
  <c r="J1880" i="1"/>
  <c r="J1784" i="1"/>
  <c r="J3055" i="1"/>
  <c r="J3927" i="1"/>
  <c r="J2681" i="1"/>
  <c r="J3928" i="1"/>
  <c r="J2874" i="1"/>
  <c r="J1100" i="1"/>
  <c r="J3929" i="1"/>
  <c r="J2890" i="1"/>
  <c r="J975" i="1"/>
  <c r="J3121" i="1"/>
  <c r="J2772" i="1"/>
  <c r="J2875" i="1"/>
  <c r="J3930" i="1"/>
  <c r="J685" i="1"/>
  <c r="J2782" i="1"/>
  <c r="J3122" i="1"/>
  <c r="J2407" i="1"/>
  <c r="J1406" i="1"/>
  <c r="J217" i="1"/>
  <c r="J1737" i="1"/>
  <c r="J3056" i="1"/>
  <c r="J3931" i="1"/>
  <c r="J3932" i="1"/>
  <c r="J3933" i="1"/>
  <c r="J1553" i="1"/>
  <c r="J3934" i="1"/>
  <c r="J1804" i="1"/>
  <c r="J992" i="1"/>
  <c r="J3935" i="1"/>
  <c r="J1920" i="1"/>
  <c r="J1911" i="1"/>
  <c r="J1419" i="1"/>
  <c r="J3936" i="1"/>
  <c r="J877" i="1"/>
  <c r="J2408" i="1"/>
  <c r="J1150" i="1"/>
  <c r="J1551" i="1"/>
  <c r="J3937" i="1"/>
  <c r="J1597" i="1"/>
  <c r="J2586" i="1"/>
  <c r="J3938" i="1"/>
  <c r="J763" i="1"/>
  <c r="J3939" i="1"/>
  <c r="J2587" i="1"/>
  <c r="J3940" i="1"/>
  <c r="J3941" i="1"/>
  <c r="J567" i="1"/>
  <c r="J497" i="1"/>
  <c r="J872" i="1"/>
  <c r="J863" i="1"/>
  <c r="J2852" i="1"/>
  <c r="J1805" i="1"/>
  <c r="J2743" i="1"/>
  <c r="J3942" i="1"/>
  <c r="J2675" i="1"/>
  <c r="J886" i="1"/>
  <c r="J976" i="1"/>
  <c r="J2891" i="1"/>
  <c r="J3943" i="1"/>
  <c r="J3057" i="1"/>
  <c r="J485" i="1"/>
  <c r="J439" i="1"/>
  <c r="J3076" i="1"/>
  <c r="J2505" i="1"/>
  <c r="J1806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32" i="1"/>
  <c r="J1790" i="1"/>
  <c r="J2857" i="1"/>
  <c r="J2858" i="1"/>
  <c r="J1922" i="1"/>
  <c r="J3944" i="1"/>
  <c r="J3190" i="1"/>
  <c r="J2919" i="1"/>
  <c r="J1151" i="1"/>
  <c r="J1807" i="1"/>
  <c r="J3191" i="1"/>
  <c r="J914" i="1"/>
  <c r="J3945" i="1"/>
  <c r="J2140" i="1"/>
  <c r="J2945" i="1"/>
  <c r="J1087" i="1"/>
  <c r="J3082" i="1"/>
  <c r="J1501" i="1"/>
  <c r="J2689" i="1"/>
  <c r="J1808" i="1"/>
  <c r="J676" i="1"/>
  <c r="J3946" i="1"/>
  <c r="J3947" i="1"/>
  <c r="J1102" i="1"/>
  <c r="J2437" i="1"/>
  <c r="J3948" i="1"/>
  <c r="J1111" i="1"/>
  <c r="J444" i="1"/>
  <c r="J3949" i="1"/>
  <c r="J910" i="1"/>
  <c r="J230" i="1"/>
  <c r="J2859" i="1"/>
  <c r="J1908" i="1"/>
  <c r="J909" i="1"/>
  <c r="J970" i="1"/>
  <c r="J1557" i="1"/>
  <c r="J3192" i="1"/>
  <c r="J570" i="1"/>
  <c r="J3950" i="1"/>
  <c r="J3951" i="1"/>
  <c r="J3952" i="1"/>
  <c r="J3953" i="1"/>
  <c r="J3954" i="1"/>
  <c r="J1912" i="1"/>
  <c r="J3955" i="1"/>
  <c r="J3956" i="1"/>
  <c r="J3193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791" i="1"/>
  <c r="J3058" i="1"/>
  <c r="J2409" i="1"/>
  <c r="J3957" i="1"/>
  <c r="J1602" i="1"/>
  <c r="J2425" i="1"/>
  <c r="J3958" i="1"/>
  <c r="J1133" i="1"/>
  <c r="J3959" i="1"/>
  <c r="J883" i="1"/>
  <c r="J1809" i="1"/>
  <c r="J2676" i="1"/>
  <c r="J3960" i="1"/>
  <c r="J1088" i="1"/>
  <c r="J3961" i="1"/>
  <c r="J3962" i="1"/>
  <c r="J3194" i="1"/>
  <c r="J2135" i="1"/>
  <c r="J3059" i="1"/>
  <c r="J936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2946" i="1"/>
  <c r="J2843" i="1"/>
  <c r="J2892" i="1"/>
  <c r="J3963" i="1"/>
  <c r="J3195" i="1"/>
  <c r="J1170" i="1"/>
  <c r="J3964" i="1"/>
  <c r="J2129" i="1"/>
  <c r="J1586" i="1"/>
  <c r="J1799" i="1"/>
  <c r="J3965" i="1"/>
  <c r="J562" i="1"/>
  <c r="J3966" i="1"/>
  <c r="J3967" i="1"/>
  <c r="J3968" i="1"/>
  <c r="J940" i="1"/>
  <c r="J1810" i="1"/>
  <c r="J2588" i="1"/>
  <c r="J2410" i="1"/>
  <c r="J1864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3060" i="1"/>
  <c r="J1866" i="1"/>
  <c r="J2860" i="1"/>
  <c r="J3969" i="1"/>
  <c r="J668" i="1"/>
  <c r="J3970" i="1"/>
  <c r="J3196" i="1"/>
  <c r="J3971" i="1"/>
  <c r="J3972" i="1"/>
  <c r="J864" i="1"/>
  <c r="J466" i="1"/>
  <c r="J3973" i="1"/>
  <c r="J3083" i="1"/>
  <c r="J1491" i="1"/>
  <c r="J1178" i="1"/>
  <c r="J1913" i="1"/>
  <c r="J3974" i="1"/>
  <c r="J3197" i="1"/>
  <c r="J3975" i="1"/>
  <c r="J1129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2893" i="1"/>
  <c r="J3198" i="1"/>
  <c r="J2154" i="1"/>
  <c r="J705" i="1"/>
  <c r="J3976" i="1"/>
  <c r="J3977" i="1"/>
  <c r="J1070" i="1"/>
  <c r="J3978" i="1"/>
  <c r="J1875" i="1"/>
  <c r="J2596" i="1"/>
  <c r="J778" i="1"/>
  <c r="J3979" i="1"/>
  <c r="J2411" i="1"/>
  <c r="J575" i="1"/>
  <c r="J2876" i="1"/>
  <c r="J1703" i="1"/>
  <c r="J693" i="1"/>
  <c r="J1914" i="1"/>
  <c r="J2589" i="1"/>
  <c r="J1443" i="1"/>
  <c r="J3980" i="1"/>
  <c r="J3199" i="1"/>
  <c r="J948" i="1"/>
  <c r="J2590" i="1"/>
  <c r="J983" i="1"/>
  <c r="J556" i="1"/>
  <c r="J3200" i="1"/>
  <c r="J896" i="1"/>
  <c r="J3981" i="1"/>
  <c r="J3982" i="1"/>
  <c r="J3983" i="1"/>
  <c r="J3984" i="1"/>
  <c r="J3985" i="1"/>
  <c r="J3201" i="1"/>
  <c r="J1778" i="1"/>
  <c r="J2767" i="1"/>
  <c r="J901" i="1"/>
  <c r="J2844" i="1"/>
  <c r="J3202" i="1"/>
  <c r="J3986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558" i="1"/>
  <c r="J238" i="1"/>
  <c r="J3987" i="1"/>
  <c r="J552" i="1"/>
  <c r="J1552" i="1"/>
  <c r="J773" i="1"/>
  <c r="J202" i="1"/>
  <c r="J884" i="1"/>
  <c r="J895" i="1"/>
  <c r="J580" i="1"/>
  <c r="J764" i="1"/>
  <c r="J188" i="1"/>
  <c r="J1141" i="1"/>
  <c r="J946" i="1"/>
  <c r="J871" i="1"/>
  <c r="J468" i="1"/>
  <c r="J207" i="1"/>
  <c r="J688" i="1"/>
  <c r="J445" i="1"/>
  <c r="J218" i="1"/>
  <c r="J573" i="1"/>
  <c r="J454" i="1"/>
  <c r="J881" i="1"/>
  <c r="J674" i="1"/>
  <c r="J1910" i="1"/>
  <c r="J2512" i="1"/>
  <c r="J666" i="1"/>
  <c r="J1785" i="1"/>
  <c r="J198" i="1"/>
  <c r="J2513" i="1"/>
  <c r="J870" i="1"/>
  <c r="J214" i="1"/>
  <c r="J464" i="1"/>
  <c r="J424" i="1"/>
  <c r="J557" i="1"/>
  <c r="J1992" i="1"/>
  <c r="J219" i="1"/>
  <c r="J546" i="1"/>
  <c r="J601" i="1"/>
  <c r="J446" i="1"/>
  <c r="J443" i="1"/>
  <c r="J229" i="1"/>
  <c r="J971" i="1"/>
  <c r="J986" i="1"/>
  <c r="J210" i="1"/>
  <c r="J1124" i="1"/>
  <c r="J2861" i="1"/>
  <c r="J2514" i="1"/>
  <c r="J892" i="1"/>
  <c r="J3988" i="1"/>
  <c r="J438" i="1"/>
  <c r="J3989" i="1"/>
  <c r="J998" i="1"/>
  <c r="J220" i="1"/>
  <c r="J3990" i="1"/>
  <c r="J2744" i="1"/>
  <c r="J599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3991" i="1"/>
  <c r="J684" i="1"/>
  <c r="J2894" i="1"/>
  <c r="J501" i="1"/>
  <c r="J3077" i="1"/>
  <c r="J1738" i="1"/>
  <c r="J2895" i="1"/>
  <c r="J714" i="1"/>
  <c r="J3992" i="1"/>
  <c r="J1131" i="1"/>
  <c r="J456" i="1"/>
  <c r="J1484" i="1"/>
  <c r="J2522" i="1"/>
  <c r="J2690" i="1"/>
  <c r="J2155" i="1"/>
  <c r="J3993" i="1"/>
  <c r="J3994" i="1"/>
  <c r="J3995" i="1"/>
  <c r="J2947" i="1"/>
  <c r="J866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507" i="1"/>
  <c r="J2870" i="1"/>
  <c r="J692" i="1"/>
  <c r="J2412" i="1"/>
  <c r="J2506" i="1"/>
  <c r="J187" i="1"/>
  <c r="J1876" i="1"/>
  <c r="J1092" i="1"/>
  <c r="J451" i="1"/>
  <c r="J176" i="1"/>
  <c r="J2896" i="1"/>
  <c r="J495" i="1"/>
  <c r="J959" i="1"/>
  <c r="J2130" i="1"/>
  <c r="J2917" i="1"/>
  <c r="J1796" i="1"/>
  <c r="J162" i="1"/>
  <c r="J1413" i="1"/>
  <c r="J1434" i="1"/>
  <c r="J463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122" i="1"/>
  <c r="J3996" i="1"/>
  <c r="J687" i="1"/>
  <c r="J487" i="1"/>
  <c r="J2156" i="1"/>
  <c r="J3203" i="1"/>
  <c r="J547" i="1"/>
  <c r="J2745" i="1"/>
  <c r="J2413" i="1"/>
  <c r="J999" i="1"/>
  <c r="J1712" i="1"/>
  <c r="J3092" i="1"/>
  <c r="J3997" i="1"/>
  <c r="J3998" i="1"/>
  <c r="J1907" i="1"/>
  <c r="J3999" i="1"/>
  <c r="J4000" i="1"/>
  <c r="J945" i="1"/>
  <c r="J1435" i="1"/>
  <c r="J961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1174" i="1"/>
  <c r="J1155" i="1"/>
  <c r="J2414" i="1"/>
  <c r="J1773" i="1"/>
  <c r="J897" i="1"/>
  <c r="J2897" i="1"/>
  <c r="J232" i="1"/>
  <c r="J2746" i="1"/>
  <c r="J1436" i="1"/>
  <c r="J1877" i="1"/>
  <c r="J2747" i="1"/>
  <c r="J564" i="1"/>
  <c r="J2853" i="1"/>
  <c r="J1795" i="1"/>
  <c r="J1075" i="1"/>
  <c r="J2426" i="1"/>
  <c r="J200" i="1"/>
  <c r="J1730" i="1"/>
  <c r="J667" i="1"/>
  <c r="J984" i="1"/>
  <c r="J4001" i="1"/>
  <c r="J969" i="1"/>
  <c r="J1444" i="1"/>
  <c r="J968" i="1"/>
  <c r="J460" i="1"/>
  <c r="J3204" i="1"/>
  <c r="J505" i="1"/>
  <c r="J3093" i="1"/>
  <c r="J4002" i="1"/>
  <c r="J1109" i="1"/>
  <c r="J1769" i="1"/>
  <c r="J2415" i="1"/>
  <c r="J2597" i="1"/>
  <c r="J3094" i="1"/>
  <c r="J1774" i="1"/>
  <c r="J679" i="1"/>
  <c r="J189" i="1"/>
  <c r="J190" i="1"/>
  <c r="J2691" i="1"/>
  <c r="J1878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1496" i="1"/>
  <c r="J2150" i="1"/>
  <c r="J1494" i="1"/>
  <c r="J4003" i="1"/>
  <c r="J767" i="1"/>
  <c r="J700" i="1"/>
  <c r="J442" i="1"/>
  <c r="J2677" i="1"/>
  <c r="J1079" i="1"/>
  <c r="J4004" i="1"/>
  <c r="J1598" i="1"/>
  <c r="J4005" i="1"/>
  <c r="J2748" i="1"/>
  <c r="J1080" i="1"/>
  <c r="J1142" i="1"/>
  <c r="J3061" i="1"/>
  <c r="J4006" i="1"/>
  <c r="J3062" i="1"/>
  <c r="J4007" i="1"/>
  <c r="J515" i="1"/>
  <c r="J3205" i="1"/>
  <c r="J3206" i="1"/>
  <c r="J2918" i="1"/>
  <c r="J1156" i="1"/>
  <c r="J3207" i="1"/>
  <c r="J4008" i="1"/>
  <c r="J3208" i="1"/>
  <c r="J3209" i="1"/>
  <c r="J571" i="1"/>
  <c r="J2773" i="1"/>
  <c r="J3095" i="1"/>
  <c r="J3096" i="1"/>
  <c r="J4009" i="1"/>
  <c r="J2692" i="1"/>
  <c r="J713" i="1"/>
  <c r="J2438" i="1"/>
  <c r="J4010" i="1"/>
  <c r="J2416" i="1"/>
  <c r="J4011" i="1"/>
  <c r="J2898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1175" i="1"/>
  <c r="J1873" i="1"/>
  <c r="J4012" i="1"/>
  <c r="J4013" i="1"/>
  <c r="J4014" i="1"/>
  <c r="J2678" i="1"/>
  <c r="J4015" i="1"/>
  <c r="J4016" i="1"/>
  <c r="J868" i="1"/>
  <c r="J1915" i="1"/>
  <c r="J4017" i="1"/>
  <c r="J4018" i="1"/>
  <c r="J4019" i="1"/>
  <c r="J1487" i="1"/>
  <c r="J875" i="1"/>
  <c r="J4020" i="1"/>
  <c r="J593" i="1"/>
  <c r="J4021" i="1"/>
  <c r="J2000" i="1"/>
  <c r="J40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993" i="1"/>
  <c r="J3630" i="1"/>
  <c r="J3063" i="1"/>
  <c r="J4023" i="1"/>
  <c r="J2417" i="1"/>
  <c r="J3064" i="1"/>
  <c r="J715" i="1"/>
  <c r="J1440" i="1"/>
  <c r="J3065" i="1"/>
  <c r="J4024" i="1"/>
  <c r="J2693" i="1"/>
  <c r="J2418" i="1"/>
  <c r="J4025" i="1"/>
  <c r="J3631" i="1"/>
  <c r="J586" i="1"/>
  <c r="J228" i="1"/>
  <c r="J1879" i="1"/>
  <c r="J720" i="1"/>
  <c r="J1870" i="1"/>
  <c r="J477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862" i="1"/>
  <c r="J4026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517" i="1"/>
  <c r="J498" i="1"/>
  <c r="J482" i="1"/>
  <c r="J213" i="1"/>
  <c r="J186" i="1"/>
  <c r="J578" i="1"/>
  <c r="J777" i="1"/>
  <c r="J478" i="1"/>
  <c r="J771" i="1"/>
  <c r="J1722" i="1"/>
  <c r="J1181" i="1"/>
  <c r="J2141" i="1"/>
  <c r="J600" i="1"/>
  <c r="J2583" i="1"/>
  <c r="J915" i="1"/>
  <c r="J2899" i="1"/>
  <c r="J4027" i="1"/>
  <c r="J4028" i="1"/>
  <c r="J1919" i="1"/>
  <c r="J3632" i="1"/>
  <c r="J225" i="1"/>
  <c r="J2591" i="1"/>
  <c r="J2749" i="1"/>
  <c r="J2515" i="1"/>
  <c r="J3633" i="1"/>
  <c r="J1983" i="1"/>
  <c r="J481" i="1"/>
  <c r="J437" i="1"/>
  <c r="J2685" i="1"/>
  <c r="J4029" i="1"/>
  <c r="J1988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592" i="1"/>
  <c r="J928" i="1"/>
  <c r="J4030" i="1"/>
  <c r="J904" i="1"/>
  <c r="J596" i="1"/>
  <c r="J912" i="1"/>
  <c r="J1713" i="1"/>
  <c r="J2146" i="1"/>
  <c r="J1779" i="1"/>
  <c r="J4031" i="1"/>
  <c r="J4032" i="1"/>
  <c r="J987" i="1"/>
  <c r="J1125" i="1"/>
  <c r="J4033" i="1"/>
  <c r="J1414" i="1"/>
  <c r="J779" i="1"/>
  <c r="J2900" i="1"/>
  <c r="J1438" i="1"/>
  <c r="J1792" i="1"/>
  <c r="J4034" i="1"/>
  <c r="J2584" i="1"/>
  <c r="J2750" i="1"/>
  <c r="J1871" i="1"/>
  <c r="J2439" i="1"/>
  <c r="J4035" i="1"/>
  <c r="J1811" i="1"/>
  <c r="J2598" i="1"/>
  <c r="J867" i="1"/>
  <c r="J3097" i="1"/>
  <c r="J566" i="1"/>
  <c r="J4036" i="1"/>
  <c r="J4037" i="1"/>
  <c r="J3634" i="1"/>
  <c r="J979" i="1"/>
  <c r="J1704" i="1"/>
  <c r="J665" i="1"/>
  <c r="J2901" i="1"/>
  <c r="J690" i="1"/>
  <c r="J2147" i="1"/>
  <c r="J4038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902" i="1"/>
  <c r="J4039" i="1"/>
  <c r="J4040" i="1"/>
  <c r="J2679" i="1"/>
  <c r="J543" i="1"/>
  <c r="J4041" i="1"/>
  <c r="J4042" i="1"/>
  <c r="J1989" i="1"/>
  <c r="J3066" i="1"/>
  <c r="J1154" i="1"/>
  <c r="J4043" i="1"/>
  <c r="J1821" i="1"/>
  <c r="J4044" i="1"/>
  <c r="J1103" i="1"/>
  <c r="J1162" i="1"/>
  <c r="J1707" i="1"/>
  <c r="J237" i="1"/>
  <c r="J4045" i="1"/>
  <c r="J2593" i="1"/>
  <c r="J1408" i="1"/>
  <c r="J1905" i="1"/>
  <c r="J2142" i="1"/>
  <c r="J2845" i="1"/>
  <c r="J2516" i="1"/>
  <c r="J4046" i="1"/>
  <c r="J2440" i="1"/>
  <c r="J1000" i="1"/>
  <c r="J433" i="1"/>
  <c r="J1560" i="1"/>
  <c r="J924" i="1"/>
  <c r="J1078" i="1"/>
  <c r="J4047" i="1"/>
  <c r="J874" i="1"/>
  <c r="J1185" i="1"/>
  <c r="J2920" i="1"/>
  <c r="J4048" i="1"/>
  <c r="J949" i="1"/>
  <c r="J2002" i="1"/>
  <c r="J2682" i="1"/>
  <c r="J500" i="1"/>
  <c r="J4049" i="1"/>
  <c r="J1420" i="1"/>
  <c r="J577" i="1"/>
  <c r="J1554" i="1"/>
  <c r="J1727" i="1"/>
  <c r="J2903" i="1"/>
  <c r="J3067" i="1"/>
  <c r="J4050" i="1"/>
  <c r="J766" i="1"/>
  <c r="J2774" i="1"/>
  <c r="J1183" i="1"/>
  <c r="J1001" i="1"/>
  <c r="J2751" i="1"/>
  <c r="J4051" i="1"/>
  <c r="J2765" i="1"/>
  <c r="J962" i="1"/>
  <c r="J988" i="1"/>
  <c r="J1153" i="1"/>
  <c r="J4052" i="1"/>
  <c r="J480" i="1"/>
  <c r="J2948" i="1"/>
  <c r="J2752" i="1"/>
  <c r="J2519" i="1"/>
  <c r="J1916" i="1"/>
  <c r="J963" i="1"/>
  <c r="J980" i="1"/>
  <c r="J3098" i="1"/>
  <c r="J1409" i="1"/>
  <c r="J2846" i="1"/>
  <c r="J3635" i="1"/>
  <c r="J944" i="1"/>
  <c r="J569" i="1"/>
  <c r="J3099" i="1"/>
  <c r="J3636" i="1"/>
  <c r="J966" i="1"/>
  <c r="J1708" i="1"/>
  <c r="J1090" i="1"/>
  <c r="J698" i="1"/>
  <c r="J2157" i="1"/>
  <c r="J94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3637" i="1"/>
  <c r="J171" i="1"/>
  <c r="J4053" i="1"/>
  <c r="J1812" i="1"/>
  <c r="J4054" i="1"/>
  <c r="J3100" i="1"/>
  <c r="J774" i="1"/>
  <c r="J2764" i="1"/>
  <c r="J2753" i="1"/>
  <c r="J4055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905" i="1"/>
  <c r="J1917" i="1"/>
  <c r="J2517" i="1"/>
  <c r="J4056" i="1"/>
  <c r="J3638" i="1"/>
  <c r="J4057" i="1"/>
  <c r="J4058" i="1"/>
  <c r="J3084" i="1"/>
  <c r="J1085" i="1"/>
  <c r="J1143" i="1"/>
  <c r="J4059" i="1"/>
  <c r="J426" i="1"/>
  <c r="J973" i="1"/>
  <c r="J226" i="1"/>
  <c r="J2904" i="1"/>
  <c r="J170" i="1"/>
  <c r="J1502" i="1"/>
  <c r="J1562" i="1"/>
  <c r="J1711" i="1"/>
  <c r="J1144" i="1"/>
  <c r="J240" i="1"/>
  <c r="J3101" i="1"/>
  <c r="J951" i="1"/>
  <c r="J2768" i="1"/>
  <c r="J708" i="1"/>
  <c r="J678" i="1"/>
  <c r="J1793" i="1"/>
  <c r="J1984" i="1"/>
  <c r="J212" i="1"/>
  <c r="J1127" i="1"/>
  <c r="J565" i="1"/>
  <c r="J4060" i="1"/>
  <c r="J2138" i="1"/>
  <c r="J1076" i="1"/>
  <c r="J967" i="1"/>
  <c r="J2419" i="1"/>
  <c r="J1739" i="1"/>
  <c r="J1733" i="1"/>
  <c r="J440" i="1"/>
  <c r="J211" i="1"/>
  <c r="J917" i="1"/>
  <c r="J718" i="1"/>
  <c r="J878" i="1"/>
  <c r="J2754" i="1"/>
  <c r="J2420" i="1"/>
  <c r="J918" i="1"/>
  <c r="J598" i="1"/>
  <c r="J595" i="1"/>
  <c r="J1180" i="1"/>
  <c r="J585" i="1"/>
  <c r="J1163" i="1"/>
  <c r="J434" i="1"/>
  <c r="J2877" i="1"/>
  <c r="J717" i="1"/>
  <c r="J520" i="1"/>
  <c r="J2508" i="1"/>
  <c r="J233" i="1"/>
  <c r="J2694" i="1"/>
  <c r="J428" i="1"/>
  <c r="J2905" i="1"/>
  <c r="J448" i="1"/>
  <c r="J995" i="1"/>
  <c r="J458" i="1"/>
  <c r="J4061" i="1"/>
  <c r="J1164" i="1"/>
  <c r="J1094" i="1"/>
  <c r="J3639" i="1"/>
  <c r="J672" i="1"/>
  <c r="J3068" i="1"/>
  <c r="J1731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1728" i="1"/>
  <c r="J423" i="1"/>
  <c r="J4062" i="1"/>
  <c r="J1599" i="1"/>
  <c r="J1797" i="1"/>
  <c r="J974" i="1"/>
  <c r="J4063" i="1"/>
  <c r="J568" i="1"/>
  <c r="J589" i="1"/>
  <c r="J765" i="1"/>
  <c r="J1780" i="1"/>
  <c r="J508" i="1"/>
  <c r="J3640" i="1"/>
  <c r="J2755" i="1"/>
  <c r="J503" i="1"/>
  <c r="J1427" i="1"/>
  <c r="J4064" i="1"/>
  <c r="J1184" i="1"/>
  <c r="J4065" i="1"/>
  <c r="J511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4066" i="1"/>
  <c r="J3102" i="1"/>
  <c r="J3641" i="1"/>
  <c r="J224" i="1"/>
  <c r="J1813" i="1"/>
  <c r="J594" i="1"/>
  <c r="J486" i="1"/>
  <c r="J710" i="1"/>
  <c r="J4067" i="1"/>
  <c r="J876" i="1"/>
  <c r="J1447" i="1"/>
  <c r="J3642" i="1"/>
  <c r="J2143" i="1"/>
  <c r="J4068" i="1"/>
  <c r="J2863" i="1"/>
  <c r="J4069" i="1"/>
  <c r="J907" i="1"/>
  <c r="J3643" i="1"/>
  <c r="J1072" i="1"/>
  <c r="J2680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583" i="1"/>
  <c r="J1130" i="1"/>
  <c r="J1814" i="1"/>
  <c r="J964" i="1"/>
  <c r="J1724" i="1"/>
  <c r="J4070" i="1"/>
  <c r="J1096" i="1"/>
  <c r="J2847" i="1"/>
  <c r="J2906" i="1"/>
  <c r="J1705" i="1"/>
  <c r="J1407" i="1"/>
  <c r="J911" i="1"/>
  <c r="J1134" i="1"/>
  <c r="J4071" i="1"/>
  <c r="J1815" i="1"/>
  <c r="J4072" i="1"/>
  <c r="J4073" i="1"/>
  <c r="J2907" i="1"/>
  <c r="J1495" i="1"/>
  <c r="J2756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1066" i="1"/>
  <c r="J1771" i="1"/>
  <c r="J4074" i="1"/>
  <c r="J4075" i="1"/>
  <c r="J2594" i="1"/>
  <c r="J465" i="1"/>
  <c r="J2421" i="1"/>
  <c r="J2908" i="1"/>
  <c r="J3644" i="1"/>
  <c r="J447" i="1"/>
  <c r="J862" i="1"/>
  <c r="J1112" i="1"/>
  <c r="J888" i="1"/>
  <c r="J1098" i="1"/>
  <c r="J4076" i="1"/>
  <c r="J545" i="1"/>
  <c r="J4077" i="1"/>
  <c r="J3085" i="1"/>
  <c r="J3069" i="1"/>
  <c r="J1082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891" i="1"/>
  <c r="J772" i="1"/>
  <c r="J775" i="1"/>
  <c r="J467" i="1"/>
  <c r="J902" i="1"/>
  <c r="J1550" i="1"/>
  <c r="J662" i="1"/>
  <c r="J561" i="1"/>
  <c r="J563" i="1"/>
  <c r="J2520" i="1"/>
  <c r="J898" i="1"/>
  <c r="J2848" i="1"/>
  <c r="J2695" i="1"/>
  <c r="J590" i="1"/>
  <c r="J2757" i="1"/>
  <c r="J3645" i="1"/>
  <c r="J1415" i="1"/>
  <c r="J2909" i="1"/>
  <c r="J3646" i="1"/>
  <c r="J776" i="1"/>
  <c r="J1816" i="1"/>
  <c r="J3647" i="1"/>
  <c r="J4078" i="1"/>
  <c r="J2131" i="1"/>
  <c r="J950" i="1"/>
  <c r="J2878" i="1"/>
  <c r="J1421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990" i="1"/>
  <c r="J1770" i="1"/>
  <c r="J513" i="1"/>
  <c r="J1416" i="1"/>
  <c r="J4079" i="1"/>
  <c r="J216" i="1"/>
  <c r="J997" i="1"/>
  <c r="J2422" i="1"/>
  <c r="J1587" i="1"/>
  <c r="J1089" i="1"/>
  <c r="J908" i="1"/>
  <c r="J1740" i="1"/>
  <c r="J1717" i="1"/>
  <c r="J2758" i="1"/>
  <c r="J683" i="1"/>
  <c r="J4080" i="1"/>
  <c r="J3086" i="1"/>
  <c r="J1583" i="1"/>
  <c r="J865" i="1"/>
  <c r="J1595" i="1"/>
  <c r="J2001" i="1"/>
  <c r="J1718" i="1"/>
  <c r="J1555" i="1"/>
  <c r="J493" i="1"/>
  <c r="J3648" i="1"/>
  <c r="J869" i="1"/>
  <c r="J880" i="1"/>
  <c r="J3070" i="1"/>
  <c r="J4081" i="1"/>
  <c r="J2910" i="1"/>
  <c r="J1768" i="1"/>
  <c r="J1872" i="1"/>
  <c r="J1719" i="1"/>
  <c r="J4082" i="1"/>
  <c r="J2127" i="1"/>
  <c r="J695" i="1"/>
  <c r="J551" i="1"/>
  <c r="J2864" i="1"/>
  <c r="J2865" i="1"/>
  <c r="J2759" i="1"/>
  <c r="J947" i="1"/>
  <c r="J1083" i="1"/>
  <c r="J4083" i="1"/>
  <c r="J4084" i="1"/>
  <c r="J3649" i="1"/>
  <c r="J770" i="1"/>
  <c r="J989" i="1"/>
  <c r="J702" i="1"/>
  <c r="J4085" i="1"/>
  <c r="J518" i="1"/>
  <c r="J1119" i="1"/>
  <c r="J3071" i="1"/>
  <c r="J2879" i="1"/>
  <c r="J2423" i="1"/>
  <c r="J4086" i="1"/>
  <c r="J591" i="1"/>
  <c r="J4087" i="1"/>
  <c r="J3072" i="1"/>
  <c r="J1548" i="1"/>
  <c r="J1800" i="1"/>
  <c r="J4088" i="1"/>
  <c r="J669" i="1"/>
  <c r="J2760" i="1"/>
  <c r="J3730" i="1"/>
  <c r="J2761" i="1"/>
  <c r="J4089" i="1"/>
  <c r="J4090" i="1"/>
  <c r="J1101" i="1"/>
  <c r="J4091" i="1"/>
  <c r="J2921" i="1"/>
  <c r="J953" i="1"/>
  <c r="J1168" i="1"/>
  <c r="J2441" i="1"/>
  <c r="J2775" i="1"/>
  <c r="J2442" i="1"/>
  <c r="J4092" i="1"/>
  <c r="J1734" i="1"/>
  <c r="J1172" i="1"/>
  <c r="J2503" i="1"/>
  <c r="J1108" i="1"/>
  <c r="J994" i="1"/>
  <c r="J1485" i="1"/>
  <c r="J2880" i="1"/>
  <c r="J1716" i="1"/>
  <c r="J1486" i="1"/>
  <c r="J469" i="1"/>
  <c r="J1152" i="1"/>
  <c r="J4093" i="1"/>
  <c r="J965" i="1"/>
  <c r="J704" i="1"/>
  <c r="J1452" i="1"/>
  <c r="J1781" i="1"/>
  <c r="J1086" i="1"/>
  <c r="J712" i="1"/>
  <c r="J1588" i="1"/>
  <c r="J470" i="1"/>
  <c r="J1822" i="1"/>
  <c r="J954" i="1"/>
  <c r="J1069" i="1"/>
  <c r="J1600" i="1"/>
  <c r="J2600" i="1"/>
  <c r="J4094" i="1"/>
  <c r="J1993" i="1"/>
  <c r="J1817" i="1"/>
  <c r="J991" i="1"/>
  <c r="J3087" i="1"/>
  <c r="J3073" i="1"/>
  <c r="J1990" i="1"/>
  <c r="J1067" i="1"/>
  <c r="J4095" i="1"/>
  <c r="J934" i="1"/>
  <c r="J762" i="1"/>
  <c r="J2911" i="1"/>
  <c r="J1084" i="1"/>
  <c r="J2766" i="1"/>
  <c r="J1497" i="1"/>
  <c r="J3731" i="1"/>
  <c r="J2518" i="1"/>
  <c r="J3103" i="1"/>
  <c r="J3074" i="1"/>
  <c r="J2132" i="1"/>
  <c r="J1918" i="1"/>
  <c r="J597" i="1"/>
  <c r="J2850" i="1"/>
  <c r="J4096" i="1"/>
  <c r="J2696" i="1"/>
  <c r="J4097" i="1"/>
  <c r="J3732" i="1"/>
  <c r="J1991" i="1"/>
  <c r="J1794" i="1"/>
  <c r="J1729" i="1"/>
  <c r="J2683" i="1"/>
  <c r="J1818" i="1"/>
  <c r="J1741" i="1"/>
  <c r="J205" i="1"/>
  <c r="J4098" i="1"/>
  <c r="J2912" i="1"/>
  <c r="J1428" i="1"/>
  <c r="J4099" i="1"/>
  <c r="J1451" i="1"/>
  <c r="J981" i="1"/>
  <c r="J4100" i="1"/>
  <c r="J1117" i="1"/>
  <c r="J4101" i="1"/>
  <c r="J1105" i="1"/>
  <c r="J435" i="1"/>
  <c r="J1543" i="1"/>
  <c r="J472" i="1"/>
  <c r="J499" i="1"/>
  <c r="J1906" i="1"/>
  <c r="J1161" i="1"/>
  <c r="J1165" i="1"/>
  <c r="J516" i="1"/>
  <c r="J2776" i="1"/>
  <c r="J2777" i="1"/>
  <c r="J4102" i="1"/>
  <c r="J1445" i="1"/>
  <c r="J3733" i="1"/>
  <c r="J1081" i="1"/>
  <c r="J1782" i="1"/>
  <c r="J490" i="1"/>
  <c r="J2854" i="1"/>
  <c r="J3734" i="1"/>
  <c r="J4103" i="1"/>
  <c r="J768" i="1"/>
  <c r="J1783" i="1"/>
  <c r="J4104" i="1"/>
  <c r="J889" i="1"/>
  <c r="J919" i="1"/>
  <c r="J920" i="1"/>
  <c r="J1863" i="1"/>
  <c r="J1429" i="1"/>
  <c r="J1173" i="1"/>
  <c r="J4105" i="1"/>
  <c r="J1068" i="1"/>
  <c r="J1720" i="1"/>
  <c r="J1121" i="1"/>
  <c r="J2684" i="1"/>
  <c r="J2762" i="1"/>
  <c r="J488" i="1"/>
  <c r="J2595" i="1"/>
  <c r="J1095" i="1"/>
  <c r="J1590" i="1"/>
  <c r="J4106" i="1"/>
  <c r="J3078" i="1"/>
  <c r="J2521" i="1"/>
  <c r="J926" i="1"/>
  <c r="J977" i="1"/>
  <c r="J4107" i="1"/>
  <c r="J701" i="1"/>
  <c r="J4108" i="1"/>
  <c r="J3075" i="1"/>
  <c r="J4109" i="1"/>
  <c r="J1136" i="1"/>
  <c r="J3088" i="1"/>
  <c r="J922" i="1"/>
  <c r="J2913" i="1"/>
  <c r="J2914" i="1"/>
  <c r="J2428" i="1"/>
  <c r="J4110" i="1"/>
  <c r="J1448" i="1"/>
  <c r="J1433" i="1"/>
  <c r="J2601" i="1"/>
  <c r="J1492" i="1"/>
  <c r="J2849" i="1"/>
  <c r="J2133" i="1"/>
  <c r="J930" i="1"/>
  <c r="J916" i="1"/>
  <c r="J1118" i="1"/>
  <c r="J4111" i="1"/>
  <c r="J4112" i="1"/>
  <c r="J2424" i="1"/>
  <c r="J4113" i="1"/>
  <c r="J4114" i="1"/>
  <c r="J1715" i="1"/>
  <c r="J1819" i="1"/>
  <c r="J955" i="1"/>
  <c r="J549" i="1"/>
  <c r="J476" i="1"/>
  <c r="J2509" i="1"/>
  <c r="J2134" i="1"/>
  <c r="J4115" i="1"/>
  <c r="J1874" i="1"/>
  <c r="J1865" i="1"/>
  <c r="J3735" i="1"/>
  <c r="J3089" i="1"/>
  <c r="K2" i="1"/>
  <c r="J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3736" i="1"/>
  <c r="M2949" i="1"/>
  <c r="M1091" i="1"/>
  <c r="M3737" i="1"/>
  <c r="M956" i="1"/>
  <c r="M3738" i="1"/>
  <c r="M491" i="1"/>
  <c r="M2871" i="1"/>
  <c r="M1147" i="1"/>
  <c r="M982" i="1"/>
  <c r="M1148" i="1"/>
  <c r="M3104" i="1"/>
  <c r="M3739" i="1"/>
  <c r="M3740" i="1"/>
  <c r="M3741" i="1"/>
  <c r="M707" i="1"/>
  <c r="M3742" i="1"/>
  <c r="M1556" i="1"/>
  <c r="M3743" i="1"/>
  <c r="M1498" i="1"/>
  <c r="M1113" i="1"/>
  <c r="M932" i="1"/>
  <c r="M3744" i="1"/>
  <c r="M461" i="1"/>
  <c r="M2151" i="1"/>
  <c r="M555" i="1"/>
  <c r="M3745" i="1"/>
  <c r="M913" i="1"/>
  <c r="M3746" i="1"/>
  <c r="M1138" i="1"/>
  <c r="M2158" i="1"/>
  <c r="M1422" i="1"/>
  <c r="M2851" i="1"/>
  <c r="M3747" i="1"/>
  <c r="M3079" i="1"/>
  <c r="M3748" i="1"/>
  <c r="M682" i="1"/>
  <c r="M1410" i="1"/>
  <c r="M1179" i="1"/>
  <c r="M3749" i="1"/>
  <c r="M671" i="1"/>
  <c r="M1123" i="1"/>
  <c r="M3790" i="1"/>
  <c r="M925" i="1"/>
  <c r="M163" i="1"/>
  <c r="M706" i="1"/>
  <c r="M3791" i="1"/>
  <c r="M560" i="1"/>
  <c r="M3792" i="1"/>
  <c r="M3793" i="1"/>
  <c r="M489" i="1"/>
  <c r="M554" i="1"/>
  <c r="M3105" i="1"/>
  <c r="M2778" i="1"/>
  <c r="M3106" i="1"/>
  <c r="M2881" i="1"/>
  <c r="M180" i="1"/>
  <c r="M206" i="1"/>
  <c r="M1801" i="1"/>
  <c r="M223" i="1"/>
  <c r="M1132" i="1"/>
  <c r="M3794" i="1"/>
  <c r="M1725" i="1"/>
  <c r="M3795" i="1"/>
  <c r="M3796" i="1"/>
  <c r="M3797" i="1"/>
  <c r="M1423" i="1"/>
  <c r="M3798" i="1"/>
  <c r="M3799" i="1"/>
  <c r="M3800" i="1"/>
  <c r="M2128" i="1"/>
  <c r="M3801" i="1"/>
  <c r="M1777" i="1"/>
  <c r="M3802" i="1"/>
  <c r="M1114" i="1"/>
  <c r="M3803" i="1"/>
  <c r="M3804" i="1"/>
  <c r="M2159" i="1"/>
  <c r="M3805" i="1"/>
  <c r="M1424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2866" i="1"/>
  <c r="M1159" i="1"/>
  <c r="M1093" i="1"/>
  <c r="M1594" i="1"/>
  <c r="M1493" i="1"/>
  <c r="M2922" i="1"/>
  <c r="M1721" i="1"/>
  <c r="M3806" i="1"/>
  <c r="M941" i="1"/>
  <c r="M3807" i="1"/>
  <c r="M2763" i="1"/>
  <c r="M1104" i="1"/>
  <c r="M978" i="1"/>
  <c r="M3808" i="1"/>
  <c r="M1735" i="1"/>
  <c r="M3080" i="1"/>
  <c r="M3809" i="1"/>
  <c r="M3843" i="1"/>
  <c r="M581" i="1"/>
  <c r="M3844" i="1"/>
  <c r="M2950" i="1"/>
  <c r="M3845" i="1"/>
  <c r="M425" i="1"/>
  <c r="M2882" i="1"/>
  <c r="M2160" i="1"/>
  <c r="M3090" i="1"/>
  <c r="M921" i="1"/>
  <c r="M2951" i="1"/>
  <c r="M1881" i="1"/>
  <c r="M2429" i="1"/>
  <c r="M1120" i="1"/>
  <c r="M3846" i="1"/>
  <c r="M1073" i="1"/>
  <c r="M2686" i="1"/>
  <c r="M1882" i="1"/>
  <c r="M2430" i="1"/>
  <c r="M2124" i="1"/>
  <c r="M3847" i="1"/>
  <c r="M906" i="1"/>
  <c r="M2697" i="1"/>
  <c r="M2698" i="1"/>
  <c r="M3848" i="1"/>
  <c r="M3849" i="1"/>
  <c r="M711" i="1"/>
  <c r="M3107" i="1"/>
  <c r="M1714" i="1"/>
  <c r="M1909" i="1"/>
  <c r="M462" i="1"/>
  <c r="M3850" i="1"/>
  <c r="M3851" i="1"/>
  <c r="M2152" i="1"/>
  <c r="M430" i="1"/>
  <c r="M1710" i="1"/>
  <c r="M893" i="1"/>
  <c r="M3108" i="1"/>
  <c r="M3852" i="1"/>
  <c r="M452" i="1"/>
  <c r="M3853" i="1"/>
  <c r="M3854" i="1"/>
  <c r="M453" i="1"/>
  <c r="M235" i="1"/>
  <c r="M584" i="1"/>
  <c r="M2883" i="1"/>
  <c r="M236" i="1"/>
  <c r="M1706" i="1"/>
  <c r="M227" i="1"/>
  <c r="M2161" i="1"/>
  <c r="M3855" i="1"/>
  <c r="M3856" i="1"/>
  <c r="M1449" i="1"/>
  <c r="M3857" i="1"/>
  <c r="M3858" i="1"/>
  <c r="M3859" i="1"/>
  <c r="M3860" i="1"/>
  <c r="M2602" i="1"/>
  <c r="M3861" i="1"/>
  <c r="M3109" i="1"/>
  <c r="M2644" i="1"/>
  <c r="M492" i="1"/>
  <c r="M576" i="1"/>
  <c r="M1450" i="1"/>
  <c r="M3862" i="1"/>
  <c r="M1441" i="1"/>
  <c r="M1775" i="1"/>
  <c r="M1140" i="1"/>
  <c r="M2148" i="1"/>
  <c r="M1425" i="1"/>
  <c r="M957" i="1"/>
  <c r="M1115" i="1"/>
  <c r="M2884" i="1"/>
  <c r="M3863" i="1"/>
  <c r="M1601" i="1"/>
  <c r="M2872" i="1"/>
  <c r="M241" i="1"/>
  <c r="M2162" i="1"/>
  <c r="M184" i="1"/>
  <c r="M3864" i="1"/>
  <c r="M1488" i="1"/>
  <c r="M3865" i="1"/>
  <c r="M502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3110" i="1"/>
  <c r="M2699" i="1"/>
  <c r="M3111" i="1"/>
  <c r="M1985" i="1"/>
  <c r="M2943" i="1"/>
  <c r="M203" i="1"/>
  <c r="M2149" i="1"/>
  <c r="M3866" i="1"/>
  <c r="M2915" i="1"/>
  <c r="M1994" i="1"/>
  <c r="M2585" i="1"/>
  <c r="M471" i="1"/>
  <c r="M3867" i="1"/>
  <c r="M1742" i="1"/>
  <c r="M689" i="1"/>
  <c r="M3868" i="1"/>
  <c r="M1499" i="1"/>
  <c r="M697" i="1"/>
  <c r="M3869" i="1"/>
  <c r="M2403" i="1"/>
  <c r="M2868" i="1"/>
  <c r="M2139" i="1"/>
  <c r="M3890" i="1"/>
  <c r="M1995" i="1"/>
  <c r="M3112" i="1"/>
  <c r="M3891" i="1"/>
  <c r="M3113" i="1"/>
  <c r="M3892" i="1"/>
  <c r="M1430" i="1"/>
  <c r="M2779" i="1"/>
  <c r="M1709" i="1"/>
  <c r="M1786" i="1"/>
  <c r="M3893" i="1"/>
  <c r="M1137" i="1"/>
  <c r="M1904" i="1"/>
  <c r="M1417" i="1"/>
  <c r="M3114" i="1"/>
  <c r="M2885" i="1"/>
  <c r="M2867" i="1"/>
  <c r="M1561" i="1"/>
  <c r="M3115" i="1"/>
  <c r="M3894" i="1"/>
  <c r="M3895" i="1"/>
  <c r="M3116" i="1"/>
  <c r="M2886" i="1"/>
  <c r="M3896" i="1"/>
  <c r="M2136" i="1"/>
  <c r="M504" i="1"/>
  <c r="M1160" i="1"/>
  <c r="M3117" i="1"/>
  <c r="M1446" i="1"/>
  <c r="M2125" i="1"/>
  <c r="M1426" i="1"/>
  <c r="M1772" i="1"/>
  <c r="M2687" i="1"/>
  <c r="M1097" i="1"/>
  <c r="M2944" i="1"/>
  <c r="M2780" i="1"/>
  <c r="M899" i="1"/>
  <c r="M2643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75" i="1"/>
  <c r="M1820" i="1"/>
  <c r="M1593" i="1"/>
  <c r="M937" i="1"/>
  <c r="M882" i="1"/>
  <c r="M582" i="1"/>
  <c r="M2916" i="1"/>
  <c r="M450" i="1"/>
  <c r="M938" i="1"/>
  <c r="M169" i="1"/>
  <c r="M181" i="1"/>
  <c r="M208" i="1"/>
  <c r="M215" i="1"/>
  <c r="M1489" i="1"/>
  <c r="M2855" i="1"/>
  <c r="M885" i="1"/>
  <c r="M681" i="1"/>
  <c r="M204" i="1"/>
  <c r="M769" i="1"/>
  <c r="M222" i="1"/>
  <c r="M192" i="1"/>
  <c r="M3118" i="1"/>
  <c r="M2144" i="1"/>
  <c r="M1166" i="1"/>
  <c r="M185" i="1"/>
  <c r="M985" i="1"/>
  <c r="M3897" i="1"/>
  <c r="M475" i="1"/>
  <c r="M199" i="1"/>
  <c r="M164" i="1"/>
  <c r="M521" i="1"/>
  <c r="M1411" i="1"/>
  <c r="M703" i="1"/>
  <c r="M173" i="1"/>
  <c r="M972" i="1"/>
  <c r="M960" i="1"/>
  <c r="M3119" i="1"/>
  <c r="M548" i="1"/>
  <c r="M197" i="1"/>
  <c r="M165" i="1"/>
  <c r="M1110" i="1"/>
  <c r="M436" i="1"/>
  <c r="M459" i="1"/>
  <c r="M903" i="1"/>
  <c r="M1071" i="1"/>
  <c r="M873" i="1"/>
  <c r="M3898" i="1"/>
  <c r="M167" i="1"/>
  <c r="M221" i="1"/>
  <c r="M2126" i="1"/>
  <c r="M3899" i="1"/>
  <c r="M175" i="1"/>
  <c r="M1789" i="1"/>
  <c r="M1544" i="1"/>
  <c r="M553" i="1"/>
  <c r="M694" i="1"/>
  <c r="M933" i="1"/>
  <c r="M1157" i="1"/>
  <c r="M1867" i="1"/>
  <c r="M1549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3900" i="1"/>
  <c r="M1437" i="1"/>
  <c r="M3901" i="1"/>
  <c r="M2952" i="1"/>
  <c r="M3902" i="1"/>
  <c r="M514" i="1"/>
  <c r="M3903" i="1"/>
  <c r="M1559" i="1"/>
  <c r="M3904" i="1"/>
  <c r="M664" i="1"/>
  <c r="M3905" i="1"/>
  <c r="M2887" i="1"/>
  <c r="M2404" i="1"/>
  <c r="M2599" i="1"/>
  <c r="M1135" i="1"/>
  <c r="M1584" i="1"/>
  <c r="M473" i="1"/>
  <c r="M2769" i="1"/>
  <c r="M3091" i="1"/>
  <c r="M1116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512" i="1"/>
  <c r="M1798" i="1"/>
  <c r="M1585" i="1"/>
  <c r="M1868" i="1"/>
  <c r="M506" i="1"/>
  <c r="M2431" i="1"/>
  <c r="M958" i="1"/>
  <c r="M716" i="1"/>
  <c r="M2405" i="1"/>
  <c r="M780" i="1"/>
  <c r="M2123" i="1"/>
  <c r="M1149" i="1"/>
  <c r="M1996" i="1"/>
  <c r="M2432" i="1"/>
  <c r="M929" i="1"/>
  <c r="M3906" i="1"/>
  <c r="M709" i="1"/>
  <c r="M699" i="1"/>
  <c r="M1997" i="1"/>
  <c r="M952" i="1"/>
  <c r="M1776" i="1"/>
  <c r="M2672" i="1"/>
  <c r="M1158" i="1"/>
  <c r="M572" i="1"/>
  <c r="M2781" i="1"/>
  <c r="M923" i="1"/>
  <c r="M1490" i="1"/>
  <c r="M3907" i="1"/>
  <c r="M1921" i="1"/>
  <c r="M544" i="1"/>
  <c r="M1736" i="1"/>
  <c r="M1412" i="1"/>
  <c r="M542" i="1"/>
  <c r="M1500" i="1"/>
  <c r="M234" i="1"/>
  <c r="M1547" i="1"/>
  <c r="M484" i="1"/>
  <c r="M3908" i="1"/>
  <c r="M1986" i="1"/>
  <c r="M1176" i="1"/>
  <c r="M2770" i="1"/>
  <c r="M3909" i="1"/>
  <c r="M1869" i="1"/>
  <c r="M1591" i="1"/>
  <c r="M1596" i="1"/>
  <c r="M1545" i="1"/>
  <c r="M3910" i="1"/>
  <c r="M3911" i="1"/>
  <c r="M3912" i="1"/>
  <c r="M996" i="1"/>
  <c r="M1766" i="1"/>
  <c r="M3913" i="1"/>
  <c r="M2673" i="1"/>
  <c r="M574" i="1"/>
  <c r="M3914" i="1"/>
  <c r="M1128" i="1"/>
  <c r="M3915" i="1"/>
  <c r="M2674" i="1"/>
  <c r="M1546" i="1"/>
  <c r="M1802" i="1"/>
  <c r="M3916" i="1"/>
  <c r="M457" i="1"/>
  <c r="M441" i="1"/>
  <c r="M1145" i="1"/>
  <c r="M1146" i="1"/>
  <c r="M1592" i="1"/>
  <c r="M3917" i="1"/>
  <c r="M3918" i="1"/>
  <c r="M670" i="1"/>
  <c r="M3919" i="1"/>
  <c r="M1139" i="1"/>
  <c r="M1723" i="1"/>
  <c r="M696" i="1"/>
  <c r="M1767" i="1"/>
  <c r="M677" i="1"/>
  <c r="M2406" i="1"/>
  <c r="M3920" i="1"/>
  <c r="M2510" i="1"/>
  <c r="M2700" i="1"/>
  <c r="M2511" i="1"/>
  <c r="M673" i="1"/>
  <c r="M721" i="1"/>
  <c r="M943" i="1"/>
  <c r="M1169" i="1"/>
  <c r="M427" i="1"/>
  <c r="M519" i="1"/>
  <c r="M1171" i="1"/>
  <c r="M3921" i="1"/>
  <c r="M1074" i="1"/>
  <c r="M1182" i="1"/>
  <c r="M691" i="1"/>
  <c r="M194" i="1"/>
  <c r="M191" i="1"/>
  <c r="M1732" i="1"/>
  <c r="M431" i="1"/>
  <c r="M196" i="1"/>
  <c r="M894" i="1"/>
  <c r="M1439" i="1"/>
  <c r="M887" i="1"/>
  <c r="M193" i="1"/>
  <c r="M182" i="1"/>
  <c r="M172" i="1"/>
  <c r="M935" i="1"/>
  <c r="M1126" i="1"/>
  <c r="M890" i="1"/>
  <c r="M1167" i="1"/>
  <c r="M592" i="1"/>
  <c r="M474" i="1"/>
  <c r="M1787" i="1"/>
  <c r="M201" i="1"/>
  <c r="M550" i="1"/>
  <c r="M1442" i="1"/>
  <c r="M422" i="1"/>
  <c r="M1106" i="1"/>
  <c r="M1177" i="1"/>
  <c r="M509" i="1"/>
  <c r="M496" i="1"/>
  <c r="M879" i="1"/>
  <c r="M166" i="1"/>
  <c r="M179" i="1"/>
  <c r="M680" i="1"/>
  <c r="M2873" i="1"/>
  <c r="M3081" i="1"/>
  <c r="M178" i="1"/>
  <c r="M1788" i="1"/>
  <c r="M579" i="1"/>
  <c r="M510" i="1"/>
  <c r="M429" i="1"/>
  <c r="M3922" i="1"/>
  <c r="M663" i="1"/>
  <c r="M2688" i="1"/>
  <c r="M1483" i="1"/>
  <c r="M1077" i="1"/>
  <c r="M195" i="1"/>
  <c r="M455" i="1"/>
  <c r="M931" i="1"/>
  <c r="M1998" i="1"/>
  <c r="M1999" i="1"/>
  <c r="M174" i="1"/>
  <c r="M209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231" i="1"/>
  <c r="M1903" i="1"/>
  <c r="M449" i="1"/>
  <c r="M1726" i="1"/>
  <c r="M2433" i="1"/>
  <c r="M900" i="1"/>
  <c r="M1987" i="1"/>
  <c r="M3923" i="1"/>
  <c r="M2153" i="1"/>
  <c r="M2888" i="1"/>
  <c r="M479" i="1"/>
  <c r="M2434" i="1"/>
  <c r="M168" i="1"/>
  <c r="M239" i="1"/>
  <c r="M2435" i="1"/>
  <c r="M939" i="1"/>
  <c r="M587" i="1"/>
  <c r="M2869" i="1"/>
  <c r="M2137" i="1"/>
  <c r="M1107" i="1"/>
  <c r="M3924" i="1"/>
  <c r="M781" i="1"/>
  <c r="M2856" i="1"/>
  <c r="M3925" i="1"/>
  <c r="M432" i="1"/>
  <c r="M719" i="1"/>
  <c r="M3053" i="1"/>
  <c r="M2701" i="1"/>
  <c r="M2771" i="1"/>
  <c r="M2504" i="1"/>
  <c r="M483" i="1"/>
  <c r="M183" i="1"/>
  <c r="M559" i="1"/>
  <c r="M2427" i="1"/>
  <c r="M588" i="1"/>
  <c r="M2702" i="1"/>
  <c r="M1803" i="1"/>
  <c r="M2507" i="1"/>
  <c r="M1099" i="1"/>
  <c r="M1431" i="1"/>
  <c r="M494" i="1"/>
  <c r="M686" i="1"/>
  <c r="M1589" i="1"/>
  <c r="M3926" i="1"/>
  <c r="M927" i="1"/>
  <c r="M2436" i="1"/>
  <c r="M1418" i="1"/>
  <c r="M3120" i="1"/>
  <c r="M177" i="1"/>
  <c r="M3054" i="1"/>
  <c r="M2889" i="1"/>
  <c r="M2145" i="1"/>
  <c r="M1558" i="1"/>
  <c r="M1880" i="1"/>
  <c r="M1784" i="1"/>
  <c r="M3055" i="1"/>
  <c r="M3927" i="1"/>
  <c r="M2681" i="1"/>
  <c r="M3928" i="1"/>
  <c r="M2874" i="1"/>
  <c r="M1100" i="1"/>
  <c r="M3929" i="1"/>
  <c r="M2890" i="1"/>
  <c r="M975" i="1"/>
  <c r="M3121" i="1"/>
  <c r="M2772" i="1"/>
  <c r="M2875" i="1"/>
  <c r="M3930" i="1"/>
  <c r="M685" i="1"/>
  <c r="M2782" i="1"/>
  <c r="M3122" i="1"/>
  <c r="M2407" i="1"/>
  <c r="M1406" i="1"/>
  <c r="M217" i="1"/>
  <c r="M1737" i="1"/>
  <c r="M3056" i="1"/>
  <c r="M3931" i="1"/>
  <c r="M3932" i="1"/>
  <c r="M3933" i="1"/>
  <c r="M1553" i="1"/>
  <c r="M3934" i="1"/>
  <c r="M1804" i="1"/>
  <c r="M992" i="1"/>
  <c r="M3935" i="1"/>
  <c r="M1920" i="1"/>
  <c r="M1911" i="1"/>
  <c r="M1419" i="1"/>
  <c r="M3936" i="1"/>
  <c r="M877" i="1"/>
  <c r="M2408" i="1"/>
  <c r="M1150" i="1"/>
  <c r="M1551" i="1"/>
  <c r="M3937" i="1"/>
  <c r="M1597" i="1"/>
  <c r="M2586" i="1"/>
  <c r="M3938" i="1"/>
  <c r="M763" i="1"/>
  <c r="M3939" i="1"/>
  <c r="M2587" i="1"/>
  <c r="M3940" i="1"/>
  <c r="M3941" i="1"/>
  <c r="M567" i="1"/>
  <c r="M497" i="1"/>
  <c r="M872" i="1"/>
  <c r="M863" i="1"/>
  <c r="M2852" i="1"/>
  <c r="M1805" i="1"/>
  <c r="M2743" i="1"/>
  <c r="M3942" i="1"/>
  <c r="M2675" i="1"/>
  <c r="M886" i="1"/>
  <c r="M976" i="1"/>
  <c r="M2891" i="1"/>
  <c r="M3943" i="1"/>
  <c r="M3057" i="1"/>
  <c r="M485" i="1"/>
  <c r="M439" i="1"/>
  <c r="M3076" i="1"/>
  <c r="M2505" i="1"/>
  <c r="M1806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32" i="1"/>
  <c r="M1790" i="1"/>
  <c r="M2857" i="1"/>
  <c r="M2858" i="1"/>
  <c r="M1922" i="1"/>
  <c r="M3944" i="1"/>
  <c r="M3190" i="1"/>
  <c r="M2919" i="1"/>
  <c r="M1151" i="1"/>
  <c r="M1807" i="1"/>
  <c r="M3191" i="1"/>
  <c r="M914" i="1"/>
  <c r="M3945" i="1"/>
  <c r="M2140" i="1"/>
  <c r="M2945" i="1"/>
  <c r="M1087" i="1"/>
  <c r="M3082" i="1"/>
  <c r="M1501" i="1"/>
  <c r="M2689" i="1"/>
  <c r="M1808" i="1"/>
  <c r="M676" i="1"/>
  <c r="M3946" i="1"/>
  <c r="M3947" i="1"/>
  <c r="M1102" i="1"/>
  <c r="M2437" i="1"/>
  <c r="M3948" i="1"/>
  <c r="M1111" i="1"/>
  <c r="M444" i="1"/>
  <c r="M3949" i="1"/>
  <c r="M910" i="1"/>
  <c r="M230" i="1"/>
  <c r="M2859" i="1"/>
  <c r="M1908" i="1"/>
  <c r="M909" i="1"/>
  <c r="M970" i="1"/>
  <c r="M1557" i="1"/>
  <c r="M3192" i="1"/>
  <c r="M570" i="1"/>
  <c r="M3950" i="1"/>
  <c r="M3951" i="1"/>
  <c r="M3952" i="1"/>
  <c r="M3953" i="1"/>
  <c r="M3954" i="1"/>
  <c r="M1912" i="1"/>
  <c r="M3955" i="1"/>
  <c r="M3956" i="1"/>
  <c r="M3193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791" i="1"/>
  <c r="M3058" i="1"/>
  <c r="M2409" i="1"/>
  <c r="M3957" i="1"/>
  <c r="M1602" i="1"/>
  <c r="M2425" i="1"/>
  <c r="M3958" i="1"/>
  <c r="M1133" i="1"/>
  <c r="M3959" i="1"/>
  <c r="M883" i="1"/>
  <c r="M1809" i="1"/>
  <c r="M2676" i="1"/>
  <c r="M3960" i="1"/>
  <c r="M1088" i="1"/>
  <c r="M3961" i="1"/>
  <c r="M3962" i="1"/>
  <c r="M3194" i="1"/>
  <c r="M2135" i="1"/>
  <c r="M3059" i="1"/>
  <c r="M936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2946" i="1"/>
  <c r="M2843" i="1"/>
  <c r="M2892" i="1"/>
  <c r="M3963" i="1"/>
  <c r="M3195" i="1"/>
  <c r="M1170" i="1"/>
  <c r="M3964" i="1"/>
  <c r="M2129" i="1"/>
  <c r="M1586" i="1"/>
  <c r="M1799" i="1"/>
  <c r="M3965" i="1"/>
  <c r="M562" i="1"/>
  <c r="M3966" i="1"/>
  <c r="M3967" i="1"/>
  <c r="M3968" i="1"/>
  <c r="M940" i="1"/>
  <c r="M1810" i="1"/>
  <c r="M2588" i="1"/>
  <c r="M2410" i="1"/>
  <c r="M1864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3060" i="1"/>
  <c r="M1866" i="1"/>
  <c r="M2860" i="1"/>
  <c r="M3969" i="1"/>
  <c r="M668" i="1"/>
  <c r="M3970" i="1"/>
  <c r="M3196" i="1"/>
  <c r="M3971" i="1"/>
  <c r="M3972" i="1"/>
  <c r="M864" i="1"/>
  <c r="M466" i="1"/>
  <c r="M3973" i="1"/>
  <c r="M3083" i="1"/>
  <c r="M1491" i="1"/>
  <c r="M1178" i="1"/>
  <c r="M1913" i="1"/>
  <c r="M3974" i="1"/>
  <c r="M3197" i="1"/>
  <c r="M3975" i="1"/>
  <c r="M1129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2893" i="1"/>
  <c r="M3198" i="1"/>
  <c r="M2154" i="1"/>
  <c r="M705" i="1"/>
  <c r="M3976" i="1"/>
  <c r="M3977" i="1"/>
  <c r="M1070" i="1"/>
  <c r="M3978" i="1"/>
  <c r="M1875" i="1"/>
  <c r="M2596" i="1"/>
  <c r="M778" i="1"/>
  <c r="M3979" i="1"/>
  <c r="M2411" i="1"/>
  <c r="M575" i="1"/>
  <c r="M2876" i="1"/>
  <c r="M1703" i="1"/>
  <c r="M693" i="1"/>
  <c r="M1914" i="1"/>
  <c r="M2589" i="1"/>
  <c r="M1443" i="1"/>
  <c r="M3980" i="1"/>
  <c r="M3199" i="1"/>
  <c r="M948" i="1"/>
  <c r="M2590" i="1"/>
  <c r="M983" i="1"/>
  <c r="M556" i="1"/>
  <c r="M3200" i="1"/>
  <c r="M896" i="1"/>
  <c r="M3981" i="1"/>
  <c r="M3982" i="1"/>
  <c r="M3983" i="1"/>
  <c r="M3984" i="1"/>
  <c r="M3985" i="1"/>
  <c r="M3201" i="1"/>
  <c r="M1778" i="1"/>
  <c r="M2767" i="1"/>
  <c r="M901" i="1"/>
  <c r="M2844" i="1"/>
  <c r="M3202" i="1"/>
  <c r="M3986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558" i="1"/>
  <c r="M238" i="1"/>
  <c r="M3987" i="1"/>
  <c r="M552" i="1"/>
  <c r="M1552" i="1"/>
  <c r="M773" i="1"/>
  <c r="M202" i="1"/>
  <c r="M884" i="1"/>
  <c r="M895" i="1"/>
  <c r="M580" i="1"/>
  <c r="M764" i="1"/>
  <c r="M188" i="1"/>
  <c r="M1141" i="1"/>
  <c r="M946" i="1"/>
  <c r="M871" i="1"/>
  <c r="M468" i="1"/>
  <c r="M207" i="1"/>
  <c r="M688" i="1"/>
  <c r="M445" i="1"/>
  <c r="M218" i="1"/>
  <c r="M573" i="1"/>
  <c r="M454" i="1"/>
  <c r="M881" i="1"/>
  <c r="M674" i="1"/>
  <c r="M1910" i="1"/>
  <c r="M2512" i="1"/>
  <c r="M666" i="1"/>
  <c r="M1785" i="1"/>
  <c r="M198" i="1"/>
  <c r="M2513" i="1"/>
  <c r="M870" i="1"/>
  <c r="M214" i="1"/>
  <c r="M464" i="1"/>
  <c r="M424" i="1"/>
  <c r="M557" i="1"/>
  <c r="M1992" i="1"/>
  <c r="M219" i="1"/>
  <c r="M546" i="1"/>
  <c r="M601" i="1"/>
  <c r="M446" i="1"/>
  <c r="M443" i="1"/>
  <c r="M229" i="1"/>
  <c r="M971" i="1"/>
  <c r="M986" i="1"/>
  <c r="M210" i="1"/>
  <c r="M1124" i="1"/>
  <c r="M2861" i="1"/>
  <c r="M2514" i="1"/>
  <c r="M892" i="1"/>
  <c r="M3988" i="1"/>
  <c r="M438" i="1"/>
  <c r="M3989" i="1"/>
  <c r="M998" i="1"/>
  <c r="M220" i="1"/>
  <c r="M3990" i="1"/>
  <c r="M2744" i="1"/>
  <c r="M599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3991" i="1"/>
  <c r="M684" i="1"/>
  <c r="M2894" i="1"/>
  <c r="M501" i="1"/>
  <c r="M3077" i="1"/>
  <c r="M1738" i="1"/>
  <c r="M2895" i="1"/>
  <c r="M714" i="1"/>
  <c r="M3992" i="1"/>
  <c r="M1131" i="1"/>
  <c r="M456" i="1"/>
  <c r="M1484" i="1"/>
  <c r="M2522" i="1"/>
  <c r="M2690" i="1"/>
  <c r="M2155" i="1"/>
  <c r="M3993" i="1"/>
  <c r="M3994" i="1"/>
  <c r="M3995" i="1"/>
  <c r="M2947" i="1"/>
  <c r="M866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507" i="1"/>
  <c r="M2870" i="1"/>
  <c r="M692" i="1"/>
  <c r="M2412" i="1"/>
  <c r="M2506" i="1"/>
  <c r="M187" i="1"/>
  <c r="M1876" i="1"/>
  <c r="M1092" i="1"/>
  <c r="M451" i="1"/>
  <c r="M176" i="1"/>
  <c r="M2896" i="1"/>
  <c r="M495" i="1"/>
  <c r="M959" i="1"/>
  <c r="M2130" i="1"/>
  <c r="M2917" i="1"/>
  <c r="M1796" i="1"/>
  <c r="M162" i="1"/>
  <c r="M1413" i="1"/>
  <c r="M1434" i="1"/>
  <c r="M463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122" i="1"/>
  <c r="M3996" i="1"/>
  <c r="M687" i="1"/>
  <c r="M487" i="1"/>
  <c r="M2156" i="1"/>
  <c r="M3203" i="1"/>
  <c r="M547" i="1"/>
  <c r="M2745" i="1"/>
  <c r="M2413" i="1"/>
  <c r="M999" i="1"/>
  <c r="M1712" i="1"/>
  <c r="M3092" i="1"/>
  <c r="M3997" i="1"/>
  <c r="M3998" i="1"/>
  <c r="M1907" i="1"/>
  <c r="M3999" i="1"/>
  <c r="M4000" i="1"/>
  <c r="M945" i="1"/>
  <c r="M1435" i="1"/>
  <c r="M961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1174" i="1"/>
  <c r="M1155" i="1"/>
  <c r="M2414" i="1"/>
  <c r="M1773" i="1"/>
  <c r="M897" i="1"/>
  <c r="M2897" i="1"/>
  <c r="M232" i="1"/>
  <c r="M2746" i="1"/>
  <c r="M1436" i="1"/>
  <c r="M1877" i="1"/>
  <c r="M2747" i="1"/>
  <c r="M564" i="1"/>
  <c r="M2853" i="1"/>
  <c r="M1795" i="1"/>
  <c r="M1075" i="1"/>
  <c r="M2426" i="1"/>
  <c r="M200" i="1"/>
  <c r="M1730" i="1"/>
  <c r="M667" i="1"/>
  <c r="M984" i="1"/>
  <c r="M4001" i="1"/>
  <c r="M969" i="1"/>
  <c r="M1444" i="1"/>
  <c r="M968" i="1"/>
  <c r="M460" i="1"/>
  <c r="M3204" i="1"/>
  <c r="M505" i="1"/>
  <c r="M3093" i="1"/>
  <c r="M4002" i="1"/>
  <c r="M1109" i="1"/>
  <c r="M1769" i="1"/>
  <c r="M2415" i="1"/>
  <c r="M2597" i="1"/>
  <c r="M3094" i="1"/>
  <c r="M1774" i="1"/>
  <c r="M679" i="1"/>
  <c r="M189" i="1"/>
  <c r="M190" i="1"/>
  <c r="M2691" i="1"/>
  <c r="M1878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1496" i="1"/>
  <c r="M2150" i="1"/>
  <c r="M1494" i="1"/>
  <c r="M4003" i="1"/>
  <c r="M767" i="1"/>
  <c r="M700" i="1"/>
  <c r="M442" i="1"/>
  <c r="M2677" i="1"/>
  <c r="M1079" i="1"/>
  <c r="M4004" i="1"/>
  <c r="M1598" i="1"/>
  <c r="M4005" i="1"/>
  <c r="M2748" i="1"/>
  <c r="M1080" i="1"/>
  <c r="M1142" i="1"/>
  <c r="M3061" i="1"/>
  <c r="M4006" i="1"/>
  <c r="M3062" i="1"/>
  <c r="M4007" i="1"/>
  <c r="M515" i="1"/>
  <c r="M3205" i="1"/>
  <c r="M3206" i="1"/>
  <c r="M2918" i="1"/>
  <c r="M1156" i="1"/>
  <c r="M3207" i="1"/>
  <c r="M4008" i="1"/>
  <c r="M3208" i="1"/>
  <c r="M3209" i="1"/>
  <c r="M571" i="1"/>
  <c r="M2773" i="1"/>
  <c r="M3095" i="1"/>
  <c r="M3096" i="1"/>
  <c r="M4009" i="1"/>
  <c r="M2692" i="1"/>
  <c r="M713" i="1"/>
  <c r="M2438" i="1"/>
  <c r="M4010" i="1"/>
  <c r="M2416" i="1"/>
  <c r="M4011" i="1"/>
  <c r="M2898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1175" i="1"/>
  <c r="M1873" i="1"/>
  <c r="M4012" i="1"/>
  <c r="M4013" i="1"/>
  <c r="M4014" i="1"/>
  <c r="M2678" i="1"/>
  <c r="M4015" i="1"/>
  <c r="M4016" i="1"/>
  <c r="M868" i="1"/>
  <c r="M1915" i="1"/>
  <c r="M4017" i="1"/>
  <c r="M4018" i="1"/>
  <c r="M4019" i="1"/>
  <c r="M1487" i="1"/>
  <c r="M875" i="1"/>
  <c r="M4020" i="1"/>
  <c r="M593" i="1"/>
  <c r="M4021" i="1"/>
  <c r="M2000" i="1"/>
  <c r="M40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993" i="1"/>
  <c r="M3630" i="1"/>
  <c r="M3063" i="1"/>
  <c r="M4023" i="1"/>
  <c r="M2417" i="1"/>
  <c r="M3064" i="1"/>
  <c r="M715" i="1"/>
  <c r="M1440" i="1"/>
  <c r="M3065" i="1"/>
  <c r="M4024" i="1"/>
  <c r="M2693" i="1"/>
  <c r="M2418" i="1"/>
  <c r="M4025" i="1"/>
  <c r="M3631" i="1"/>
  <c r="M586" i="1"/>
  <c r="M228" i="1"/>
  <c r="M1879" i="1"/>
  <c r="M720" i="1"/>
  <c r="M1870" i="1"/>
  <c r="M477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862" i="1"/>
  <c r="M4026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517" i="1"/>
  <c r="M498" i="1"/>
  <c r="M482" i="1"/>
  <c r="M213" i="1"/>
  <c r="M186" i="1"/>
  <c r="M578" i="1"/>
  <c r="M777" i="1"/>
  <c r="M478" i="1"/>
  <c r="M771" i="1"/>
  <c r="M1722" i="1"/>
  <c r="M1181" i="1"/>
  <c r="M2141" i="1"/>
  <c r="M600" i="1"/>
  <c r="M2583" i="1"/>
  <c r="M915" i="1"/>
  <c r="M2899" i="1"/>
  <c r="M4027" i="1"/>
  <c r="M4028" i="1"/>
  <c r="M1919" i="1"/>
  <c r="M3632" i="1"/>
  <c r="M225" i="1"/>
  <c r="M2591" i="1"/>
  <c r="M2749" i="1"/>
  <c r="M2515" i="1"/>
  <c r="M3633" i="1"/>
  <c r="M1983" i="1"/>
  <c r="M481" i="1"/>
  <c r="M437" i="1"/>
  <c r="M2685" i="1"/>
  <c r="M4029" i="1"/>
  <c r="M1988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592" i="1"/>
  <c r="M928" i="1"/>
  <c r="M4030" i="1"/>
  <c r="M904" i="1"/>
  <c r="M596" i="1"/>
  <c r="M912" i="1"/>
  <c r="M1713" i="1"/>
  <c r="M2146" i="1"/>
  <c r="M1779" i="1"/>
  <c r="M4031" i="1"/>
  <c r="M4032" i="1"/>
  <c r="M987" i="1"/>
  <c r="M1125" i="1"/>
  <c r="M4033" i="1"/>
  <c r="M1414" i="1"/>
  <c r="M779" i="1"/>
  <c r="M2900" i="1"/>
  <c r="M1438" i="1"/>
  <c r="M1792" i="1"/>
  <c r="M4034" i="1"/>
  <c r="M2584" i="1"/>
  <c r="M2750" i="1"/>
  <c r="M1871" i="1"/>
  <c r="M2439" i="1"/>
  <c r="M4035" i="1"/>
  <c r="M1811" i="1"/>
  <c r="M2598" i="1"/>
  <c r="M867" i="1"/>
  <c r="M3097" i="1"/>
  <c r="M566" i="1"/>
  <c r="M4036" i="1"/>
  <c r="M4037" i="1"/>
  <c r="M3634" i="1"/>
  <c r="M979" i="1"/>
  <c r="M1704" i="1"/>
  <c r="M665" i="1"/>
  <c r="M2901" i="1"/>
  <c r="M690" i="1"/>
  <c r="M2147" i="1"/>
  <c r="M4038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902" i="1"/>
  <c r="M4039" i="1"/>
  <c r="M4040" i="1"/>
  <c r="M2679" i="1"/>
  <c r="M543" i="1"/>
  <c r="M4041" i="1"/>
  <c r="M4042" i="1"/>
  <c r="M1989" i="1"/>
  <c r="M3066" i="1"/>
  <c r="M1154" i="1"/>
  <c r="M4043" i="1"/>
  <c r="M1821" i="1"/>
  <c r="M4044" i="1"/>
  <c r="M1103" i="1"/>
  <c r="M1162" i="1"/>
  <c r="M1707" i="1"/>
  <c r="M237" i="1"/>
  <c r="M4045" i="1"/>
  <c r="M2593" i="1"/>
  <c r="M1408" i="1"/>
  <c r="M1905" i="1"/>
  <c r="M2142" i="1"/>
  <c r="M2845" i="1"/>
  <c r="M2516" i="1"/>
  <c r="M4046" i="1"/>
  <c r="M2440" i="1"/>
  <c r="M1000" i="1"/>
  <c r="M433" i="1"/>
  <c r="M1560" i="1"/>
  <c r="M924" i="1"/>
  <c r="M1078" i="1"/>
  <c r="M4047" i="1"/>
  <c r="M874" i="1"/>
  <c r="M1185" i="1"/>
  <c r="M2920" i="1"/>
  <c r="M4048" i="1"/>
  <c r="M949" i="1"/>
  <c r="M2002" i="1"/>
  <c r="M2682" i="1"/>
  <c r="M500" i="1"/>
  <c r="M4049" i="1"/>
  <c r="M1420" i="1"/>
  <c r="M577" i="1"/>
  <c r="M1554" i="1"/>
  <c r="M1727" i="1"/>
  <c r="M2903" i="1"/>
  <c r="M3067" i="1"/>
  <c r="M4050" i="1"/>
  <c r="M766" i="1"/>
  <c r="M2774" i="1"/>
  <c r="M1183" i="1"/>
  <c r="M1001" i="1"/>
  <c r="M2751" i="1"/>
  <c r="M4051" i="1"/>
  <c r="M2765" i="1"/>
  <c r="M962" i="1"/>
  <c r="M988" i="1"/>
  <c r="M1153" i="1"/>
  <c r="M4052" i="1"/>
  <c r="M480" i="1"/>
  <c r="M2948" i="1"/>
  <c r="M2752" i="1"/>
  <c r="M2519" i="1"/>
  <c r="M1916" i="1"/>
  <c r="M963" i="1"/>
  <c r="M980" i="1"/>
  <c r="M3098" i="1"/>
  <c r="M1409" i="1"/>
  <c r="M2846" i="1"/>
  <c r="M3635" i="1"/>
  <c r="M944" i="1"/>
  <c r="M569" i="1"/>
  <c r="M3099" i="1"/>
  <c r="M3636" i="1"/>
  <c r="M966" i="1"/>
  <c r="M1708" i="1"/>
  <c r="M1090" i="1"/>
  <c r="M698" i="1"/>
  <c r="M2157" i="1"/>
  <c r="M94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3637" i="1"/>
  <c r="M171" i="1"/>
  <c r="M4053" i="1"/>
  <c r="M1812" i="1"/>
  <c r="M4054" i="1"/>
  <c r="M3100" i="1"/>
  <c r="M774" i="1"/>
  <c r="M2764" i="1"/>
  <c r="M2753" i="1"/>
  <c r="M4055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905" i="1"/>
  <c r="M1917" i="1"/>
  <c r="M2517" i="1"/>
  <c r="M4056" i="1"/>
  <c r="M3638" i="1"/>
  <c r="M4057" i="1"/>
  <c r="M4058" i="1"/>
  <c r="M3084" i="1"/>
  <c r="M1085" i="1"/>
  <c r="M1143" i="1"/>
  <c r="M4059" i="1"/>
  <c r="M426" i="1"/>
  <c r="M973" i="1"/>
  <c r="M226" i="1"/>
  <c r="M2904" i="1"/>
  <c r="M170" i="1"/>
  <c r="M1502" i="1"/>
  <c r="M1562" i="1"/>
  <c r="M1711" i="1"/>
  <c r="M1144" i="1"/>
  <c r="M240" i="1"/>
  <c r="M3101" i="1"/>
  <c r="M951" i="1"/>
  <c r="M2768" i="1"/>
  <c r="M708" i="1"/>
  <c r="M678" i="1"/>
  <c r="M1793" i="1"/>
  <c r="M1984" i="1"/>
  <c r="M212" i="1"/>
  <c r="M1127" i="1"/>
  <c r="M565" i="1"/>
  <c r="M4060" i="1"/>
  <c r="M2138" i="1"/>
  <c r="M1076" i="1"/>
  <c r="M967" i="1"/>
  <c r="M2419" i="1"/>
  <c r="M1739" i="1"/>
  <c r="M1733" i="1"/>
  <c r="M440" i="1"/>
  <c r="M211" i="1"/>
  <c r="M917" i="1"/>
  <c r="M718" i="1"/>
  <c r="M878" i="1"/>
  <c r="M2754" i="1"/>
  <c r="M2420" i="1"/>
  <c r="M918" i="1"/>
  <c r="M598" i="1"/>
  <c r="M595" i="1"/>
  <c r="M1180" i="1"/>
  <c r="M585" i="1"/>
  <c r="M1163" i="1"/>
  <c r="M434" i="1"/>
  <c r="M2877" i="1"/>
  <c r="M717" i="1"/>
  <c r="M520" i="1"/>
  <c r="M2508" i="1"/>
  <c r="M233" i="1"/>
  <c r="M2694" i="1"/>
  <c r="M428" i="1"/>
  <c r="M2905" i="1"/>
  <c r="M448" i="1"/>
  <c r="M995" i="1"/>
  <c r="M458" i="1"/>
  <c r="M4061" i="1"/>
  <c r="M1164" i="1"/>
  <c r="M1094" i="1"/>
  <c r="M3639" i="1"/>
  <c r="M672" i="1"/>
  <c r="M3068" i="1"/>
  <c r="M1731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1728" i="1"/>
  <c r="M423" i="1"/>
  <c r="M4062" i="1"/>
  <c r="M1599" i="1"/>
  <c r="M1797" i="1"/>
  <c r="M974" i="1"/>
  <c r="M4063" i="1"/>
  <c r="M568" i="1"/>
  <c r="M589" i="1"/>
  <c r="M765" i="1"/>
  <c r="M1780" i="1"/>
  <c r="M508" i="1"/>
  <c r="M3640" i="1"/>
  <c r="M2755" i="1"/>
  <c r="M503" i="1"/>
  <c r="M1427" i="1"/>
  <c r="M4064" i="1"/>
  <c r="M1184" i="1"/>
  <c r="M4065" i="1"/>
  <c r="M511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4066" i="1"/>
  <c r="M3102" i="1"/>
  <c r="M3641" i="1"/>
  <c r="M224" i="1"/>
  <c r="M1813" i="1"/>
  <c r="M594" i="1"/>
  <c r="M486" i="1"/>
  <c r="M710" i="1"/>
  <c r="M4067" i="1"/>
  <c r="M876" i="1"/>
  <c r="M1447" i="1"/>
  <c r="M3642" i="1"/>
  <c r="M2143" i="1"/>
  <c r="M4068" i="1"/>
  <c r="M2863" i="1"/>
  <c r="M4069" i="1"/>
  <c r="M907" i="1"/>
  <c r="M3643" i="1"/>
  <c r="M1072" i="1"/>
  <c r="M2680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583" i="1"/>
  <c r="M1130" i="1"/>
  <c r="M1814" i="1"/>
  <c r="M964" i="1"/>
  <c r="M1724" i="1"/>
  <c r="M4070" i="1"/>
  <c r="M1096" i="1"/>
  <c r="M2847" i="1"/>
  <c r="M2906" i="1"/>
  <c r="M1705" i="1"/>
  <c r="M1407" i="1"/>
  <c r="M911" i="1"/>
  <c r="M1134" i="1"/>
  <c r="M4071" i="1"/>
  <c r="M1815" i="1"/>
  <c r="M4072" i="1"/>
  <c r="M4073" i="1"/>
  <c r="M2907" i="1"/>
  <c r="M1495" i="1"/>
  <c r="M2756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1066" i="1"/>
  <c r="M1771" i="1"/>
  <c r="M4074" i="1"/>
  <c r="M4075" i="1"/>
  <c r="M2594" i="1"/>
  <c r="M465" i="1"/>
  <c r="M2421" i="1"/>
  <c r="M2908" i="1"/>
  <c r="M3644" i="1"/>
  <c r="M447" i="1"/>
  <c r="M862" i="1"/>
  <c r="M1112" i="1"/>
  <c r="M888" i="1"/>
  <c r="M1098" i="1"/>
  <c r="M4076" i="1"/>
  <c r="M545" i="1"/>
  <c r="M4077" i="1"/>
  <c r="M3085" i="1"/>
  <c r="M3069" i="1"/>
  <c r="M1082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891" i="1"/>
  <c r="M772" i="1"/>
  <c r="M775" i="1"/>
  <c r="M467" i="1"/>
  <c r="M902" i="1"/>
  <c r="M1550" i="1"/>
  <c r="M662" i="1"/>
  <c r="M561" i="1"/>
  <c r="M563" i="1"/>
  <c r="M2520" i="1"/>
  <c r="M898" i="1"/>
  <c r="M2848" i="1"/>
  <c r="M2695" i="1"/>
  <c r="M590" i="1"/>
  <c r="M2757" i="1"/>
  <c r="M3645" i="1"/>
  <c r="M1415" i="1"/>
  <c r="M2909" i="1"/>
  <c r="M3646" i="1"/>
  <c r="M776" i="1"/>
  <c r="M1816" i="1"/>
  <c r="M3647" i="1"/>
  <c r="M4078" i="1"/>
  <c r="M2131" i="1"/>
  <c r="M950" i="1"/>
  <c r="M2878" i="1"/>
  <c r="M1421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990" i="1"/>
  <c r="M1770" i="1"/>
  <c r="M513" i="1"/>
  <c r="M1416" i="1"/>
  <c r="M4079" i="1"/>
  <c r="M216" i="1"/>
  <c r="M997" i="1"/>
  <c r="M2422" i="1"/>
  <c r="M1587" i="1"/>
  <c r="M1089" i="1"/>
  <c r="M908" i="1"/>
  <c r="M1740" i="1"/>
  <c r="M1717" i="1"/>
  <c r="M2758" i="1"/>
  <c r="M683" i="1"/>
  <c r="M4080" i="1"/>
  <c r="M3086" i="1"/>
  <c r="M1583" i="1"/>
  <c r="M865" i="1"/>
  <c r="M1595" i="1"/>
  <c r="M2001" i="1"/>
  <c r="M1718" i="1"/>
  <c r="M1555" i="1"/>
  <c r="M493" i="1"/>
  <c r="M3648" i="1"/>
  <c r="M869" i="1"/>
  <c r="M880" i="1"/>
  <c r="M3070" i="1"/>
  <c r="M4081" i="1"/>
  <c r="M2910" i="1"/>
  <c r="M1768" i="1"/>
  <c r="M1872" i="1"/>
  <c r="M1719" i="1"/>
  <c r="M4082" i="1"/>
  <c r="M2127" i="1"/>
  <c r="M695" i="1"/>
  <c r="M551" i="1"/>
  <c r="M2864" i="1"/>
  <c r="M2865" i="1"/>
  <c r="M2759" i="1"/>
  <c r="M947" i="1"/>
  <c r="M1083" i="1"/>
  <c r="M4083" i="1"/>
  <c r="M4084" i="1"/>
  <c r="M3649" i="1"/>
  <c r="M770" i="1"/>
  <c r="M989" i="1"/>
  <c r="M702" i="1"/>
  <c r="M4085" i="1"/>
  <c r="M518" i="1"/>
  <c r="M1119" i="1"/>
  <c r="M3071" i="1"/>
  <c r="M2879" i="1"/>
  <c r="M2423" i="1"/>
  <c r="M4086" i="1"/>
  <c r="M591" i="1"/>
  <c r="M4087" i="1"/>
  <c r="M3072" i="1"/>
  <c r="M1548" i="1"/>
  <c r="M1800" i="1"/>
  <c r="M4088" i="1"/>
  <c r="M669" i="1"/>
  <c r="M2760" i="1"/>
  <c r="M3730" i="1"/>
  <c r="M2761" i="1"/>
  <c r="M4089" i="1"/>
  <c r="M4090" i="1"/>
  <c r="M1101" i="1"/>
  <c r="M4091" i="1"/>
  <c r="M2921" i="1"/>
  <c r="M953" i="1"/>
  <c r="M1168" i="1"/>
  <c r="M2441" i="1"/>
  <c r="M2775" i="1"/>
  <c r="M2442" i="1"/>
  <c r="M4092" i="1"/>
  <c r="M1734" i="1"/>
  <c r="M1172" i="1"/>
  <c r="M2503" i="1"/>
  <c r="M1108" i="1"/>
  <c r="M994" i="1"/>
  <c r="M1485" i="1"/>
  <c r="M2880" i="1"/>
  <c r="M1716" i="1"/>
  <c r="M1486" i="1"/>
  <c r="M469" i="1"/>
  <c r="M1152" i="1"/>
  <c r="M4093" i="1"/>
  <c r="M965" i="1"/>
  <c r="M704" i="1"/>
  <c r="M1452" i="1"/>
  <c r="M1781" i="1"/>
  <c r="M1086" i="1"/>
  <c r="M712" i="1"/>
  <c r="M1588" i="1"/>
  <c r="M470" i="1"/>
  <c r="M1822" i="1"/>
  <c r="M954" i="1"/>
  <c r="M1069" i="1"/>
  <c r="M1600" i="1"/>
  <c r="M2600" i="1"/>
  <c r="M4094" i="1"/>
  <c r="M1993" i="1"/>
  <c r="M1817" i="1"/>
  <c r="M991" i="1"/>
  <c r="M3087" i="1"/>
  <c r="M3073" i="1"/>
  <c r="M1990" i="1"/>
  <c r="M1067" i="1"/>
  <c r="M4095" i="1"/>
  <c r="M934" i="1"/>
  <c r="M762" i="1"/>
  <c r="M2911" i="1"/>
  <c r="M1084" i="1"/>
  <c r="M2766" i="1"/>
  <c r="M1497" i="1"/>
  <c r="M3731" i="1"/>
  <c r="M2518" i="1"/>
  <c r="M3103" i="1"/>
  <c r="M3074" i="1"/>
  <c r="M2132" i="1"/>
  <c r="M1918" i="1"/>
  <c r="M597" i="1"/>
  <c r="M2850" i="1"/>
  <c r="M4096" i="1"/>
  <c r="M2696" i="1"/>
  <c r="M4097" i="1"/>
  <c r="M3732" i="1"/>
  <c r="M1991" i="1"/>
  <c r="M1794" i="1"/>
  <c r="M1729" i="1"/>
  <c r="M2683" i="1"/>
  <c r="M1818" i="1"/>
  <c r="M1741" i="1"/>
  <c r="M205" i="1"/>
  <c r="M4098" i="1"/>
  <c r="M2912" i="1"/>
  <c r="M1428" i="1"/>
  <c r="M4099" i="1"/>
  <c r="M1451" i="1"/>
  <c r="M981" i="1"/>
  <c r="M4100" i="1"/>
  <c r="M1117" i="1"/>
  <c r="M4101" i="1"/>
  <c r="M1105" i="1"/>
  <c r="M435" i="1"/>
  <c r="M1543" i="1"/>
  <c r="M472" i="1"/>
  <c r="M499" i="1"/>
  <c r="M1906" i="1"/>
  <c r="M1161" i="1"/>
  <c r="M1165" i="1"/>
  <c r="M516" i="1"/>
  <c r="M2776" i="1"/>
  <c r="M2777" i="1"/>
  <c r="M4102" i="1"/>
  <c r="M1445" i="1"/>
  <c r="M3733" i="1"/>
  <c r="M1081" i="1"/>
  <c r="M1782" i="1"/>
  <c r="M490" i="1"/>
  <c r="M2854" i="1"/>
  <c r="M3734" i="1"/>
  <c r="M4103" i="1"/>
  <c r="M768" i="1"/>
  <c r="M1783" i="1"/>
  <c r="M4104" i="1"/>
  <c r="M889" i="1"/>
  <c r="M919" i="1"/>
  <c r="M920" i="1"/>
  <c r="M1863" i="1"/>
  <c r="M1429" i="1"/>
  <c r="M1173" i="1"/>
  <c r="M4105" i="1"/>
  <c r="M1068" i="1"/>
  <c r="M1720" i="1"/>
  <c r="M1121" i="1"/>
  <c r="M2684" i="1"/>
  <c r="M2762" i="1"/>
  <c r="M488" i="1"/>
  <c r="M2595" i="1"/>
  <c r="M1095" i="1"/>
  <c r="M1590" i="1"/>
  <c r="M4106" i="1"/>
  <c r="M3078" i="1"/>
  <c r="M2521" i="1"/>
  <c r="M926" i="1"/>
  <c r="M977" i="1"/>
  <c r="M4107" i="1"/>
  <c r="M701" i="1"/>
  <c r="M4108" i="1"/>
  <c r="M3075" i="1"/>
  <c r="M4109" i="1"/>
  <c r="M1136" i="1"/>
  <c r="M3088" i="1"/>
  <c r="M922" i="1"/>
  <c r="M2913" i="1"/>
  <c r="M2914" i="1"/>
  <c r="M2428" i="1"/>
  <c r="M4110" i="1"/>
  <c r="M1448" i="1"/>
  <c r="M1433" i="1"/>
  <c r="M2601" i="1"/>
  <c r="M1492" i="1"/>
  <c r="M2849" i="1"/>
  <c r="M2133" i="1"/>
  <c r="M930" i="1"/>
  <c r="M916" i="1"/>
  <c r="M1118" i="1"/>
  <c r="M4111" i="1"/>
  <c r="M4112" i="1"/>
  <c r="M2424" i="1"/>
  <c r="M4113" i="1"/>
  <c r="M4114" i="1"/>
  <c r="M1715" i="1"/>
  <c r="M1819" i="1"/>
  <c r="M955" i="1"/>
  <c r="M549" i="1"/>
  <c r="M476" i="1"/>
  <c r="M2509" i="1"/>
  <c r="M2134" i="1"/>
  <c r="M4115" i="1"/>
  <c r="M1874" i="1"/>
  <c r="M1865" i="1"/>
  <c r="M3735" i="1"/>
  <c r="M308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3736" i="1"/>
  <c r="R2949" i="1"/>
  <c r="R1091" i="1"/>
  <c r="R3737" i="1"/>
  <c r="R956" i="1"/>
  <c r="R3738" i="1"/>
  <c r="R491" i="1"/>
  <c r="R2871" i="1"/>
  <c r="R1147" i="1"/>
  <c r="R982" i="1"/>
  <c r="R1148" i="1"/>
  <c r="R3104" i="1"/>
  <c r="R3739" i="1"/>
  <c r="R3740" i="1"/>
  <c r="R3741" i="1"/>
  <c r="R707" i="1"/>
  <c r="R3742" i="1"/>
  <c r="R1556" i="1"/>
  <c r="R3743" i="1"/>
  <c r="R1498" i="1"/>
  <c r="R1113" i="1"/>
  <c r="R932" i="1"/>
  <c r="R3744" i="1"/>
  <c r="R461" i="1"/>
  <c r="R2151" i="1"/>
  <c r="R555" i="1"/>
  <c r="R3745" i="1"/>
  <c r="R913" i="1"/>
  <c r="R3746" i="1"/>
  <c r="R1138" i="1"/>
  <c r="R2158" i="1"/>
  <c r="R1422" i="1"/>
  <c r="R2851" i="1"/>
  <c r="R3747" i="1"/>
  <c r="R3079" i="1"/>
  <c r="R3748" i="1"/>
  <c r="R682" i="1"/>
  <c r="R1410" i="1"/>
  <c r="R1179" i="1"/>
  <c r="R3749" i="1"/>
  <c r="R671" i="1"/>
  <c r="R1123" i="1"/>
  <c r="R3790" i="1"/>
  <c r="R925" i="1"/>
  <c r="R163" i="1"/>
  <c r="R706" i="1"/>
  <c r="R3791" i="1"/>
  <c r="R560" i="1"/>
  <c r="R3792" i="1"/>
  <c r="R3793" i="1"/>
  <c r="R489" i="1"/>
  <c r="R554" i="1"/>
  <c r="R3105" i="1"/>
  <c r="R2778" i="1"/>
  <c r="R3106" i="1"/>
  <c r="R2881" i="1"/>
  <c r="R180" i="1"/>
  <c r="R206" i="1"/>
  <c r="R1801" i="1"/>
  <c r="R223" i="1"/>
  <c r="R1132" i="1"/>
  <c r="R3794" i="1"/>
  <c r="R1725" i="1"/>
  <c r="R3795" i="1"/>
  <c r="R3796" i="1"/>
  <c r="R3797" i="1"/>
  <c r="R1423" i="1"/>
  <c r="R3798" i="1"/>
  <c r="R3799" i="1"/>
  <c r="R3800" i="1"/>
  <c r="R2128" i="1"/>
  <c r="R3801" i="1"/>
  <c r="R1777" i="1"/>
  <c r="R3802" i="1"/>
  <c r="R1114" i="1"/>
  <c r="R3803" i="1"/>
  <c r="R3804" i="1"/>
  <c r="R2159" i="1"/>
  <c r="R3805" i="1"/>
  <c r="R1424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866" i="1"/>
  <c r="R1159" i="1"/>
  <c r="R1093" i="1"/>
  <c r="R1594" i="1"/>
  <c r="R1493" i="1"/>
  <c r="R2922" i="1"/>
  <c r="R1721" i="1"/>
  <c r="R3806" i="1"/>
  <c r="R941" i="1"/>
  <c r="R3807" i="1"/>
  <c r="R2763" i="1"/>
  <c r="R1104" i="1"/>
  <c r="R978" i="1"/>
  <c r="R3808" i="1"/>
  <c r="R1735" i="1"/>
  <c r="R3080" i="1"/>
  <c r="R3809" i="1"/>
  <c r="R3843" i="1"/>
  <c r="R581" i="1"/>
  <c r="R3844" i="1"/>
  <c r="R2950" i="1"/>
  <c r="R3845" i="1"/>
  <c r="R425" i="1"/>
  <c r="R2882" i="1"/>
  <c r="R2160" i="1"/>
  <c r="R3090" i="1"/>
  <c r="R921" i="1"/>
  <c r="R2951" i="1"/>
  <c r="R1881" i="1"/>
  <c r="R2429" i="1"/>
  <c r="R1120" i="1"/>
  <c r="R3846" i="1"/>
  <c r="R1073" i="1"/>
  <c r="R2686" i="1"/>
  <c r="R1882" i="1"/>
  <c r="R2430" i="1"/>
  <c r="R2124" i="1"/>
  <c r="R3847" i="1"/>
  <c r="R906" i="1"/>
  <c r="R2697" i="1"/>
  <c r="R2698" i="1"/>
  <c r="R3848" i="1"/>
  <c r="R3849" i="1"/>
  <c r="R711" i="1"/>
  <c r="R3107" i="1"/>
  <c r="R1714" i="1"/>
  <c r="R1909" i="1"/>
  <c r="R462" i="1"/>
  <c r="R3850" i="1"/>
  <c r="R3851" i="1"/>
  <c r="R2152" i="1"/>
  <c r="R430" i="1"/>
  <c r="R1710" i="1"/>
  <c r="R893" i="1"/>
  <c r="R3108" i="1"/>
  <c r="R3852" i="1"/>
  <c r="R452" i="1"/>
  <c r="R3853" i="1"/>
  <c r="R3854" i="1"/>
  <c r="R453" i="1"/>
  <c r="R235" i="1"/>
  <c r="R584" i="1"/>
  <c r="R2883" i="1"/>
  <c r="R236" i="1"/>
  <c r="R1706" i="1"/>
  <c r="R227" i="1"/>
  <c r="R2161" i="1"/>
  <c r="R3855" i="1"/>
  <c r="R3856" i="1"/>
  <c r="R1449" i="1"/>
  <c r="R3857" i="1"/>
  <c r="R3858" i="1"/>
  <c r="R3859" i="1"/>
  <c r="R3860" i="1"/>
  <c r="R2602" i="1"/>
  <c r="R3861" i="1"/>
  <c r="R3109" i="1"/>
  <c r="R2644" i="1"/>
  <c r="R492" i="1"/>
  <c r="R576" i="1"/>
  <c r="R1450" i="1"/>
  <c r="R3862" i="1"/>
  <c r="R1441" i="1"/>
  <c r="R1775" i="1"/>
  <c r="R1140" i="1"/>
  <c r="R2148" i="1"/>
  <c r="R1425" i="1"/>
  <c r="R957" i="1"/>
  <c r="R1115" i="1"/>
  <c r="R2884" i="1"/>
  <c r="R3863" i="1"/>
  <c r="R1601" i="1"/>
  <c r="R2872" i="1"/>
  <c r="R241" i="1"/>
  <c r="R2162" i="1"/>
  <c r="R184" i="1"/>
  <c r="R3864" i="1"/>
  <c r="R1488" i="1"/>
  <c r="R3865" i="1"/>
  <c r="R502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3110" i="1"/>
  <c r="R2699" i="1"/>
  <c r="R3111" i="1"/>
  <c r="R1985" i="1"/>
  <c r="R2943" i="1"/>
  <c r="R203" i="1"/>
  <c r="R2149" i="1"/>
  <c r="R3866" i="1"/>
  <c r="R2915" i="1"/>
  <c r="R1994" i="1"/>
  <c r="R2585" i="1"/>
  <c r="R471" i="1"/>
  <c r="R3867" i="1"/>
  <c r="R1742" i="1"/>
  <c r="R689" i="1"/>
  <c r="R3868" i="1"/>
  <c r="R1499" i="1"/>
  <c r="R697" i="1"/>
  <c r="R3869" i="1"/>
  <c r="R2403" i="1"/>
  <c r="R2868" i="1"/>
  <c r="R2139" i="1"/>
  <c r="R3890" i="1"/>
  <c r="R1995" i="1"/>
  <c r="R3112" i="1"/>
  <c r="R3891" i="1"/>
  <c r="R3113" i="1"/>
  <c r="R3892" i="1"/>
  <c r="R1430" i="1"/>
  <c r="R2779" i="1"/>
  <c r="R1709" i="1"/>
  <c r="R1786" i="1"/>
  <c r="R3893" i="1"/>
  <c r="R1137" i="1"/>
  <c r="R1904" i="1"/>
  <c r="R1417" i="1"/>
  <c r="R3114" i="1"/>
  <c r="R2885" i="1"/>
  <c r="R2867" i="1"/>
  <c r="R1561" i="1"/>
  <c r="R3115" i="1"/>
  <c r="R3894" i="1"/>
  <c r="R3895" i="1"/>
  <c r="R3116" i="1"/>
  <c r="R2886" i="1"/>
  <c r="R3896" i="1"/>
  <c r="R2136" i="1"/>
  <c r="R504" i="1"/>
  <c r="R1160" i="1"/>
  <c r="R3117" i="1"/>
  <c r="R1446" i="1"/>
  <c r="R2125" i="1"/>
  <c r="R1426" i="1"/>
  <c r="R1772" i="1"/>
  <c r="R2687" i="1"/>
  <c r="R1097" i="1"/>
  <c r="R2944" i="1"/>
  <c r="R2780" i="1"/>
  <c r="R899" i="1"/>
  <c r="R2643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75" i="1"/>
  <c r="R1820" i="1"/>
  <c r="R1593" i="1"/>
  <c r="R937" i="1"/>
  <c r="R882" i="1"/>
  <c r="R582" i="1"/>
  <c r="R2916" i="1"/>
  <c r="R450" i="1"/>
  <c r="R938" i="1"/>
  <c r="R169" i="1"/>
  <c r="R181" i="1"/>
  <c r="R208" i="1"/>
  <c r="R215" i="1"/>
  <c r="R1489" i="1"/>
  <c r="R2855" i="1"/>
  <c r="R885" i="1"/>
  <c r="R681" i="1"/>
  <c r="R204" i="1"/>
  <c r="R769" i="1"/>
  <c r="R222" i="1"/>
  <c r="R192" i="1"/>
  <c r="R3118" i="1"/>
  <c r="R2144" i="1"/>
  <c r="R1166" i="1"/>
  <c r="R185" i="1"/>
  <c r="R985" i="1"/>
  <c r="R3897" i="1"/>
  <c r="R475" i="1"/>
  <c r="R199" i="1"/>
  <c r="R164" i="1"/>
  <c r="R521" i="1"/>
  <c r="R1411" i="1"/>
  <c r="R703" i="1"/>
  <c r="R173" i="1"/>
  <c r="R972" i="1"/>
  <c r="R960" i="1"/>
  <c r="R3119" i="1"/>
  <c r="R548" i="1"/>
  <c r="R197" i="1"/>
  <c r="R165" i="1"/>
  <c r="R1110" i="1"/>
  <c r="R436" i="1"/>
  <c r="R459" i="1"/>
  <c r="R903" i="1"/>
  <c r="R1071" i="1"/>
  <c r="R873" i="1"/>
  <c r="R3898" i="1"/>
  <c r="R167" i="1"/>
  <c r="R221" i="1"/>
  <c r="R2126" i="1"/>
  <c r="R3899" i="1"/>
  <c r="R175" i="1"/>
  <c r="R1789" i="1"/>
  <c r="R1544" i="1"/>
  <c r="R553" i="1"/>
  <c r="R694" i="1"/>
  <c r="R933" i="1"/>
  <c r="R1157" i="1"/>
  <c r="R1867" i="1"/>
  <c r="R1549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3900" i="1"/>
  <c r="R1437" i="1"/>
  <c r="R3901" i="1"/>
  <c r="R2952" i="1"/>
  <c r="R3902" i="1"/>
  <c r="R514" i="1"/>
  <c r="R3903" i="1"/>
  <c r="R1559" i="1"/>
  <c r="R3904" i="1"/>
  <c r="R664" i="1"/>
  <c r="R3905" i="1"/>
  <c r="R2887" i="1"/>
  <c r="R2404" i="1"/>
  <c r="R2599" i="1"/>
  <c r="R1135" i="1"/>
  <c r="R1584" i="1"/>
  <c r="R473" i="1"/>
  <c r="R2769" i="1"/>
  <c r="R3091" i="1"/>
  <c r="R1116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512" i="1"/>
  <c r="R1798" i="1"/>
  <c r="R1585" i="1"/>
  <c r="R1868" i="1"/>
  <c r="R506" i="1"/>
  <c r="R2431" i="1"/>
  <c r="R958" i="1"/>
  <c r="R716" i="1"/>
  <c r="R2405" i="1"/>
  <c r="R780" i="1"/>
  <c r="R2123" i="1"/>
  <c r="R1149" i="1"/>
  <c r="R1996" i="1"/>
  <c r="R2432" i="1"/>
  <c r="R929" i="1"/>
  <c r="R3906" i="1"/>
  <c r="R709" i="1"/>
  <c r="R699" i="1"/>
  <c r="R1997" i="1"/>
  <c r="R952" i="1"/>
  <c r="R1776" i="1"/>
  <c r="R2672" i="1"/>
  <c r="R1158" i="1"/>
  <c r="R572" i="1"/>
  <c r="R2781" i="1"/>
  <c r="R923" i="1"/>
  <c r="R1490" i="1"/>
  <c r="R3907" i="1"/>
  <c r="R1921" i="1"/>
  <c r="R544" i="1"/>
  <c r="R1736" i="1"/>
  <c r="R1412" i="1"/>
  <c r="R542" i="1"/>
  <c r="R1500" i="1"/>
  <c r="R234" i="1"/>
  <c r="R1547" i="1"/>
  <c r="R484" i="1"/>
  <c r="R3908" i="1"/>
  <c r="R1986" i="1"/>
  <c r="R1176" i="1"/>
  <c r="R2770" i="1"/>
  <c r="R3909" i="1"/>
  <c r="R1869" i="1"/>
  <c r="R1591" i="1"/>
  <c r="R1596" i="1"/>
  <c r="R1545" i="1"/>
  <c r="R3910" i="1"/>
  <c r="R3911" i="1"/>
  <c r="R3912" i="1"/>
  <c r="R996" i="1"/>
  <c r="R1766" i="1"/>
  <c r="R3913" i="1"/>
  <c r="R2673" i="1"/>
  <c r="R574" i="1"/>
  <c r="R3914" i="1"/>
  <c r="R1128" i="1"/>
  <c r="R3915" i="1"/>
  <c r="R2674" i="1"/>
  <c r="R1546" i="1"/>
  <c r="R1802" i="1"/>
  <c r="R3916" i="1"/>
  <c r="R457" i="1"/>
  <c r="R441" i="1"/>
  <c r="R1145" i="1"/>
  <c r="R1146" i="1"/>
  <c r="R1592" i="1"/>
  <c r="R3917" i="1"/>
  <c r="R3918" i="1"/>
  <c r="R670" i="1"/>
  <c r="R3919" i="1"/>
  <c r="R1139" i="1"/>
  <c r="R1723" i="1"/>
  <c r="R696" i="1"/>
  <c r="R1767" i="1"/>
  <c r="R677" i="1"/>
  <c r="R2406" i="1"/>
  <c r="R3920" i="1"/>
  <c r="R2510" i="1"/>
  <c r="R2700" i="1"/>
  <c r="R2511" i="1"/>
  <c r="R673" i="1"/>
  <c r="R721" i="1"/>
  <c r="R943" i="1"/>
  <c r="R1169" i="1"/>
  <c r="R427" i="1"/>
  <c r="R519" i="1"/>
  <c r="R1171" i="1"/>
  <c r="R3921" i="1"/>
  <c r="R1074" i="1"/>
  <c r="R1182" i="1"/>
  <c r="R691" i="1"/>
  <c r="R194" i="1"/>
  <c r="R191" i="1"/>
  <c r="R1732" i="1"/>
  <c r="R431" i="1"/>
  <c r="R196" i="1"/>
  <c r="R894" i="1"/>
  <c r="R1439" i="1"/>
  <c r="R887" i="1"/>
  <c r="R193" i="1"/>
  <c r="R182" i="1"/>
  <c r="R172" i="1"/>
  <c r="R935" i="1"/>
  <c r="R1126" i="1"/>
  <c r="R890" i="1"/>
  <c r="R1167" i="1"/>
  <c r="R592" i="1"/>
  <c r="R474" i="1"/>
  <c r="R1787" i="1"/>
  <c r="R201" i="1"/>
  <c r="R550" i="1"/>
  <c r="R1442" i="1"/>
  <c r="R422" i="1"/>
  <c r="R1106" i="1"/>
  <c r="R1177" i="1"/>
  <c r="R509" i="1"/>
  <c r="R496" i="1"/>
  <c r="R879" i="1"/>
  <c r="R166" i="1"/>
  <c r="R179" i="1"/>
  <c r="R680" i="1"/>
  <c r="R2873" i="1"/>
  <c r="R3081" i="1"/>
  <c r="R178" i="1"/>
  <c r="R1788" i="1"/>
  <c r="R579" i="1"/>
  <c r="R510" i="1"/>
  <c r="R429" i="1"/>
  <c r="R3922" i="1"/>
  <c r="R663" i="1"/>
  <c r="R2688" i="1"/>
  <c r="R1483" i="1"/>
  <c r="R1077" i="1"/>
  <c r="R195" i="1"/>
  <c r="R455" i="1"/>
  <c r="R931" i="1"/>
  <c r="R1998" i="1"/>
  <c r="R1999" i="1"/>
  <c r="R174" i="1"/>
  <c r="R209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231" i="1"/>
  <c r="R1903" i="1"/>
  <c r="R449" i="1"/>
  <c r="R1726" i="1"/>
  <c r="R2433" i="1"/>
  <c r="R900" i="1"/>
  <c r="R1987" i="1"/>
  <c r="R3923" i="1"/>
  <c r="R2153" i="1"/>
  <c r="R2888" i="1"/>
  <c r="R479" i="1"/>
  <c r="R2434" i="1"/>
  <c r="R168" i="1"/>
  <c r="R239" i="1"/>
  <c r="R2435" i="1"/>
  <c r="R939" i="1"/>
  <c r="R587" i="1"/>
  <c r="R2869" i="1"/>
  <c r="R2137" i="1"/>
  <c r="R1107" i="1"/>
  <c r="R3924" i="1"/>
  <c r="R781" i="1"/>
  <c r="R2856" i="1"/>
  <c r="R3925" i="1"/>
  <c r="R432" i="1"/>
  <c r="R719" i="1"/>
  <c r="R3053" i="1"/>
  <c r="R2701" i="1"/>
  <c r="R2771" i="1"/>
  <c r="R2504" i="1"/>
  <c r="R483" i="1"/>
  <c r="R183" i="1"/>
  <c r="R559" i="1"/>
  <c r="R2427" i="1"/>
  <c r="R588" i="1"/>
  <c r="R2702" i="1"/>
  <c r="R1803" i="1"/>
  <c r="R2507" i="1"/>
  <c r="R1099" i="1"/>
  <c r="R1431" i="1"/>
  <c r="R494" i="1"/>
  <c r="R686" i="1"/>
  <c r="R1589" i="1"/>
  <c r="R3926" i="1"/>
  <c r="R927" i="1"/>
  <c r="R2436" i="1"/>
  <c r="R1418" i="1"/>
  <c r="R3120" i="1"/>
  <c r="R177" i="1"/>
  <c r="R3054" i="1"/>
  <c r="R2889" i="1"/>
  <c r="R2145" i="1"/>
  <c r="R1558" i="1"/>
  <c r="R1880" i="1"/>
  <c r="R1784" i="1"/>
  <c r="R3055" i="1"/>
  <c r="R3927" i="1"/>
  <c r="R2681" i="1"/>
  <c r="R3928" i="1"/>
  <c r="R2874" i="1"/>
  <c r="R1100" i="1"/>
  <c r="R3929" i="1"/>
  <c r="R2890" i="1"/>
  <c r="R975" i="1"/>
  <c r="R3121" i="1"/>
  <c r="R2772" i="1"/>
  <c r="R2875" i="1"/>
  <c r="R3930" i="1"/>
  <c r="R685" i="1"/>
  <c r="R2782" i="1"/>
  <c r="R3122" i="1"/>
  <c r="R2407" i="1"/>
  <c r="R1406" i="1"/>
  <c r="R217" i="1"/>
  <c r="R1737" i="1"/>
  <c r="R3056" i="1"/>
  <c r="R3931" i="1"/>
  <c r="R3932" i="1"/>
  <c r="R3933" i="1"/>
  <c r="R1553" i="1"/>
  <c r="R3934" i="1"/>
  <c r="R1804" i="1"/>
  <c r="R992" i="1"/>
  <c r="R3935" i="1"/>
  <c r="R1920" i="1"/>
  <c r="R1911" i="1"/>
  <c r="R1419" i="1"/>
  <c r="R3936" i="1"/>
  <c r="R877" i="1"/>
  <c r="R2408" i="1"/>
  <c r="R1150" i="1"/>
  <c r="R1551" i="1"/>
  <c r="R3937" i="1"/>
  <c r="R1597" i="1"/>
  <c r="R2586" i="1"/>
  <c r="R3938" i="1"/>
  <c r="R763" i="1"/>
  <c r="R3939" i="1"/>
  <c r="R2587" i="1"/>
  <c r="R3940" i="1"/>
  <c r="R3941" i="1"/>
  <c r="R567" i="1"/>
  <c r="R497" i="1"/>
  <c r="R872" i="1"/>
  <c r="R863" i="1"/>
  <c r="R2852" i="1"/>
  <c r="R1805" i="1"/>
  <c r="R2743" i="1"/>
  <c r="R3942" i="1"/>
  <c r="R2675" i="1"/>
  <c r="R886" i="1"/>
  <c r="R976" i="1"/>
  <c r="R2891" i="1"/>
  <c r="R3943" i="1"/>
  <c r="R3057" i="1"/>
  <c r="R485" i="1"/>
  <c r="R439" i="1"/>
  <c r="R3076" i="1"/>
  <c r="R2505" i="1"/>
  <c r="R1806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32" i="1"/>
  <c r="R1790" i="1"/>
  <c r="R2857" i="1"/>
  <c r="R2858" i="1"/>
  <c r="R1922" i="1"/>
  <c r="R3944" i="1"/>
  <c r="R3190" i="1"/>
  <c r="R2919" i="1"/>
  <c r="R1151" i="1"/>
  <c r="R1807" i="1"/>
  <c r="R3191" i="1"/>
  <c r="R914" i="1"/>
  <c r="R3945" i="1"/>
  <c r="R2140" i="1"/>
  <c r="R2945" i="1"/>
  <c r="R1087" i="1"/>
  <c r="R3082" i="1"/>
  <c r="R1501" i="1"/>
  <c r="R2689" i="1"/>
  <c r="R1808" i="1"/>
  <c r="R676" i="1"/>
  <c r="R3946" i="1"/>
  <c r="R3947" i="1"/>
  <c r="R1102" i="1"/>
  <c r="R2437" i="1"/>
  <c r="R3948" i="1"/>
  <c r="R1111" i="1"/>
  <c r="R444" i="1"/>
  <c r="R3949" i="1"/>
  <c r="R910" i="1"/>
  <c r="R230" i="1"/>
  <c r="R2859" i="1"/>
  <c r="R1908" i="1"/>
  <c r="R909" i="1"/>
  <c r="R970" i="1"/>
  <c r="R1557" i="1"/>
  <c r="R3192" i="1"/>
  <c r="R570" i="1"/>
  <c r="R3950" i="1"/>
  <c r="R3951" i="1"/>
  <c r="R3952" i="1"/>
  <c r="R3953" i="1"/>
  <c r="R3954" i="1"/>
  <c r="R1912" i="1"/>
  <c r="R3955" i="1"/>
  <c r="R3956" i="1"/>
  <c r="R3193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791" i="1"/>
  <c r="R3058" i="1"/>
  <c r="R2409" i="1"/>
  <c r="R3957" i="1"/>
  <c r="R1602" i="1"/>
  <c r="R2425" i="1"/>
  <c r="R3958" i="1"/>
  <c r="R1133" i="1"/>
  <c r="R3959" i="1"/>
  <c r="R883" i="1"/>
  <c r="R1809" i="1"/>
  <c r="R2676" i="1"/>
  <c r="R3960" i="1"/>
  <c r="R1088" i="1"/>
  <c r="R3961" i="1"/>
  <c r="R3962" i="1"/>
  <c r="R3194" i="1"/>
  <c r="R2135" i="1"/>
  <c r="R3059" i="1"/>
  <c r="R936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2946" i="1"/>
  <c r="R2843" i="1"/>
  <c r="R2892" i="1"/>
  <c r="R3963" i="1"/>
  <c r="R3195" i="1"/>
  <c r="R1170" i="1"/>
  <c r="R3964" i="1"/>
  <c r="R2129" i="1"/>
  <c r="R1586" i="1"/>
  <c r="R1799" i="1"/>
  <c r="R3965" i="1"/>
  <c r="R562" i="1"/>
  <c r="R3966" i="1"/>
  <c r="R3967" i="1"/>
  <c r="R3968" i="1"/>
  <c r="R940" i="1"/>
  <c r="R1810" i="1"/>
  <c r="R2588" i="1"/>
  <c r="R2410" i="1"/>
  <c r="R1864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3060" i="1"/>
  <c r="R1866" i="1"/>
  <c r="R2860" i="1"/>
  <c r="R3969" i="1"/>
  <c r="R668" i="1"/>
  <c r="R3970" i="1"/>
  <c r="R3196" i="1"/>
  <c r="R3971" i="1"/>
  <c r="R3972" i="1"/>
  <c r="R864" i="1"/>
  <c r="R466" i="1"/>
  <c r="R3973" i="1"/>
  <c r="R3083" i="1"/>
  <c r="R1491" i="1"/>
  <c r="R1178" i="1"/>
  <c r="R1913" i="1"/>
  <c r="R3974" i="1"/>
  <c r="R3197" i="1"/>
  <c r="R3975" i="1"/>
  <c r="R1129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2893" i="1"/>
  <c r="R3198" i="1"/>
  <c r="R2154" i="1"/>
  <c r="R705" i="1"/>
  <c r="R3976" i="1"/>
  <c r="R3977" i="1"/>
  <c r="R1070" i="1"/>
  <c r="R3978" i="1"/>
  <c r="R1875" i="1"/>
  <c r="R2596" i="1"/>
  <c r="R778" i="1"/>
  <c r="R3979" i="1"/>
  <c r="R2411" i="1"/>
  <c r="R575" i="1"/>
  <c r="R2876" i="1"/>
  <c r="R1703" i="1"/>
  <c r="R693" i="1"/>
  <c r="R1914" i="1"/>
  <c r="R2589" i="1"/>
  <c r="R1443" i="1"/>
  <c r="R3980" i="1"/>
  <c r="R3199" i="1"/>
  <c r="R948" i="1"/>
  <c r="R2590" i="1"/>
  <c r="R983" i="1"/>
  <c r="R556" i="1"/>
  <c r="R3200" i="1"/>
  <c r="R896" i="1"/>
  <c r="R3981" i="1"/>
  <c r="R3982" i="1"/>
  <c r="R3983" i="1"/>
  <c r="R3984" i="1"/>
  <c r="R3985" i="1"/>
  <c r="R3201" i="1"/>
  <c r="R1778" i="1"/>
  <c r="R2767" i="1"/>
  <c r="R901" i="1"/>
  <c r="R2844" i="1"/>
  <c r="R3202" i="1"/>
  <c r="R3986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558" i="1"/>
  <c r="R238" i="1"/>
  <c r="R3987" i="1"/>
  <c r="R552" i="1"/>
  <c r="R1552" i="1"/>
  <c r="R773" i="1"/>
  <c r="R202" i="1"/>
  <c r="R884" i="1"/>
  <c r="R895" i="1"/>
  <c r="R580" i="1"/>
  <c r="R764" i="1"/>
  <c r="R188" i="1"/>
  <c r="R1141" i="1"/>
  <c r="R946" i="1"/>
  <c r="R871" i="1"/>
  <c r="R468" i="1"/>
  <c r="R207" i="1"/>
  <c r="R688" i="1"/>
  <c r="R445" i="1"/>
  <c r="R218" i="1"/>
  <c r="R573" i="1"/>
  <c r="R454" i="1"/>
  <c r="R881" i="1"/>
  <c r="R674" i="1"/>
  <c r="R1910" i="1"/>
  <c r="R2512" i="1"/>
  <c r="R666" i="1"/>
  <c r="R1785" i="1"/>
  <c r="R198" i="1"/>
  <c r="R2513" i="1"/>
  <c r="R870" i="1"/>
  <c r="R214" i="1"/>
  <c r="R464" i="1"/>
  <c r="R424" i="1"/>
  <c r="R557" i="1"/>
  <c r="R1992" i="1"/>
  <c r="R219" i="1"/>
  <c r="R546" i="1"/>
  <c r="R601" i="1"/>
  <c r="R446" i="1"/>
  <c r="R443" i="1"/>
  <c r="R229" i="1"/>
  <c r="R971" i="1"/>
  <c r="R986" i="1"/>
  <c r="R210" i="1"/>
  <c r="R1124" i="1"/>
  <c r="R2861" i="1"/>
  <c r="R2514" i="1"/>
  <c r="R892" i="1"/>
  <c r="R3988" i="1"/>
  <c r="R438" i="1"/>
  <c r="R3989" i="1"/>
  <c r="R998" i="1"/>
  <c r="R220" i="1"/>
  <c r="R3990" i="1"/>
  <c r="R2744" i="1"/>
  <c r="R599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3991" i="1"/>
  <c r="R684" i="1"/>
  <c r="R2894" i="1"/>
  <c r="R501" i="1"/>
  <c r="R3077" i="1"/>
  <c r="R1738" i="1"/>
  <c r="R2895" i="1"/>
  <c r="R714" i="1"/>
  <c r="R3992" i="1"/>
  <c r="R1131" i="1"/>
  <c r="R456" i="1"/>
  <c r="R1484" i="1"/>
  <c r="R2522" i="1"/>
  <c r="R2690" i="1"/>
  <c r="R2155" i="1"/>
  <c r="R3993" i="1"/>
  <c r="R3994" i="1"/>
  <c r="R3995" i="1"/>
  <c r="R2947" i="1"/>
  <c r="R866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507" i="1"/>
  <c r="R2870" i="1"/>
  <c r="R692" i="1"/>
  <c r="R2412" i="1"/>
  <c r="R2506" i="1"/>
  <c r="R187" i="1"/>
  <c r="R1876" i="1"/>
  <c r="R1092" i="1"/>
  <c r="R451" i="1"/>
  <c r="R176" i="1"/>
  <c r="R2896" i="1"/>
  <c r="R495" i="1"/>
  <c r="R959" i="1"/>
  <c r="R2130" i="1"/>
  <c r="R2917" i="1"/>
  <c r="R1796" i="1"/>
  <c r="R162" i="1"/>
  <c r="R1413" i="1"/>
  <c r="R1434" i="1"/>
  <c r="R463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122" i="1"/>
  <c r="R3996" i="1"/>
  <c r="R687" i="1"/>
  <c r="R487" i="1"/>
  <c r="R2156" i="1"/>
  <c r="R3203" i="1"/>
  <c r="R547" i="1"/>
  <c r="R2745" i="1"/>
  <c r="R2413" i="1"/>
  <c r="R999" i="1"/>
  <c r="R1712" i="1"/>
  <c r="R3092" i="1"/>
  <c r="R3997" i="1"/>
  <c r="R3998" i="1"/>
  <c r="R1907" i="1"/>
  <c r="R3999" i="1"/>
  <c r="R4000" i="1"/>
  <c r="R945" i="1"/>
  <c r="R1435" i="1"/>
  <c r="R961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1174" i="1"/>
  <c r="R1155" i="1"/>
  <c r="R2414" i="1"/>
  <c r="R1773" i="1"/>
  <c r="R897" i="1"/>
  <c r="R2897" i="1"/>
  <c r="R232" i="1"/>
  <c r="R2746" i="1"/>
  <c r="R1436" i="1"/>
  <c r="R1877" i="1"/>
  <c r="R2747" i="1"/>
  <c r="R564" i="1"/>
  <c r="R2853" i="1"/>
  <c r="R1795" i="1"/>
  <c r="R1075" i="1"/>
  <c r="R2426" i="1"/>
  <c r="R200" i="1"/>
  <c r="R1730" i="1"/>
  <c r="R667" i="1"/>
  <c r="R984" i="1"/>
  <c r="R4001" i="1"/>
  <c r="R969" i="1"/>
  <c r="R1444" i="1"/>
  <c r="R968" i="1"/>
  <c r="R460" i="1"/>
  <c r="R3204" i="1"/>
  <c r="R505" i="1"/>
  <c r="R3093" i="1"/>
  <c r="R4002" i="1"/>
  <c r="R1109" i="1"/>
  <c r="R1769" i="1"/>
  <c r="R2415" i="1"/>
  <c r="R2597" i="1"/>
  <c r="R3094" i="1"/>
  <c r="R1774" i="1"/>
  <c r="R679" i="1"/>
  <c r="R189" i="1"/>
  <c r="R190" i="1"/>
  <c r="R2691" i="1"/>
  <c r="R1878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1496" i="1"/>
  <c r="R2150" i="1"/>
  <c r="R1494" i="1"/>
  <c r="R4003" i="1"/>
  <c r="R767" i="1"/>
  <c r="R700" i="1"/>
  <c r="R442" i="1"/>
  <c r="R2677" i="1"/>
  <c r="R1079" i="1"/>
  <c r="R4004" i="1"/>
  <c r="R1598" i="1"/>
  <c r="R4005" i="1"/>
  <c r="R2748" i="1"/>
  <c r="R1080" i="1"/>
  <c r="R1142" i="1"/>
  <c r="R3061" i="1"/>
  <c r="R4006" i="1"/>
  <c r="R3062" i="1"/>
  <c r="R4007" i="1"/>
  <c r="R515" i="1"/>
  <c r="R3205" i="1"/>
  <c r="R3206" i="1"/>
  <c r="R2918" i="1"/>
  <c r="R1156" i="1"/>
  <c r="R3207" i="1"/>
  <c r="R4008" i="1"/>
  <c r="R3208" i="1"/>
  <c r="R3209" i="1"/>
  <c r="R571" i="1"/>
  <c r="R2773" i="1"/>
  <c r="R3095" i="1"/>
  <c r="R3096" i="1"/>
  <c r="R4009" i="1"/>
  <c r="R2692" i="1"/>
  <c r="R713" i="1"/>
  <c r="R2438" i="1"/>
  <c r="R4010" i="1"/>
  <c r="R2416" i="1"/>
  <c r="R4011" i="1"/>
  <c r="R2898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1175" i="1"/>
  <c r="R1873" i="1"/>
  <c r="R4012" i="1"/>
  <c r="R4013" i="1"/>
  <c r="R4014" i="1"/>
  <c r="R2678" i="1"/>
  <c r="R4015" i="1"/>
  <c r="R4016" i="1"/>
  <c r="R868" i="1"/>
  <c r="R1915" i="1"/>
  <c r="R4017" i="1"/>
  <c r="R4018" i="1"/>
  <c r="R4019" i="1"/>
  <c r="R1487" i="1"/>
  <c r="R875" i="1"/>
  <c r="R4020" i="1"/>
  <c r="R593" i="1"/>
  <c r="R4021" i="1"/>
  <c r="R2000" i="1"/>
  <c r="R40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993" i="1"/>
  <c r="R3630" i="1"/>
  <c r="R3063" i="1"/>
  <c r="R4023" i="1"/>
  <c r="R2417" i="1"/>
  <c r="R3064" i="1"/>
  <c r="R715" i="1"/>
  <c r="R1440" i="1"/>
  <c r="R3065" i="1"/>
  <c r="R4024" i="1"/>
  <c r="R2693" i="1"/>
  <c r="R2418" i="1"/>
  <c r="R4025" i="1"/>
  <c r="R3631" i="1"/>
  <c r="R586" i="1"/>
  <c r="R228" i="1"/>
  <c r="R1879" i="1"/>
  <c r="R720" i="1"/>
  <c r="R1870" i="1"/>
  <c r="R477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862" i="1"/>
  <c r="R4026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517" i="1"/>
  <c r="R498" i="1"/>
  <c r="R482" i="1"/>
  <c r="R213" i="1"/>
  <c r="R186" i="1"/>
  <c r="R578" i="1"/>
  <c r="R777" i="1"/>
  <c r="R478" i="1"/>
  <c r="R771" i="1"/>
  <c r="R1722" i="1"/>
  <c r="R1181" i="1"/>
  <c r="R2141" i="1"/>
  <c r="R600" i="1"/>
  <c r="R2583" i="1"/>
  <c r="R915" i="1"/>
  <c r="R2899" i="1"/>
  <c r="R4027" i="1"/>
  <c r="R4028" i="1"/>
  <c r="R1919" i="1"/>
  <c r="R3632" i="1"/>
  <c r="R225" i="1"/>
  <c r="R2591" i="1"/>
  <c r="R2749" i="1"/>
  <c r="R2515" i="1"/>
  <c r="R3633" i="1"/>
  <c r="R1983" i="1"/>
  <c r="R481" i="1"/>
  <c r="R437" i="1"/>
  <c r="R2685" i="1"/>
  <c r="R4029" i="1"/>
  <c r="R1988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592" i="1"/>
  <c r="R928" i="1"/>
  <c r="R4030" i="1"/>
  <c r="R904" i="1"/>
  <c r="R596" i="1"/>
  <c r="R912" i="1"/>
  <c r="R1713" i="1"/>
  <c r="R2146" i="1"/>
  <c r="R1779" i="1"/>
  <c r="R4031" i="1"/>
  <c r="R4032" i="1"/>
  <c r="R987" i="1"/>
  <c r="R1125" i="1"/>
  <c r="R4033" i="1"/>
  <c r="R1414" i="1"/>
  <c r="R779" i="1"/>
  <c r="R2900" i="1"/>
  <c r="R1438" i="1"/>
  <c r="R1792" i="1"/>
  <c r="R4034" i="1"/>
  <c r="R2584" i="1"/>
  <c r="R2750" i="1"/>
  <c r="R1871" i="1"/>
  <c r="R2439" i="1"/>
  <c r="R4035" i="1"/>
  <c r="R1811" i="1"/>
  <c r="R2598" i="1"/>
  <c r="R867" i="1"/>
  <c r="R3097" i="1"/>
  <c r="R566" i="1"/>
  <c r="R4036" i="1"/>
  <c r="R4037" i="1"/>
  <c r="R3634" i="1"/>
  <c r="R979" i="1"/>
  <c r="R1704" i="1"/>
  <c r="R665" i="1"/>
  <c r="R2901" i="1"/>
  <c r="R690" i="1"/>
  <c r="R2147" i="1"/>
  <c r="R4038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902" i="1"/>
  <c r="R4039" i="1"/>
  <c r="R4040" i="1"/>
  <c r="R2679" i="1"/>
  <c r="R543" i="1"/>
  <c r="R4041" i="1"/>
  <c r="R4042" i="1"/>
  <c r="R1989" i="1"/>
  <c r="R3066" i="1"/>
  <c r="R1154" i="1"/>
  <c r="R4043" i="1"/>
  <c r="R1821" i="1"/>
  <c r="R4044" i="1"/>
  <c r="R1103" i="1"/>
  <c r="R1162" i="1"/>
  <c r="R1707" i="1"/>
  <c r="R237" i="1"/>
  <c r="R4045" i="1"/>
  <c r="R2593" i="1"/>
  <c r="R1408" i="1"/>
  <c r="R1905" i="1"/>
  <c r="R2142" i="1"/>
  <c r="R2845" i="1"/>
  <c r="R2516" i="1"/>
  <c r="R4046" i="1"/>
  <c r="R2440" i="1"/>
  <c r="R1000" i="1"/>
  <c r="R433" i="1"/>
  <c r="R1560" i="1"/>
  <c r="R924" i="1"/>
  <c r="R1078" i="1"/>
  <c r="R4047" i="1"/>
  <c r="R874" i="1"/>
  <c r="R1185" i="1"/>
  <c r="R2920" i="1"/>
  <c r="R4048" i="1"/>
  <c r="R949" i="1"/>
  <c r="R2002" i="1"/>
  <c r="R2682" i="1"/>
  <c r="R500" i="1"/>
  <c r="R4049" i="1"/>
  <c r="R1420" i="1"/>
  <c r="R577" i="1"/>
  <c r="R1554" i="1"/>
  <c r="R1727" i="1"/>
  <c r="R2903" i="1"/>
  <c r="R3067" i="1"/>
  <c r="R4050" i="1"/>
  <c r="R766" i="1"/>
  <c r="R2774" i="1"/>
  <c r="R1183" i="1"/>
  <c r="R1001" i="1"/>
  <c r="R2751" i="1"/>
  <c r="R4051" i="1"/>
  <c r="R2765" i="1"/>
  <c r="R962" i="1"/>
  <c r="R988" i="1"/>
  <c r="R1153" i="1"/>
  <c r="R4052" i="1"/>
  <c r="R480" i="1"/>
  <c r="R2948" i="1"/>
  <c r="R2752" i="1"/>
  <c r="R2519" i="1"/>
  <c r="R1916" i="1"/>
  <c r="R963" i="1"/>
  <c r="R980" i="1"/>
  <c r="R3098" i="1"/>
  <c r="R1409" i="1"/>
  <c r="R2846" i="1"/>
  <c r="R3635" i="1"/>
  <c r="R944" i="1"/>
  <c r="R569" i="1"/>
  <c r="R3099" i="1"/>
  <c r="R3636" i="1"/>
  <c r="R966" i="1"/>
  <c r="R1708" i="1"/>
  <c r="R1090" i="1"/>
  <c r="R698" i="1"/>
  <c r="R2157" i="1"/>
  <c r="R94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3637" i="1"/>
  <c r="R171" i="1"/>
  <c r="R4053" i="1"/>
  <c r="R1812" i="1"/>
  <c r="R4054" i="1"/>
  <c r="R3100" i="1"/>
  <c r="R774" i="1"/>
  <c r="R2764" i="1"/>
  <c r="R2753" i="1"/>
  <c r="R4055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905" i="1"/>
  <c r="R1917" i="1"/>
  <c r="R2517" i="1"/>
  <c r="R4056" i="1"/>
  <c r="R3638" i="1"/>
  <c r="R4057" i="1"/>
  <c r="R4058" i="1"/>
  <c r="R3084" i="1"/>
  <c r="R1085" i="1"/>
  <c r="R1143" i="1"/>
  <c r="R4059" i="1"/>
  <c r="R426" i="1"/>
  <c r="R973" i="1"/>
  <c r="R226" i="1"/>
  <c r="R2904" i="1"/>
  <c r="R170" i="1"/>
  <c r="R1502" i="1"/>
  <c r="R1562" i="1"/>
  <c r="R1711" i="1"/>
  <c r="R1144" i="1"/>
  <c r="R240" i="1"/>
  <c r="R3101" i="1"/>
  <c r="R951" i="1"/>
  <c r="R2768" i="1"/>
  <c r="R708" i="1"/>
  <c r="R678" i="1"/>
  <c r="R1793" i="1"/>
  <c r="R1984" i="1"/>
  <c r="R212" i="1"/>
  <c r="R1127" i="1"/>
  <c r="R565" i="1"/>
  <c r="R4060" i="1"/>
  <c r="R2138" i="1"/>
  <c r="R1076" i="1"/>
  <c r="R967" i="1"/>
  <c r="R2419" i="1"/>
  <c r="R1739" i="1"/>
  <c r="R1733" i="1"/>
  <c r="R440" i="1"/>
  <c r="R211" i="1"/>
  <c r="R917" i="1"/>
  <c r="R718" i="1"/>
  <c r="R878" i="1"/>
  <c r="R2754" i="1"/>
  <c r="R2420" i="1"/>
  <c r="R918" i="1"/>
  <c r="R598" i="1"/>
  <c r="R595" i="1"/>
  <c r="R1180" i="1"/>
  <c r="R585" i="1"/>
  <c r="R1163" i="1"/>
  <c r="R434" i="1"/>
  <c r="R2877" i="1"/>
  <c r="R717" i="1"/>
  <c r="R520" i="1"/>
  <c r="R2508" i="1"/>
  <c r="R233" i="1"/>
  <c r="R2694" i="1"/>
  <c r="R428" i="1"/>
  <c r="R2905" i="1"/>
  <c r="R448" i="1"/>
  <c r="R995" i="1"/>
  <c r="R458" i="1"/>
  <c r="R4061" i="1"/>
  <c r="R1164" i="1"/>
  <c r="R1094" i="1"/>
  <c r="R3639" i="1"/>
  <c r="R672" i="1"/>
  <c r="R3068" i="1"/>
  <c r="R1731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1728" i="1"/>
  <c r="R423" i="1"/>
  <c r="R4062" i="1"/>
  <c r="R1599" i="1"/>
  <c r="R1797" i="1"/>
  <c r="R974" i="1"/>
  <c r="R4063" i="1"/>
  <c r="R568" i="1"/>
  <c r="R589" i="1"/>
  <c r="R765" i="1"/>
  <c r="R1780" i="1"/>
  <c r="R508" i="1"/>
  <c r="R3640" i="1"/>
  <c r="R2755" i="1"/>
  <c r="R503" i="1"/>
  <c r="R1427" i="1"/>
  <c r="R4064" i="1"/>
  <c r="R1184" i="1"/>
  <c r="R4065" i="1"/>
  <c r="R511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4066" i="1"/>
  <c r="R3102" i="1"/>
  <c r="R3641" i="1"/>
  <c r="R224" i="1"/>
  <c r="R1813" i="1"/>
  <c r="R594" i="1"/>
  <c r="R486" i="1"/>
  <c r="R710" i="1"/>
  <c r="R4067" i="1"/>
  <c r="R876" i="1"/>
  <c r="R1447" i="1"/>
  <c r="R3642" i="1"/>
  <c r="R2143" i="1"/>
  <c r="R4068" i="1"/>
  <c r="R2863" i="1"/>
  <c r="R4069" i="1"/>
  <c r="R907" i="1"/>
  <c r="R3643" i="1"/>
  <c r="R1072" i="1"/>
  <c r="R2680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583" i="1"/>
  <c r="R1130" i="1"/>
  <c r="R1814" i="1"/>
  <c r="R964" i="1"/>
  <c r="R1724" i="1"/>
  <c r="R4070" i="1"/>
  <c r="R1096" i="1"/>
  <c r="R2847" i="1"/>
  <c r="R2906" i="1"/>
  <c r="R1705" i="1"/>
  <c r="R1407" i="1"/>
  <c r="R911" i="1"/>
  <c r="R1134" i="1"/>
  <c r="R4071" i="1"/>
  <c r="R1815" i="1"/>
  <c r="R4072" i="1"/>
  <c r="R4073" i="1"/>
  <c r="R2907" i="1"/>
  <c r="R1495" i="1"/>
  <c r="R2756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1066" i="1"/>
  <c r="R1771" i="1"/>
  <c r="R4074" i="1"/>
  <c r="R4075" i="1"/>
  <c r="R2594" i="1"/>
  <c r="R465" i="1"/>
  <c r="R2421" i="1"/>
  <c r="R2908" i="1"/>
  <c r="R3644" i="1"/>
  <c r="R447" i="1"/>
  <c r="R862" i="1"/>
  <c r="R1112" i="1"/>
  <c r="R888" i="1"/>
  <c r="R1098" i="1"/>
  <c r="R4076" i="1"/>
  <c r="R545" i="1"/>
  <c r="R4077" i="1"/>
  <c r="R3085" i="1"/>
  <c r="R3069" i="1"/>
  <c r="R1082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891" i="1"/>
  <c r="R772" i="1"/>
  <c r="R775" i="1"/>
  <c r="R467" i="1"/>
  <c r="R902" i="1"/>
  <c r="R1550" i="1"/>
  <c r="R662" i="1"/>
  <c r="R561" i="1"/>
  <c r="R563" i="1"/>
  <c r="R2520" i="1"/>
  <c r="R898" i="1"/>
  <c r="R2848" i="1"/>
  <c r="R2695" i="1"/>
  <c r="R590" i="1"/>
  <c r="R2757" i="1"/>
  <c r="R3645" i="1"/>
  <c r="R1415" i="1"/>
  <c r="R2909" i="1"/>
  <c r="R3646" i="1"/>
  <c r="R776" i="1"/>
  <c r="R1816" i="1"/>
  <c r="R3647" i="1"/>
  <c r="R4078" i="1"/>
  <c r="R2131" i="1"/>
  <c r="R950" i="1"/>
  <c r="R2878" i="1"/>
  <c r="R1421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990" i="1"/>
  <c r="R1770" i="1"/>
  <c r="R513" i="1"/>
  <c r="R1416" i="1"/>
  <c r="R4079" i="1"/>
  <c r="R216" i="1"/>
  <c r="R997" i="1"/>
  <c r="R2422" i="1"/>
  <c r="R1587" i="1"/>
  <c r="R1089" i="1"/>
  <c r="R908" i="1"/>
  <c r="R1740" i="1"/>
  <c r="R1717" i="1"/>
  <c r="R2758" i="1"/>
  <c r="R683" i="1"/>
  <c r="R4080" i="1"/>
  <c r="R3086" i="1"/>
  <c r="R1583" i="1"/>
  <c r="R865" i="1"/>
  <c r="R1595" i="1"/>
  <c r="R2001" i="1"/>
  <c r="R1718" i="1"/>
  <c r="R1555" i="1"/>
  <c r="R493" i="1"/>
  <c r="R3648" i="1"/>
  <c r="R869" i="1"/>
  <c r="R880" i="1"/>
  <c r="R3070" i="1"/>
  <c r="R4081" i="1"/>
  <c r="R2910" i="1"/>
  <c r="R1768" i="1"/>
  <c r="R1872" i="1"/>
  <c r="R1719" i="1"/>
  <c r="R4082" i="1"/>
  <c r="R2127" i="1"/>
  <c r="R695" i="1"/>
  <c r="R551" i="1"/>
  <c r="R2864" i="1"/>
  <c r="R2865" i="1"/>
  <c r="R2759" i="1"/>
  <c r="R947" i="1"/>
  <c r="R1083" i="1"/>
  <c r="R4083" i="1"/>
  <c r="R4084" i="1"/>
  <c r="R3649" i="1"/>
  <c r="R770" i="1"/>
  <c r="R989" i="1"/>
  <c r="R702" i="1"/>
  <c r="R4085" i="1"/>
  <c r="R518" i="1"/>
  <c r="R1119" i="1"/>
  <c r="R3071" i="1"/>
  <c r="R2879" i="1"/>
  <c r="R2423" i="1"/>
  <c r="R4086" i="1"/>
  <c r="R591" i="1"/>
  <c r="R4087" i="1"/>
  <c r="R3072" i="1"/>
  <c r="R1548" i="1"/>
  <c r="R1800" i="1"/>
  <c r="R4088" i="1"/>
  <c r="R669" i="1"/>
  <c r="R2760" i="1"/>
  <c r="R3730" i="1"/>
  <c r="R2761" i="1"/>
  <c r="R4089" i="1"/>
  <c r="R4090" i="1"/>
  <c r="R1101" i="1"/>
  <c r="R4091" i="1"/>
  <c r="R2921" i="1"/>
  <c r="R953" i="1"/>
  <c r="R1168" i="1"/>
  <c r="R2441" i="1"/>
  <c r="R2775" i="1"/>
  <c r="R2442" i="1"/>
  <c r="R4092" i="1"/>
  <c r="R1734" i="1"/>
  <c r="R1172" i="1"/>
  <c r="R2503" i="1"/>
  <c r="R1108" i="1"/>
  <c r="R994" i="1"/>
  <c r="R1485" i="1"/>
  <c r="R2880" i="1"/>
  <c r="R1716" i="1"/>
  <c r="R1486" i="1"/>
  <c r="R469" i="1"/>
  <c r="R1152" i="1"/>
  <c r="R4093" i="1"/>
  <c r="R965" i="1"/>
  <c r="R704" i="1"/>
  <c r="R1452" i="1"/>
  <c r="R1781" i="1"/>
  <c r="R1086" i="1"/>
  <c r="R712" i="1"/>
  <c r="R1588" i="1"/>
  <c r="R470" i="1"/>
  <c r="R1822" i="1"/>
  <c r="R954" i="1"/>
  <c r="R1069" i="1"/>
  <c r="R1600" i="1"/>
  <c r="R2600" i="1"/>
  <c r="R4094" i="1"/>
  <c r="R1993" i="1"/>
  <c r="R1817" i="1"/>
  <c r="R991" i="1"/>
  <c r="R3087" i="1"/>
  <c r="R3073" i="1"/>
  <c r="R1990" i="1"/>
  <c r="R1067" i="1"/>
  <c r="R4095" i="1"/>
  <c r="R934" i="1"/>
  <c r="R762" i="1"/>
  <c r="R2911" i="1"/>
  <c r="R1084" i="1"/>
  <c r="R2766" i="1"/>
  <c r="R1497" i="1"/>
  <c r="R3731" i="1"/>
  <c r="R2518" i="1"/>
  <c r="R3103" i="1"/>
  <c r="R3074" i="1"/>
  <c r="R2132" i="1"/>
  <c r="R1918" i="1"/>
  <c r="R597" i="1"/>
  <c r="R2850" i="1"/>
  <c r="R4096" i="1"/>
  <c r="R2696" i="1"/>
  <c r="R4097" i="1"/>
  <c r="R3732" i="1"/>
  <c r="R1991" i="1"/>
  <c r="R1794" i="1"/>
  <c r="R1729" i="1"/>
  <c r="R2683" i="1"/>
  <c r="R1818" i="1"/>
  <c r="R1741" i="1"/>
  <c r="R205" i="1"/>
  <c r="R4098" i="1"/>
  <c r="R2912" i="1"/>
  <c r="R1428" i="1"/>
  <c r="R4099" i="1"/>
  <c r="R1451" i="1"/>
  <c r="R981" i="1"/>
  <c r="R4100" i="1"/>
  <c r="R1117" i="1"/>
  <c r="R4101" i="1"/>
  <c r="R1105" i="1"/>
  <c r="R435" i="1"/>
  <c r="R1543" i="1"/>
  <c r="R472" i="1"/>
  <c r="R499" i="1"/>
  <c r="R1906" i="1"/>
  <c r="R1161" i="1"/>
  <c r="R1165" i="1"/>
  <c r="R516" i="1"/>
  <c r="R2776" i="1"/>
  <c r="R2777" i="1"/>
  <c r="R4102" i="1"/>
  <c r="R1445" i="1"/>
  <c r="R3733" i="1"/>
  <c r="R1081" i="1"/>
  <c r="R1782" i="1"/>
  <c r="R490" i="1"/>
  <c r="R2854" i="1"/>
  <c r="R3734" i="1"/>
  <c r="R4103" i="1"/>
  <c r="R768" i="1"/>
  <c r="R1783" i="1"/>
  <c r="R4104" i="1"/>
  <c r="R889" i="1"/>
  <c r="R919" i="1"/>
  <c r="R920" i="1"/>
  <c r="R1863" i="1"/>
  <c r="R1429" i="1"/>
  <c r="R1173" i="1"/>
  <c r="R4105" i="1"/>
  <c r="R1068" i="1"/>
  <c r="R1720" i="1"/>
  <c r="R1121" i="1"/>
  <c r="R2684" i="1"/>
  <c r="R2762" i="1"/>
  <c r="R488" i="1"/>
  <c r="R2595" i="1"/>
  <c r="R1095" i="1"/>
  <c r="R1590" i="1"/>
  <c r="R4106" i="1"/>
  <c r="R3078" i="1"/>
  <c r="R2521" i="1"/>
  <c r="R926" i="1"/>
  <c r="R977" i="1"/>
  <c r="R4107" i="1"/>
  <c r="R701" i="1"/>
  <c r="R4108" i="1"/>
  <c r="R3075" i="1"/>
  <c r="R4109" i="1"/>
  <c r="R1136" i="1"/>
  <c r="R3088" i="1"/>
  <c r="R922" i="1"/>
  <c r="R2913" i="1"/>
  <c r="R2914" i="1"/>
  <c r="R2428" i="1"/>
  <c r="R4110" i="1"/>
  <c r="R1448" i="1"/>
  <c r="R1433" i="1"/>
  <c r="R2601" i="1"/>
  <c r="R1492" i="1"/>
  <c r="R2849" i="1"/>
  <c r="R2133" i="1"/>
  <c r="R930" i="1"/>
  <c r="R916" i="1"/>
  <c r="R1118" i="1"/>
  <c r="R4111" i="1"/>
  <c r="R4112" i="1"/>
  <c r="R2424" i="1"/>
  <c r="R4113" i="1"/>
  <c r="R4114" i="1"/>
  <c r="R1715" i="1"/>
  <c r="R1819" i="1"/>
  <c r="R955" i="1"/>
  <c r="R549" i="1"/>
  <c r="R476" i="1"/>
  <c r="R2509" i="1"/>
  <c r="R2134" i="1"/>
  <c r="R4115" i="1"/>
  <c r="R1874" i="1"/>
  <c r="R1865" i="1"/>
  <c r="R3735" i="1"/>
  <c r="R3089" i="1"/>
</calcChain>
</file>

<file path=xl/sharedStrings.xml><?xml version="1.0" encoding="utf-8"?>
<sst xmlns="http://schemas.openxmlformats.org/spreadsheetml/2006/main" count="33044" uniqueCount="8406">
  <si>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</si>
  <si>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</si>
  <si>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</si>
  <si>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</si>
  <si>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</si>
  <si>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</si>
  <si>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</si>
  <si>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</si>
  <si>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</si>
  <si>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</si>
  <si>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</si>
  <si>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</si>
  <si>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</si>
  <si>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</si>
  <si>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</si>
  <si>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</si>
  <si>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</si>
  <si>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</si>
  <si>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</si>
  <si>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</si>
  <si>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</si>
  <si>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</si>
  <si>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</si>
  <si>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</si>
  <si>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</si>
  <si>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</si>
  <si>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</si>
  <si>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</si>
  <si>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</si>
  <si>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</si>
  <si>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</si>
  <si>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</si>
  <si>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</si>
  <si>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</si>
  <si>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</si>
  <si>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</si>
  <si>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</si>
  <si>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</si>
  <si>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</si>
  <si>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</si>
  <si>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</si>
  <si>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</si>
  <si>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</si>
  <si>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</si>
  <si>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</si>
  <si>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</si>
  <si>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</si>
  <si>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</si>
  <si>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</si>
  <si>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</si>
  <si>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</si>
  <si>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</si>
  <si>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</si>
  <si>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</si>
  <si>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</si>
  <si>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</si>
  <si>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</si>
  <si>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</si>
  <si>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</si>
  <si>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</si>
  <si>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</si>
  <si>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</si>
  <si>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</si>
  <si>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</si>
  <si>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</si>
  <si>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</si>
  <si>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</si>
  <si>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</si>
  <si>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</si>
  <si>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</si>
  <si>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</si>
  <si>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</si>
  <si>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</si>
  <si>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</si>
  <si>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</si>
  <si>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</si>
  <si>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</si>
  <si>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</si>
  <si>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</si>
  <si>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</si>
  <si>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</si>
  <si>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</si>
  <si>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</si>
  <si>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</si>
  <si>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</si>
  <si>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</si>
  <si>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</si>
  <si>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</si>
  <si>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</si>
  <si>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</si>
  <si>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</si>
  <si>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</si>
  <si>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</si>
  <si>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</si>
  <si>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</si>
  <si>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</si>
  <si>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</si>
  <si>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</si>
  <si>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</si>
  <si>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</si>
  <si>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</si>
  <si>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</si>
  <si>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</si>
  <si>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</si>
  <si>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</si>
  <si>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</si>
  <si>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</si>
  <si>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</si>
  <si>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</si>
  <si>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</si>
  <si>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</si>
  <si>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</si>
  <si>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</si>
  <si>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</si>
  <si>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</si>
  <si>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</si>
  <si>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</si>
  <si>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</si>
  <si>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</si>
  <si>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</si>
  <si>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</si>
  <si>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</si>
  <si>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</si>
  <si>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</si>
  <si>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</si>
  <si>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</si>
  <si>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</si>
  <si>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</si>
  <si>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</si>
  <si>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</si>
  <si>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</si>
  <si>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</si>
  <si>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</si>
  <si>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</si>
  <si>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</si>
  <si>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</si>
  <si>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</si>
  <si>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</si>
  <si>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</si>
  <si>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</si>
  <si>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</si>
  <si>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</si>
  <si>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</si>
  <si>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</si>
  <si>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</si>
  <si>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</si>
  <si>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</si>
  <si>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</si>
  <si>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</si>
  <si>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</si>
  <si>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</si>
  <si>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</si>
  <si>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</si>
  <si>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</si>
  <si>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</si>
  <si>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</si>
  <si>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</si>
  <si>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</si>
  <si>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</si>
  <si>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</si>
  <si>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</si>
  <si>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</si>
  <si>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</si>
  <si>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</si>
  <si>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</si>
  <si>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</si>
  <si>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</si>
  <si>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</si>
  <si>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</si>
  <si>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</si>
  <si>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</si>
  <si>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</si>
  <si>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</si>
  <si>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</si>
  <si>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</si>
  <si>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</si>
  <si>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</si>
  <si>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</si>
  <si>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</si>
  <si>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</si>
  <si>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</si>
  <si>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</si>
  <si>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</si>
  <si>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</si>
  <si>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</si>
  <si>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</si>
  <si>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</si>
  <si>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</si>
  <si>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</si>
  <si>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</si>
  <si>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</si>
  <si>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</si>
  <si>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</si>
  <si>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</si>
  <si>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</si>
  <si>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</si>
  <si>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</si>
  <si>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</si>
  <si>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</si>
  <si>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</si>
  <si>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</si>
  <si>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</si>
  <si>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</si>
  <si>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</si>
  <si>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</si>
  <si>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</si>
  <si>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</si>
  <si>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</si>
  <si>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</si>
  <si>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</si>
  <si>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</si>
  <si>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</si>
  <si>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</si>
  <si>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</si>
  <si>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</si>
  <si>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</si>
  <si>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</si>
  <si>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</si>
  <si>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</si>
  <si>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</si>
  <si>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</si>
  <si>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</si>
  <si>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</si>
  <si>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</si>
  <si>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</si>
  <si>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</si>
  <si>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</si>
  <si>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</si>
  <si>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</si>
  <si>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</si>
  <si>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</si>
  <si>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</si>
  <si>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</si>
  <si>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</si>
  <si>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</si>
  <si>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</si>
  <si>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</si>
  <si>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</si>
  <si>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</si>
  <si>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</si>
  <si>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</si>
  <si>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</si>
  <si>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</si>
  <si>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</si>
  <si>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</si>
  <si>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</si>
  <si>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</si>
  <si>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</si>
  <si>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</si>
  <si>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</si>
  <si>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</si>
  <si>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</si>
  <si>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</si>
  <si>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</si>
  <si>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</si>
  <si>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</si>
  <si>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</si>
  <si>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</si>
  <si>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</si>
  <si>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</si>
  <si>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</si>
  <si>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</si>
  <si>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</si>
  <si>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</si>
  <si>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</si>
  <si>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</si>
  <si>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</si>
  <si>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</si>
  <si>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</si>
  <si>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</si>
  <si>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</si>
  <si>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</si>
  <si>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</si>
  <si>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</si>
  <si>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</si>
  <si>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</si>
  <si>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</si>
  <si>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</si>
  <si>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</si>
  <si>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</si>
  <si>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</si>
  <si>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</si>
  <si>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</si>
  <si>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</si>
  <si>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</si>
  <si>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</si>
  <si>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</si>
  <si>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</si>
  <si>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</si>
  <si>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</si>
  <si>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</si>
  <si>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</si>
  <si>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</si>
  <si>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</si>
  <si>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</si>
  <si>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</si>
  <si>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</si>
  <si>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</si>
  <si>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</si>
  <si>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</si>
  <si>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</si>
  <si>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</si>
  <si>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</si>
  <si>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</si>
  <si>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</si>
  <si>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</si>
  <si>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</si>
  <si>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</si>
  <si>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</si>
  <si>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</si>
  <si>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</si>
  <si>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</si>
  <si>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</si>
  <si>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</si>
  <si>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</si>
  <si>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</si>
  <si>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</si>
  <si>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</si>
  <si>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</si>
  <si>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</si>
  <si>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</si>
  <si>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</si>
  <si>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</si>
  <si>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</si>
  <si>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</si>
  <si>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</si>
  <si>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</si>
  <si>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</si>
  <si>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</si>
  <si>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</si>
  <si>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</si>
  <si>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</si>
  <si>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</si>
  <si>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</si>
  <si>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</si>
  <si>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</si>
  <si>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</si>
  <si>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</si>
  <si>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</si>
  <si>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</si>
  <si>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</si>
  <si>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</si>
  <si>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</si>
  <si>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</si>
  <si>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</si>
  <si>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</si>
  <si>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</si>
  <si>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</si>
  <si>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</si>
  <si>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</si>
  <si>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</si>
  <si>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</si>
  <si>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</si>
  <si>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</si>
  <si>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</si>
  <si>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</si>
  <si>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</si>
  <si>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</si>
  <si>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</si>
  <si>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</si>
  <si>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</si>
  <si>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</si>
  <si>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</si>
  <si>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</si>
  <si>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</si>
  <si>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</si>
  <si>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</si>
  <si>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</si>
  <si>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</si>
  <si>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</si>
  <si>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</si>
  <si>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</si>
  <si>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</si>
  <si>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</si>
  <si>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</si>
  <si>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</si>
  <si>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</si>
  <si>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</si>
  <si>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</si>
  <si>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</si>
  <si>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</si>
  <si>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</si>
  <si>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</si>
  <si>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</si>
  <si>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</si>
  <si>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</si>
  <si>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</si>
  <si>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</si>
  <si>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</si>
  <si>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</si>
  <si>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</si>
  <si>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</si>
  <si>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</si>
  <si>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</si>
  <si>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</si>
  <si>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</si>
  <si>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</si>
  <si>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</si>
  <si>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</si>
  <si>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</si>
  <si>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</si>
  <si>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</si>
  <si>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</si>
  <si>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</si>
  <si>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</si>
  <si>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</si>
  <si>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</si>
  <si>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</si>
  <si>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</si>
  <si>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</si>
  <si>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</si>
  <si>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</si>
  <si>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</si>
  <si>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</si>
  <si>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</si>
  <si>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</si>
  <si>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</si>
  <si>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</si>
  <si>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</si>
  <si>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</si>
  <si>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</si>
  <si>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</si>
  <si>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</si>
  <si>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</si>
  <si>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</si>
  <si>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</si>
  <si>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</si>
  <si>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</si>
  <si>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</si>
  <si>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</si>
  <si>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</si>
  <si>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</si>
  <si>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</si>
  <si>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</si>
  <si>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</si>
  <si>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</si>
  <si>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</si>
  <si>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</si>
  <si>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</si>
  <si>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</si>
  <si>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</si>
  <si>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</si>
  <si>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</si>
  <si>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</si>
  <si>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</si>
  <si>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</si>
  <si>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</si>
  <si>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</si>
  <si>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</si>
  <si>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</si>
  <si>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</si>
  <si>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</si>
  <si>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</si>
  <si>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</si>
  <si>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</si>
  <si>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</si>
  <si>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</si>
  <si>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</si>
  <si>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</si>
  <si>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</si>
  <si>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</si>
  <si>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</si>
  <si>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</si>
  <si>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</si>
  <si>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</si>
  <si>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</si>
  <si>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</si>
  <si>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</si>
  <si>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</si>
  <si>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</si>
  <si>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</si>
  <si>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</si>
  <si>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</si>
  <si>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</si>
  <si>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</si>
  <si>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</si>
  <si>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</si>
  <si>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</si>
  <si>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</si>
  <si>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</si>
  <si>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</si>
  <si>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</si>
  <si>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</si>
  <si>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</si>
  <si>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</si>
  <si>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</si>
  <si>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</si>
  <si>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</si>
  <si>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</si>
  <si>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</si>
  <si>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</si>
  <si>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</si>
  <si>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</si>
  <si>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</si>
  <si>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</si>
  <si>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</si>
  <si>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</si>
  <si>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</si>
  <si>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</si>
  <si>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</si>
  <si>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</si>
  <si>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</si>
  <si>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</si>
  <si>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</si>
  <si>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</si>
  <si>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</si>
  <si>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</si>
  <si>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</si>
  <si>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</si>
  <si>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</si>
  <si>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</si>
  <si>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</si>
  <si>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</si>
  <si>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</si>
  <si>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</si>
  <si>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</si>
  <si>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</si>
  <si>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</si>
  <si>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</si>
  <si>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</si>
  <si>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</si>
  <si>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</si>
  <si>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</si>
  <si>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</si>
  <si>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</si>
  <si>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</si>
  <si>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</si>
  <si>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</si>
  <si>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</si>
  <si>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</si>
  <si>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</si>
  <si>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</si>
  <si>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</si>
  <si>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</si>
  <si>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</si>
  <si>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</si>
  <si>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</si>
  <si>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</si>
  <si>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</si>
  <si>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</si>
  <si>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</si>
  <si>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</si>
  <si>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</si>
  <si>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</si>
  <si>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</si>
  <si>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</si>
  <si>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</si>
  <si>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</si>
  <si>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</si>
  <si>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</si>
  <si>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</si>
  <si>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</si>
  <si>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</si>
  <si>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</si>
  <si>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</si>
  <si>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</si>
  <si>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</si>
  <si>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</si>
  <si>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</si>
  <si>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</si>
  <si>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</si>
  <si>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</si>
  <si>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</si>
  <si>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</si>
  <si>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</si>
  <si>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</si>
  <si>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</si>
  <si>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</si>
  <si>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</si>
  <si>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</si>
  <si>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</si>
  <si>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</si>
  <si>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</si>
  <si>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</si>
  <si>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</si>
  <si>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</si>
  <si>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</si>
  <si>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</si>
  <si>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</si>
  <si>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</si>
  <si>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</si>
  <si>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</si>
  <si>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</si>
  <si>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</si>
  <si>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</si>
  <si>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</si>
  <si>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</si>
  <si>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</si>
  <si>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</si>
  <si>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</si>
  <si>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</si>
  <si>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</si>
  <si>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</si>
  <si>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</si>
  <si>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</si>
  <si>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</si>
  <si>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</si>
  <si>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</si>
  <si>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</si>
  <si>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</si>
  <si>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</si>
  <si>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</si>
  <si>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</si>
  <si>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</si>
  <si>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</si>
  <si>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</si>
  <si>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</si>
  <si>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</si>
  <si>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</si>
  <si>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</si>
  <si>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</si>
  <si>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</si>
  <si>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</si>
  <si>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</si>
  <si>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</si>
  <si>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</si>
  <si>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</si>
  <si>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</si>
  <si>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</si>
  <si>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</si>
  <si>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</si>
  <si>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</si>
  <si>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</si>
  <si>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</si>
  <si>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</si>
  <si>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</si>
  <si>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</si>
  <si>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</si>
  <si>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</si>
  <si>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</si>
  <si>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</si>
  <si>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</si>
  <si>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</si>
  <si>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</si>
  <si>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</si>
  <si>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</si>
  <si>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</si>
  <si>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</si>
  <si>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</si>
  <si>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</si>
  <si>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</si>
  <si>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</si>
  <si>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</si>
  <si>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</si>
  <si>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</si>
  <si>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</si>
  <si>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</si>
  <si>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</si>
  <si>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</si>
  <si>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</si>
  <si>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</si>
  <si>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</si>
  <si>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</si>
  <si>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</si>
  <si>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</si>
  <si>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</si>
  <si>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</si>
  <si>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</si>
  <si>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</si>
  <si>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</si>
  <si>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</si>
  <si>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</si>
  <si>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</si>
  <si>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</si>
  <si>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</si>
  <si>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</si>
  <si>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</si>
  <si>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</si>
  <si>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</si>
  <si>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</si>
  <si>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</si>
  <si>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</si>
  <si>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</si>
  <si>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</si>
  <si>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</si>
  <si>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</si>
  <si>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</si>
  <si>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</si>
  <si>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</si>
  <si>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</si>
  <si>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</si>
  <si>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</si>
  <si>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</si>
  <si>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</si>
  <si>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</si>
  <si>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</si>
  <si>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</si>
  <si>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</si>
  <si>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</si>
  <si>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</si>
  <si>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</si>
  <si>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</si>
  <si>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</si>
  <si>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</si>
  <si>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</si>
  <si>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</si>
  <si>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</si>
  <si>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</si>
  <si>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</si>
  <si>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</si>
  <si>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</si>
  <si>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</si>
  <si>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</si>
  <si>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</si>
  <si>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</si>
  <si>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</si>
  <si>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</si>
  <si>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</si>
  <si>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</si>
  <si>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</si>
  <si>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</si>
  <si>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</si>
  <si>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</si>
  <si>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</si>
  <si>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</si>
  <si>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</si>
  <si>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</si>
  <si>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</si>
  <si>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</si>
  <si>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</si>
  <si>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</si>
  <si>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</si>
  <si>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</si>
  <si>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</si>
  <si>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</si>
  <si>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</si>
  <si>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</si>
  <si>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</si>
  <si>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</si>
  <si>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</si>
  <si>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</si>
  <si>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</si>
  <si>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</si>
  <si>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</si>
  <si>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</si>
  <si>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</si>
  <si>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</si>
  <si>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</si>
  <si>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</si>
  <si>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</si>
  <si>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</si>
  <si>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</si>
  <si>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</si>
  <si>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</si>
  <si>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</si>
  <si>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</si>
  <si>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</si>
  <si>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</si>
  <si>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</si>
  <si>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</si>
  <si>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</si>
  <si>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</si>
  <si>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</si>
  <si>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</si>
  <si>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</si>
  <si>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</si>
  <si>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</si>
  <si>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</si>
  <si>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</si>
  <si>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</si>
  <si>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</si>
  <si>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</si>
  <si>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</si>
  <si>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</si>
  <si>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</si>
  <si>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</si>
  <si>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</si>
  <si>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</si>
  <si>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</si>
  <si>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</si>
  <si>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</si>
  <si>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</si>
  <si>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</si>
  <si>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</si>
  <si>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</si>
  <si>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</si>
  <si>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</si>
  <si>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</si>
  <si>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</si>
  <si>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</si>
  <si>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</si>
  <si>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</si>
  <si>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</si>
  <si>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</si>
  <si>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</si>
  <si>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</si>
  <si>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</si>
  <si>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</si>
  <si>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</si>
  <si>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</si>
  <si>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</si>
  <si>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</si>
  <si>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</si>
  <si>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</si>
  <si>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</si>
  <si>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</si>
  <si>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</si>
  <si>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</si>
  <si>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</si>
  <si>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</si>
  <si>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</si>
  <si>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</si>
  <si>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</si>
  <si>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</si>
  <si>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</si>
  <si>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</si>
  <si>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</si>
  <si>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</si>
  <si>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</si>
  <si>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</si>
  <si>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</si>
  <si>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</si>
  <si>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</si>
  <si>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</si>
  <si>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</si>
  <si>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</si>
  <si>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</si>
  <si>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</si>
  <si>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</si>
  <si>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</si>
  <si>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</si>
  <si>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</si>
  <si>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</si>
  <si>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</si>
  <si>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</si>
  <si>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</si>
  <si>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</si>
  <si>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</si>
  <si>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</si>
  <si>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</si>
  <si>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</si>
  <si>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</si>
  <si>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</si>
  <si>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</si>
  <si>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</si>
  <si>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</si>
  <si>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</si>
  <si>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</si>
  <si>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</si>
  <si>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</si>
  <si>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</si>
  <si>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</si>
  <si>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</si>
  <si>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</si>
  <si>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</si>
  <si>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</si>
  <si>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</si>
  <si>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</si>
  <si>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</si>
  <si>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</si>
  <si>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</si>
  <si>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</si>
  <si>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</si>
  <si>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</si>
  <si>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</si>
  <si>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</si>
  <si>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</si>
  <si>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</si>
  <si>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</si>
  <si>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</si>
  <si>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</si>
  <si>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</si>
  <si>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</si>
  <si>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</si>
  <si>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</si>
  <si>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</si>
  <si>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</si>
  <si>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</si>
  <si>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</si>
  <si>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</si>
  <si>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</si>
  <si>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</si>
  <si>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</si>
  <si>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</si>
  <si>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</si>
  <si>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</si>
  <si>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</si>
  <si>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</si>
  <si>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</si>
  <si>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</si>
  <si>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</si>
  <si>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</si>
  <si>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</si>
  <si>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</si>
  <si>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</si>
  <si>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</si>
  <si>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</si>
  <si>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</si>
  <si>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</si>
  <si>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</si>
  <si>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</si>
  <si>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</si>
  <si>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</si>
  <si>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</si>
  <si>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</si>
  <si>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</si>
  <si>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</si>
  <si>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</si>
  <si>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</si>
  <si>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</si>
  <si>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</si>
  <si>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</si>
  <si>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</si>
  <si>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</si>
  <si>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</si>
  <si>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</si>
  <si>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</si>
  <si>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</si>
  <si>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</si>
  <si>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</si>
  <si>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</si>
  <si>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</si>
  <si>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</si>
  <si>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</si>
  <si>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</si>
  <si>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</si>
  <si>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</si>
  <si>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</si>
  <si>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</si>
  <si>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</si>
  <si>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</si>
  <si>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</si>
  <si>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</si>
  <si>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</si>
  <si>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</si>
  <si>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</si>
  <si>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</si>
  <si>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</si>
  <si>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</si>
  <si>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</si>
  <si>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</si>
  <si>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</si>
  <si>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</si>
  <si>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</si>
  <si>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</si>
  <si>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</si>
  <si>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</si>
  <si>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</si>
  <si>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</si>
  <si>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</si>
  <si>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</si>
  <si>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</si>
  <si>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</si>
  <si>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</si>
  <si>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</si>
  <si>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</si>
  <si>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</si>
  <si>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</si>
  <si>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</si>
  <si>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</si>
  <si>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</si>
  <si>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</si>
  <si>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</si>
  <si>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</si>
  <si>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</si>
  <si>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</si>
  <si>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</si>
  <si>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</si>
  <si>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</si>
  <si>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</si>
  <si>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</si>
  <si>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</si>
  <si>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</si>
  <si>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</si>
  <si>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</si>
  <si>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</si>
  <si>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</si>
  <si>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</si>
  <si>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</si>
  <si>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</si>
  <si>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</si>
  <si>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</si>
  <si>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</si>
  <si>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</si>
  <si>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</si>
  <si>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</si>
  <si>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</si>
  <si>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</si>
  <si>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</si>
  <si>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</si>
  <si>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</si>
  <si>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</si>
  <si>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</si>
  <si>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</si>
  <si>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</si>
  <si>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</si>
  <si>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</si>
  <si>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</si>
  <si>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</si>
  <si>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</si>
  <si>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</si>
  <si>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</si>
  <si>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</si>
  <si>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</si>
  <si>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</si>
  <si>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</si>
  <si>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</si>
  <si>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</si>
  <si>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</si>
  <si>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</si>
  <si>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</si>
  <si>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</si>
  <si>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</si>
  <si>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</si>
  <si>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</si>
  <si>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</si>
  <si>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</si>
  <si>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</si>
  <si>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</si>
  <si>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</si>
  <si>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</si>
  <si>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</si>
  <si>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</si>
  <si>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</si>
  <si>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</si>
  <si>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</si>
  <si>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</si>
  <si>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</si>
  <si>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</si>
  <si>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</si>
  <si>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</si>
  <si>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</si>
  <si>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</si>
  <si>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</si>
  <si>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</si>
  <si>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</si>
  <si>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</si>
  <si>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</si>
  <si>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</si>
  <si>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</si>
  <si>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</si>
  <si>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</si>
  <si>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</si>
  <si>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</si>
  <si>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</si>
  <si>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</si>
  <si>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</si>
  <si>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</si>
  <si>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</si>
  <si>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</si>
  <si>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</si>
  <si>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</si>
  <si>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</si>
  <si>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</si>
  <si>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</si>
  <si>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</si>
  <si>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</si>
  <si>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</si>
  <si>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</si>
  <si>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</si>
  <si>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</si>
  <si>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</si>
  <si>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</si>
  <si>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</si>
  <si>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</si>
  <si>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</si>
  <si>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</si>
  <si>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</si>
  <si>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</si>
  <si>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</si>
  <si>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</si>
  <si>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</si>
  <si>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</si>
  <si>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</si>
  <si>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</si>
  <si>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</si>
  <si>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</si>
  <si>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</si>
  <si>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</si>
  <si>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</si>
  <si>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</si>
  <si>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</si>
  <si>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</si>
  <si>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</si>
  <si>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</si>
  <si>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</si>
  <si>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</si>
  <si>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</si>
  <si>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</si>
  <si>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</si>
  <si>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</si>
  <si>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</si>
  <si>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</si>
  <si>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</si>
  <si>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</si>
  <si>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</si>
  <si>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</si>
  <si>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</si>
  <si>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</si>
  <si>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</si>
  <si>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</si>
  <si>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</si>
  <si>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</si>
  <si>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</si>
  <si>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</si>
  <si>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</si>
  <si>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</si>
  <si>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</si>
  <si>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</si>
  <si>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</si>
  <si>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</si>
  <si>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</si>
  <si>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</si>
  <si>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</si>
  <si>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</si>
  <si>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</si>
  <si>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</si>
  <si>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</si>
  <si>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</si>
  <si>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</si>
  <si>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</si>
  <si>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</si>
  <si>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</si>
  <si>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</si>
  <si>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</si>
  <si>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</si>
  <si>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</si>
  <si>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</si>
  <si>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</si>
  <si>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</si>
  <si>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</si>
  <si>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</si>
  <si>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</si>
  <si>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</si>
  <si>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</si>
  <si>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</si>
  <si>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</si>
  <si>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</si>
  <si>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</si>
  <si>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</si>
  <si>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</si>
  <si>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</si>
  <si>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</si>
  <si>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</si>
  <si>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</si>
  <si>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</si>
  <si>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</si>
  <si>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</si>
  <si>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</si>
  <si>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</si>
  <si>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</si>
  <si>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</si>
  <si>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</si>
  <si>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</si>
  <si>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</si>
  <si>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</si>
  <si>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</si>
  <si>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</si>
  <si>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</si>
  <si>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</si>
  <si>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</si>
  <si>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</si>
  <si>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</si>
  <si>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</si>
  <si>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</si>
  <si>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</si>
  <si>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</si>
  <si>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</si>
  <si>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</si>
  <si>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</si>
  <si>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</si>
  <si>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</si>
  <si>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</si>
  <si>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</si>
  <si>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</si>
  <si>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</si>
  <si>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</si>
  <si>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</si>
  <si>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</si>
  <si>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</si>
  <si>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</si>
  <si>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</si>
  <si>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</si>
  <si>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</si>
  <si>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</si>
  <si>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</si>
  <si>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</si>
  <si>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</si>
  <si>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</si>
  <si>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</si>
  <si>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</si>
  <si>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</si>
  <si>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</si>
  <si>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</si>
  <si>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</si>
  <si>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</si>
  <si>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</si>
  <si>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</si>
  <si>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</si>
  <si>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</si>
  <si>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</si>
  <si>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</si>
  <si>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</si>
  <si>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</si>
  <si>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</si>
  <si>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</si>
  <si>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</si>
  <si>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</si>
  <si>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</si>
  <si>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</si>
  <si>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</si>
  <si>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</si>
  <si>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</si>
  <si>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</si>
  <si>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</si>
  <si>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</si>
  <si>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</si>
  <si>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</si>
  <si>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</si>
  <si>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</si>
  <si>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</si>
  <si>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</si>
  <si>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</si>
  <si>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</si>
  <si>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</si>
  <si>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</si>
  <si>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</si>
  <si>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</si>
  <si>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</si>
  <si>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</si>
  <si>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</si>
  <si>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</si>
  <si>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</si>
  <si>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</si>
  <si>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</si>
  <si>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</si>
  <si>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</si>
  <si>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</si>
  <si>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</si>
  <si>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</si>
  <si>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</si>
  <si>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</si>
  <si>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</si>
  <si>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</si>
  <si>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</si>
  <si>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</si>
  <si>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</si>
  <si>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</si>
  <si>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</si>
  <si>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</si>
  <si>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</si>
  <si>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</si>
  <si>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</si>
  <si>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</si>
  <si>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</si>
  <si>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</si>
  <si>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</si>
  <si>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</si>
  <si>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</si>
  <si>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</si>
  <si>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</si>
  <si>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</si>
  <si>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</si>
  <si>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</si>
  <si>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</si>
  <si>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</si>
  <si>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</si>
  <si>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</si>
  <si>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</si>
  <si>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</si>
  <si>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</si>
  <si>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</si>
  <si>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</si>
  <si>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</si>
  <si>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</si>
  <si>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</si>
  <si>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</si>
  <si>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</si>
  <si>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</si>
  <si>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</si>
  <si>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</si>
  <si>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</si>
  <si>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</si>
  <si>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</si>
  <si>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</si>
  <si>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</si>
  <si>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</si>
  <si>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</si>
  <si>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</si>
  <si>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</si>
  <si>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</si>
  <si>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</si>
  <si>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</si>
  <si>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</si>
  <si>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</si>
  <si>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</si>
  <si>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</si>
  <si>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</si>
  <si>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</si>
  <si>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</si>
  <si>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</si>
  <si>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</si>
  <si>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</si>
  <si>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</si>
  <si>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</si>
  <si>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</si>
  <si>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</si>
  <si>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</si>
  <si>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</si>
  <si>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</si>
  <si>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</si>
  <si>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</si>
  <si>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</si>
  <si>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</si>
  <si>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</si>
  <si>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</si>
  <si>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</si>
  <si>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</si>
  <si>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</si>
  <si>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</si>
  <si>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</si>
  <si>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</si>
  <si>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</si>
  <si>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</si>
  <si>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</si>
  <si>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</si>
  <si>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</si>
  <si>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</si>
  <si>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</si>
  <si>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</si>
  <si>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</si>
  <si>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</si>
  <si>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</si>
  <si>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</si>
  <si>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</si>
  <si>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</si>
  <si>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</si>
  <si>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</si>
  <si>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</si>
  <si>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</si>
  <si>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</si>
  <si>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</si>
  <si>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</si>
  <si>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</si>
  <si>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</si>
  <si>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</si>
  <si>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</si>
  <si>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</si>
  <si>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</si>
  <si>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</si>
  <si>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</si>
  <si>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</si>
  <si>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</si>
  <si>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</si>
  <si>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</si>
  <si>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</si>
  <si>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</si>
  <si>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</si>
  <si>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</si>
  <si>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</si>
  <si>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</si>
  <si>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</si>
  <si>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</si>
  <si>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</si>
  <si>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</si>
  <si>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</si>
  <si>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</si>
  <si>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</si>
  <si>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</si>
  <si>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</si>
  <si>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</si>
  <si>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</si>
  <si>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</si>
  <si>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</si>
  <si>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</si>
  <si>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</si>
  <si>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</si>
  <si>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</si>
  <si>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</si>
  <si>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</si>
  <si>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</si>
  <si>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</si>
  <si>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</si>
  <si>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</si>
  <si>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</si>
  <si>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</si>
  <si>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</si>
  <si>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</si>
  <si>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</si>
  <si>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</si>
  <si>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</si>
  <si>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</si>
  <si>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</si>
  <si>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</si>
  <si>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</si>
  <si>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</si>
  <si>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</si>
  <si>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</si>
  <si>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</si>
  <si>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</si>
  <si>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</si>
  <si>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</si>
  <si>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</si>
  <si>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</si>
  <si>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</si>
  <si>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</si>
  <si>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</si>
  <si>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</si>
  <si>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</si>
  <si>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</si>
  <si>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</si>
  <si>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</si>
  <si>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</si>
  <si>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</si>
  <si>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</si>
  <si>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</si>
  <si>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</si>
  <si>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</si>
  <si>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</si>
  <si>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</si>
  <si>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</si>
  <si>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</si>
  <si>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</si>
  <si>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</si>
  <si>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</si>
  <si>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</si>
  <si>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</si>
  <si>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</si>
  <si>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</si>
  <si>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</si>
  <si>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</si>
  <si>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</si>
  <si>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</si>
  <si>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</si>
  <si>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</si>
  <si>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</si>
  <si>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</si>
  <si>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</si>
  <si>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</si>
  <si>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</si>
  <si>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</si>
  <si>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</si>
  <si>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</si>
  <si>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</si>
  <si>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</si>
  <si>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</si>
  <si>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</si>
  <si>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</si>
  <si>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</si>
  <si>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</si>
  <si>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</si>
  <si>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</si>
  <si>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</si>
  <si>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</si>
  <si>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</si>
  <si>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</si>
  <si>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</si>
  <si>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</si>
  <si>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</si>
  <si>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</si>
  <si>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</si>
  <si>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</si>
  <si>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</si>
  <si>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</si>
  <si>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</si>
  <si>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</si>
  <si>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</si>
  <si>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</si>
  <si>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</si>
  <si>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</si>
  <si>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</si>
  <si>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</si>
  <si>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</si>
  <si>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</si>
  <si>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</si>
  <si>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</si>
  <si>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</si>
  <si>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</si>
  <si>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</si>
  <si>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</si>
  <si>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</si>
  <si>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</si>
  <si>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</si>
  <si>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</si>
  <si>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</si>
  <si>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</si>
  <si>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</si>
  <si>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</si>
  <si>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</si>
  <si>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</si>
  <si>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</si>
  <si>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</si>
  <si>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</si>
  <si>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</si>
  <si>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</si>
  <si>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</si>
  <si>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</si>
  <si>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</si>
  <si>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</si>
  <si>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</si>
  <si>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</si>
  <si>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</si>
  <si>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</si>
  <si>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</si>
  <si>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</si>
  <si>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</si>
  <si>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</si>
  <si>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</si>
  <si>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</si>
  <si>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</si>
  <si>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</si>
  <si>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</si>
  <si>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</si>
  <si>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</si>
  <si>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</si>
  <si>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</si>
  <si>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</si>
  <si>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</si>
  <si>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</si>
  <si>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</si>
  <si>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</si>
  <si>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</si>
  <si>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</si>
  <si>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</si>
  <si>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</si>
  <si>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</si>
  <si>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</si>
  <si>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</si>
  <si>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</si>
  <si>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</si>
  <si>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</si>
  <si>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</si>
  <si>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</si>
  <si>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</si>
  <si>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</si>
  <si>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</si>
  <si>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</si>
  <si>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</si>
  <si>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</si>
  <si>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</si>
  <si>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</si>
  <si>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</si>
  <si>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</si>
  <si>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</si>
  <si>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</si>
  <si>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</si>
  <si>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</si>
  <si>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</si>
  <si>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</si>
  <si>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</si>
  <si>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</si>
  <si>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</si>
  <si>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</si>
  <si>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</si>
  <si>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</si>
  <si>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</si>
  <si>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</si>
  <si>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</si>
  <si>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</si>
  <si>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</si>
  <si>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</si>
  <si>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</si>
  <si>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</si>
  <si>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</si>
  <si>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</si>
  <si>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</si>
  <si>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</si>
  <si>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</si>
  <si>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</si>
  <si>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</si>
  <si>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</si>
  <si>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</si>
  <si>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</si>
  <si>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</si>
  <si>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</si>
  <si>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</si>
  <si>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</si>
  <si>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</si>
  <si>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</si>
  <si>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</si>
  <si>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</si>
  <si>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</si>
  <si>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</si>
  <si>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</si>
  <si>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</si>
  <si>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</si>
  <si>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</si>
  <si>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</si>
  <si>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</si>
  <si>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</si>
  <si>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</si>
  <si>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</si>
  <si>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</si>
  <si>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</si>
  <si>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</si>
  <si>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</si>
  <si>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</si>
  <si>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</si>
  <si>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</si>
  <si>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</si>
  <si>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</si>
  <si>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</si>
  <si>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</si>
  <si>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</si>
  <si>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</si>
  <si>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</si>
  <si>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</si>
  <si>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</si>
  <si>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</si>
  <si>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</si>
  <si>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</si>
  <si>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</si>
  <si>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</si>
  <si>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</si>
  <si>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</si>
  <si>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</si>
  <si>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</si>
  <si>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</si>
  <si>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</si>
  <si>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</si>
  <si>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</si>
  <si>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</si>
  <si>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</si>
  <si>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</si>
  <si>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</si>
  <si>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</si>
  <si>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</si>
  <si>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</si>
  <si>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</si>
  <si>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</si>
  <si>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</si>
  <si>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</si>
  <si>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</si>
  <si>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</si>
  <si>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</si>
  <si>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</si>
  <si>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</si>
  <si>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</si>
  <si>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</si>
  <si>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</si>
  <si>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</si>
  <si>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</si>
  <si>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</si>
  <si>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</si>
  <si>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</si>
  <si>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</si>
  <si>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</si>
  <si>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</si>
  <si>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</si>
  <si>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</si>
  <si>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</si>
  <si>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</si>
  <si>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</si>
  <si>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</si>
  <si>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</si>
  <si>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</si>
  <si>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</si>
  <si>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</si>
  <si>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</si>
  <si>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</si>
  <si>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</si>
  <si>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</si>
  <si>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</si>
  <si>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</si>
  <si>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</si>
  <si>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</si>
  <si>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</si>
  <si>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</si>
  <si>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</si>
  <si>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</si>
  <si>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</si>
  <si>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</si>
  <si>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</si>
  <si>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</si>
  <si>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</si>
  <si>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</si>
  <si>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</si>
  <si>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</si>
  <si>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</si>
  <si>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</si>
  <si>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</si>
  <si>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</si>
  <si>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</si>
  <si>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</si>
  <si>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</si>
  <si>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</si>
  <si>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</si>
  <si>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</si>
  <si>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</si>
  <si>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</si>
  <si>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</si>
  <si>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</si>
  <si>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</si>
  <si>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</si>
  <si>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</si>
  <si>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</si>
  <si>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</si>
  <si>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</si>
  <si>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</si>
  <si>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</si>
  <si>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</si>
  <si>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</si>
  <si>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</si>
  <si>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</si>
  <si>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</si>
  <si>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</si>
  <si>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</si>
  <si>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</si>
  <si>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</si>
  <si>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</si>
  <si>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</si>
  <si>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</si>
  <si>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</si>
  <si>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</si>
  <si>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</si>
  <si>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</si>
  <si>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</si>
  <si>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</si>
  <si>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</si>
  <si>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</si>
  <si>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</si>
  <si>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</si>
  <si>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</si>
  <si>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</si>
  <si>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</si>
  <si>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</si>
  <si>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</si>
  <si>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</si>
  <si>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</si>
  <si>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</si>
  <si>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</si>
  <si>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</si>
  <si>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</si>
  <si>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</si>
  <si>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</si>
  <si>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</si>
  <si>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</si>
  <si>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</si>
  <si>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</si>
  <si>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</si>
  <si>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</si>
  <si>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</si>
  <si>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</si>
  <si>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</si>
  <si>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</si>
  <si>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</si>
  <si>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</si>
  <si>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</si>
  <si>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</si>
  <si>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</si>
  <si>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</si>
  <si>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</si>
  <si>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</si>
  <si>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</si>
  <si>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</si>
  <si>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</si>
  <si>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</si>
  <si>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</si>
  <si>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</si>
  <si>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</si>
  <si>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</si>
  <si>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</si>
  <si>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</si>
  <si>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</si>
  <si>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</si>
  <si>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</si>
  <si>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</si>
  <si>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</si>
  <si>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</si>
  <si>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</si>
  <si>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</si>
  <si>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</si>
  <si>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</si>
  <si>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</si>
  <si>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</si>
  <si>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</si>
  <si>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</si>
  <si>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</si>
  <si>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</si>
  <si>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</si>
  <si>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</si>
  <si>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</si>
  <si>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</si>
  <si>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</si>
  <si>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</si>
  <si>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</si>
  <si>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</si>
  <si>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</si>
  <si>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</si>
  <si>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</si>
  <si>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</si>
  <si>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</si>
  <si>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</si>
  <si>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</si>
  <si>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</si>
  <si>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</si>
  <si>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</si>
  <si>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</si>
  <si>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</si>
  <si>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</si>
  <si>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</si>
  <si>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</si>
  <si>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</si>
  <si>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</si>
  <si>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</si>
  <si>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</si>
  <si>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</si>
  <si>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</si>
  <si>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</si>
  <si>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</si>
  <si>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</si>
  <si>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</si>
  <si>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</si>
  <si>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</si>
  <si>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</si>
  <si>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</si>
  <si>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</si>
  <si>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</si>
  <si>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</si>
  <si>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</si>
  <si>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</si>
  <si>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</si>
  <si>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</si>
  <si>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</si>
  <si>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</si>
  <si>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</si>
  <si>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</si>
  <si>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</si>
  <si>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</si>
  <si>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</si>
  <si>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</si>
  <si>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</si>
  <si>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</si>
  <si>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</si>
  <si>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</si>
  <si>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</si>
  <si>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</si>
  <si>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</si>
  <si>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</si>
  <si>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</si>
  <si>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</si>
  <si>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</si>
  <si>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</si>
  <si>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</si>
  <si>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</si>
  <si>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</si>
  <si>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</si>
  <si>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</si>
  <si>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</si>
  <si>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</si>
  <si>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</si>
  <si>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</si>
  <si>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</si>
  <si>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</si>
  <si>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</si>
  <si>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</si>
  <si>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</si>
  <si>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</si>
  <si>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</si>
  <si>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</si>
  <si>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</si>
  <si>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</si>
  <si>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</si>
  <si>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</si>
  <si>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</si>
  <si>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</si>
  <si>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</si>
  <si>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</si>
  <si>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</si>
  <si>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</si>
  <si>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</si>
  <si>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</si>
  <si>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</si>
  <si>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</si>
  <si>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</si>
  <si>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</si>
  <si>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</si>
  <si>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</si>
  <si>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</si>
  <si>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</si>
  <si>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</si>
  <si>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</si>
  <si>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</si>
  <si>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</si>
  <si>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</si>
  <si>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</si>
  <si>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</si>
  <si>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</si>
  <si>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</si>
  <si>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</si>
  <si>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</si>
  <si>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</si>
  <si>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</si>
  <si>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</si>
  <si>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</si>
  <si>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</si>
  <si>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</si>
  <si>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</si>
  <si>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</si>
  <si>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</si>
  <si>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</si>
  <si>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</si>
  <si>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</si>
  <si>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</si>
  <si>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</si>
  <si>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</si>
  <si>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</si>
  <si>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</si>
  <si>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</si>
  <si>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</si>
  <si>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</si>
  <si>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</si>
  <si>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</si>
  <si>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</si>
  <si>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</si>
  <si>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</si>
  <si>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</si>
  <si>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</si>
  <si>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</si>
  <si>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</si>
  <si>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</si>
  <si>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</si>
  <si>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</si>
  <si>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</si>
  <si>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</si>
  <si>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</si>
  <si>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</si>
  <si>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</si>
  <si>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</si>
  <si>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</si>
  <si>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</si>
  <si>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</si>
  <si>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</si>
  <si>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</si>
  <si>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</si>
  <si>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</si>
  <si>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</si>
  <si>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</si>
  <si>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</si>
  <si>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</si>
  <si>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</si>
  <si>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</si>
  <si>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</si>
  <si>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</si>
  <si>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</si>
  <si>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</si>
  <si>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</si>
  <si>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</si>
  <si>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</si>
  <si>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</si>
  <si>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</si>
  <si>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</si>
  <si>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</si>
  <si>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</si>
  <si>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</si>
  <si>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</si>
  <si>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</si>
  <si>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</si>
  <si>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</si>
  <si>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</si>
  <si>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</si>
  <si>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</si>
  <si>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</si>
  <si>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</si>
  <si>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</si>
  <si>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</si>
  <si>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</si>
  <si>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</si>
  <si>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</si>
  <si>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</si>
  <si>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</si>
  <si>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</si>
  <si>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</si>
  <si>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</si>
  <si>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</si>
  <si>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</si>
  <si>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</si>
  <si>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</si>
  <si>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</si>
  <si>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</si>
  <si>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</si>
  <si>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</si>
  <si>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</si>
  <si>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</si>
  <si>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</si>
  <si>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</si>
  <si>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</si>
  <si>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</si>
  <si>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</si>
  <si>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</si>
  <si>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</si>
  <si>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</si>
  <si>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</si>
  <si>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</si>
  <si>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</si>
  <si>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</si>
  <si>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</si>
  <si>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</si>
  <si>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</si>
  <si>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</si>
  <si>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</si>
  <si>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</si>
  <si>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</si>
  <si>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</si>
  <si>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</si>
  <si>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</si>
  <si>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</si>
  <si>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</si>
  <si>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</si>
  <si>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</si>
  <si>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</si>
  <si>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</si>
  <si>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</si>
  <si>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</si>
  <si>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</si>
  <si>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</si>
  <si>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</si>
  <si>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</si>
  <si>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</si>
  <si>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</si>
  <si>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</si>
  <si>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</si>
  <si>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</si>
  <si>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</si>
  <si>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</si>
  <si>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</si>
  <si>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</si>
  <si>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</si>
  <si>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</si>
  <si>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</si>
  <si>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</si>
  <si>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</si>
  <si>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</si>
  <si>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</si>
  <si>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</si>
  <si>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</si>
  <si>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</si>
  <si>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</si>
  <si>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</si>
  <si>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</si>
  <si>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</si>
  <si>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</si>
  <si>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</si>
  <si>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</si>
  <si>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</si>
  <si>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</si>
  <si>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</si>
  <si>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</si>
  <si>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</si>
  <si>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</si>
  <si>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</si>
  <si>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</si>
  <si>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</si>
  <si>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</si>
  <si>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</si>
  <si>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</si>
  <si>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</si>
  <si>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</si>
  <si>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</si>
  <si>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</si>
  <si>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</si>
  <si>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</si>
  <si>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</si>
  <si>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</si>
  <si>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</si>
  <si>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</si>
  <si>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</si>
  <si>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</si>
  <si>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</si>
  <si>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</si>
  <si>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</si>
  <si>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</si>
  <si>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</si>
  <si>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</si>
  <si>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</si>
  <si>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</si>
  <si>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</si>
  <si>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</si>
  <si>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</si>
  <si>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</si>
  <si>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</si>
  <si>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</si>
  <si>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</si>
  <si>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</si>
  <si>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</si>
  <si>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</si>
  <si>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</si>
  <si>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</si>
  <si>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</si>
  <si>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</si>
  <si>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</si>
  <si>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</si>
  <si>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</si>
  <si>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</si>
  <si>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</si>
  <si>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</si>
  <si>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</si>
  <si>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</si>
  <si>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</si>
  <si>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</si>
  <si>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</si>
  <si>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</si>
  <si>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</si>
  <si>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</si>
  <si>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</si>
  <si>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</si>
  <si>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</si>
  <si>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</si>
  <si>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</si>
  <si>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</si>
  <si>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</si>
  <si>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</si>
  <si>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</si>
  <si>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</si>
  <si>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</si>
  <si>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</si>
  <si>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</si>
  <si>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</si>
  <si>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</si>
  <si>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</si>
  <si>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</si>
  <si>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</si>
  <si>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</si>
  <si>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</si>
  <si>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</si>
  <si>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</si>
  <si>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</si>
  <si>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</si>
  <si>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</si>
  <si>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</si>
  <si>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</si>
  <si>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</si>
  <si>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</si>
  <si>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</si>
  <si>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</si>
  <si>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</si>
  <si>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</si>
  <si>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</si>
  <si>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</si>
  <si>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</si>
  <si>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</si>
  <si>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</si>
  <si>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</si>
  <si>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</si>
  <si>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</si>
  <si>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</si>
  <si>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</si>
  <si>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</si>
  <si>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</si>
  <si>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</si>
  <si>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</si>
  <si>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</si>
  <si>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</si>
  <si>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</si>
  <si>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</si>
  <si>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</si>
  <si>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</si>
  <si>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</si>
  <si>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</si>
  <si>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</si>
  <si>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</si>
  <si>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</si>
  <si>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</si>
  <si>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</si>
  <si>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</si>
  <si>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</si>
  <si>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</si>
  <si>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</si>
  <si>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</si>
  <si>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</si>
  <si>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</si>
  <si>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</si>
  <si>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</si>
  <si>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</si>
  <si>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</si>
  <si>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</si>
  <si>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</si>
  <si>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</si>
  <si>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</si>
  <si>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</si>
  <si>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</si>
  <si>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</si>
  <si>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</si>
  <si>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</si>
  <si>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</si>
  <si>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</si>
  <si>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</si>
  <si>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</si>
  <si>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</si>
  <si>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</si>
  <si>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</si>
  <si>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</si>
  <si>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</si>
  <si>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</si>
  <si>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</si>
  <si>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</si>
  <si>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</si>
  <si>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</si>
  <si>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</si>
  <si>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</si>
  <si>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</si>
  <si>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</si>
  <si>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</si>
  <si>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</si>
  <si>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</si>
  <si>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</si>
  <si>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</si>
  <si>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</si>
  <si>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</si>
  <si>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</si>
  <si>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</si>
  <si>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</si>
  <si>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</si>
  <si>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</si>
  <si>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</si>
  <si>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</si>
  <si>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</si>
  <si>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</si>
  <si>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</si>
  <si>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</si>
  <si>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</si>
  <si>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</si>
  <si>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</si>
  <si>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</si>
  <si>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</si>
  <si>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</si>
  <si>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</si>
  <si>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</si>
  <si>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</si>
  <si>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</si>
  <si>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</si>
  <si>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</si>
  <si>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</si>
  <si>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</si>
  <si>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</si>
  <si>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</si>
  <si>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</si>
  <si>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</si>
  <si>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</si>
  <si>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</si>
  <si>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</si>
  <si>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</si>
  <si>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</si>
  <si>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</si>
  <si>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</si>
  <si>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</si>
  <si>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</si>
  <si>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</si>
  <si>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</si>
  <si>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</si>
  <si>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</si>
  <si>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</si>
  <si>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</si>
  <si>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</si>
  <si>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</si>
  <si>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</si>
  <si>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</si>
  <si>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</si>
  <si>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</si>
  <si>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</si>
  <si>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</si>
  <si>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</si>
  <si>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</si>
  <si>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</si>
  <si>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</si>
  <si>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</si>
  <si>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</si>
  <si>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</si>
  <si>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</si>
  <si>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</si>
  <si>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</si>
  <si>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</si>
  <si>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</si>
  <si>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</si>
  <si>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</si>
  <si>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</si>
  <si>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</si>
  <si>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</si>
  <si>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</si>
  <si>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</si>
  <si>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</si>
  <si>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</si>
  <si>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</si>
  <si>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</si>
  <si>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</si>
  <si>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</si>
  <si>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</si>
  <si>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</si>
  <si>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</si>
  <si>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</si>
  <si>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</si>
  <si>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</si>
  <si>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</si>
  <si>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</si>
  <si>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</si>
  <si>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</si>
  <si>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</si>
  <si>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</si>
  <si>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</si>
  <si>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</si>
  <si>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</si>
  <si>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</si>
  <si>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</si>
  <si>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</si>
  <si>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</si>
  <si>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</si>
  <si>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</si>
  <si>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</si>
  <si>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</si>
  <si>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</si>
  <si>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</si>
  <si>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</si>
  <si>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</si>
  <si>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</si>
  <si>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</si>
  <si>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</si>
  <si>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</si>
  <si>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</si>
  <si>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</si>
  <si>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</si>
  <si>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</si>
  <si>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</si>
  <si>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</si>
  <si>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</si>
  <si>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</si>
  <si>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</si>
  <si>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</si>
  <si>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</si>
  <si>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</si>
  <si>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</si>
  <si>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</si>
  <si>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</si>
  <si>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</si>
  <si>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</si>
  <si>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</si>
  <si>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</si>
  <si>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</si>
  <si>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</si>
  <si>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</si>
  <si>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</si>
  <si>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</si>
  <si>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</si>
  <si>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</si>
  <si>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</si>
  <si>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</si>
  <si>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</si>
  <si>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</si>
  <si>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</si>
  <si>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</si>
  <si>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</si>
  <si>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</si>
  <si>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</si>
  <si>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</si>
  <si>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</si>
  <si>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</si>
  <si>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</si>
  <si>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</si>
  <si>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</si>
  <si>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</si>
  <si>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</si>
  <si>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</si>
  <si>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</si>
  <si>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</si>
  <si>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</si>
  <si>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</si>
  <si>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</si>
  <si>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</si>
  <si>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</si>
  <si>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</si>
  <si>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</si>
  <si>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</si>
  <si>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</si>
  <si>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</si>
  <si>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</si>
  <si>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</si>
  <si>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</si>
  <si>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</si>
  <si>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</si>
  <si>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</si>
  <si>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</si>
  <si>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</si>
  <si>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</si>
  <si>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</si>
  <si>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</si>
  <si>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</si>
  <si>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</si>
  <si>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</si>
  <si>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</si>
  <si>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</si>
  <si>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</si>
  <si>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</si>
  <si>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</si>
  <si>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</si>
  <si>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</si>
  <si>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</si>
  <si>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</si>
  <si>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</si>
  <si>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</si>
  <si>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</si>
  <si>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</si>
  <si>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</si>
  <si>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</si>
  <si>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</si>
  <si>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</si>
  <si>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</si>
  <si>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</si>
  <si>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</si>
  <si>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</si>
  <si>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</si>
  <si>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</si>
  <si>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</si>
  <si>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</si>
  <si>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</si>
  <si>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</si>
  <si>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</si>
  <si>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</si>
  <si>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</si>
  <si>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</si>
  <si>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</si>
  <si>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</si>
  <si>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</si>
  <si>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</si>
  <si>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</si>
  <si>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</si>
  <si>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</si>
  <si>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</si>
  <si>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</si>
  <si>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</si>
  <si>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</si>
  <si>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</si>
  <si>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</si>
  <si>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</si>
  <si>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</si>
  <si>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</si>
  <si>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</si>
  <si>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</si>
  <si>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</si>
  <si>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</si>
  <si>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</si>
  <si>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</si>
  <si>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</si>
  <si>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</si>
  <si>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</si>
  <si>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</si>
  <si>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</si>
  <si>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</si>
  <si>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</si>
  <si>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</si>
  <si>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</si>
  <si>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</si>
  <si>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</si>
  <si>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</si>
  <si>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</si>
  <si>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</si>
  <si>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</si>
  <si>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</si>
  <si>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</si>
  <si>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</si>
  <si>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</si>
  <si>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</si>
  <si>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</si>
  <si>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</si>
  <si>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</si>
  <si>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</si>
  <si>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</si>
  <si>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</si>
  <si>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</si>
  <si>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</si>
  <si>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</si>
  <si>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</si>
  <si>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</si>
  <si>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</si>
  <si>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</si>
  <si>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</si>
  <si>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</si>
  <si>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</si>
  <si>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</si>
  <si>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</si>
  <si>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</si>
  <si>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</si>
  <si>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</si>
  <si>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</si>
  <si>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</si>
  <si>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</si>
  <si>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</si>
  <si>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</si>
  <si>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</si>
  <si>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</si>
  <si>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</si>
  <si>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</si>
  <si>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</si>
  <si>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</si>
  <si>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</si>
  <si>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</si>
  <si>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</si>
  <si>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</si>
  <si>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</si>
  <si>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</si>
  <si>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</si>
  <si>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</si>
  <si>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</si>
  <si>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</si>
  <si>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</si>
  <si>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</si>
  <si>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</si>
  <si>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</si>
  <si>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</si>
  <si>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</si>
  <si>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</si>
  <si>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</si>
  <si>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</si>
  <si>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</si>
  <si>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</si>
  <si>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</si>
  <si>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</si>
  <si>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</si>
  <si>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</si>
  <si>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</si>
  <si>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</si>
  <si>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</si>
  <si>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</si>
  <si>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</si>
  <si>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</si>
  <si>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</si>
  <si>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</si>
  <si>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</si>
  <si>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</si>
  <si>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</si>
  <si>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</si>
  <si>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</si>
  <si>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</si>
  <si>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</si>
  <si>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</si>
  <si>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</si>
  <si>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</si>
  <si>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</si>
  <si>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</si>
  <si>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</si>
  <si>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</si>
  <si>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</si>
  <si>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</si>
  <si>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</si>
  <si>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</si>
  <si>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</si>
  <si>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</si>
  <si>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</si>
  <si>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</si>
  <si>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</si>
  <si>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</si>
  <si>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</si>
  <si>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</si>
  <si>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</si>
  <si>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</si>
  <si>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</si>
  <si>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</si>
  <si>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</si>
  <si>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</si>
  <si>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</si>
  <si>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</si>
  <si>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</si>
  <si>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</si>
  <si>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</si>
  <si>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</si>
  <si>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</si>
  <si>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</si>
  <si>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</si>
  <si>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</si>
  <si>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</si>
  <si>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</si>
  <si>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</si>
  <si>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</si>
  <si>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</si>
  <si>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</si>
  <si>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</si>
  <si>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</si>
  <si>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</si>
  <si>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</si>
  <si>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</si>
  <si>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</si>
  <si>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</si>
  <si>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</si>
  <si>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</si>
  <si>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</si>
  <si>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</si>
  <si>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</si>
  <si>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</si>
  <si>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</si>
  <si>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</si>
  <si>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</si>
  <si>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</si>
  <si>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</si>
  <si>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</si>
  <si>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</si>
  <si>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</si>
  <si>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</si>
  <si>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</si>
  <si>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</si>
  <si>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</si>
  <si>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</si>
  <si>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</si>
  <si>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</si>
  <si>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</si>
  <si>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</si>
  <si>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</si>
  <si>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</si>
  <si>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</si>
  <si>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</si>
  <si>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</si>
  <si>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</si>
  <si>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</si>
  <si>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</si>
  <si>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</si>
  <si>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</si>
  <si>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</si>
  <si>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</si>
  <si>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</si>
  <si>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</si>
  <si>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</si>
  <si>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</si>
  <si>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</si>
  <si>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</si>
  <si>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</si>
  <si>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</si>
  <si>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</si>
  <si>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</si>
  <si>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</si>
  <si>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</si>
  <si>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</si>
  <si>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</si>
  <si>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</si>
  <si>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</si>
  <si>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</si>
  <si>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</si>
  <si>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</si>
  <si>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</si>
  <si>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</si>
  <si>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</si>
  <si>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</si>
  <si>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</si>
  <si>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</si>
  <si>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</si>
  <si>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</si>
  <si>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</si>
  <si>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</si>
  <si>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</si>
  <si>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</si>
  <si>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</si>
  <si>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</si>
  <si>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</si>
  <si>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</si>
  <si>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</si>
  <si>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</si>
  <si>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</si>
  <si>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</si>
  <si>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</si>
  <si>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</si>
  <si>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</si>
  <si>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</si>
  <si>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</si>
  <si>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</si>
  <si>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</si>
  <si>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</si>
  <si>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</si>
  <si>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</si>
  <si>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</si>
  <si>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</si>
  <si>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</si>
  <si>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</si>
  <si>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</si>
  <si>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</si>
  <si>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</si>
  <si>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</si>
  <si>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</si>
  <si>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</si>
  <si>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</si>
  <si>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</si>
  <si>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</si>
  <si>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</si>
  <si>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</si>
  <si>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</si>
  <si>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</si>
  <si>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</si>
  <si>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</si>
  <si>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</si>
  <si>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</si>
  <si>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</si>
  <si>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</si>
  <si>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</si>
  <si>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</si>
  <si>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</si>
  <si>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</si>
  <si>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</si>
  <si>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</si>
  <si>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</si>
  <si>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</si>
  <si>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</si>
  <si>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</si>
  <si>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</si>
  <si>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</si>
  <si>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</si>
  <si>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</si>
  <si>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</si>
  <si>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</si>
  <si>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</si>
  <si>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</si>
  <si>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</si>
  <si>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</si>
  <si>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</si>
  <si>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</si>
  <si>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</si>
  <si>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</si>
  <si>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</si>
  <si>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</si>
  <si>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</si>
  <si>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</si>
  <si>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</si>
  <si>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</si>
  <si>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</si>
  <si>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</si>
  <si>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</si>
  <si>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</si>
  <si>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</si>
  <si>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</si>
  <si>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</si>
  <si>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</si>
  <si>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</si>
  <si>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</si>
  <si>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</si>
  <si>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</si>
  <si>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</si>
  <si>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</si>
  <si>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</si>
  <si>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</si>
  <si>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</si>
  <si>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</si>
  <si>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</si>
  <si>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</si>
  <si>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</si>
  <si>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</si>
  <si>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</si>
  <si>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</si>
  <si>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</si>
  <si>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</si>
  <si>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</si>
  <si>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</si>
  <si>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</si>
  <si>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</si>
  <si>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</si>
  <si>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</si>
  <si>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</si>
  <si>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</si>
  <si>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</si>
  <si>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</si>
  <si>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</si>
  <si>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</si>
  <si>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</si>
  <si>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</si>
  <si>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</si>
  <si>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</si>
  <si>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</si>
  <si>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</si>
  <si>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</si>
  <si>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</si>
  <si>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</si>
  <si>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</si>
  <si>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</si>
  <si>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</si>
  <si>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</si>
  <si>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</si>
  <si>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</si>
  <si>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</si>
  <si>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</si>
  <si>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</si>
  <si>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</si>
  <si>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</si>
  <si>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</si>
  <si>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</si>
  <si>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</si>
  <si>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</si>
  <si>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</si>
  <si>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</si>
  <si>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</si>
  <si>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</si>
  <si>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</si>
  <si>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</si>
  <si>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</si>
  <si>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</si>
  <si>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</si>
  <si>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</si>
  <si>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</si>
  <si>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</si>
  <si>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</si>
  <si>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</si>
  <si>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</si>
  <si>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</si>
  <si>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</si>
  <si>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</si>
  <si>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</si>
  <si>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</si>
  <si>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</si>
  <si>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</si>
  <si>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</si>
  <si>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</si>
  <si>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</si>
  <si>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</si>
  <si>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</si>
  <si>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</si>
  <si>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</si>
  <si>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</si>
  <si>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</si>
  <si>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</si>
  <si>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</si>
  <si>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</si>
  <si>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</si>
  <si>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</si>
  <si>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</si>
  <si>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</si>
  <si>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</si>
  <si>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</si>
  <si>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</si>
  <si>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</si>
  <si>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</si>
  <si>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</si>
  <si>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</si>
  <si>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</si>
  <si>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</si>
  <si>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</si>
  <si>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</si>
  <si>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</si>
  <si>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</si>
  <si>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</si>
  <si>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</si>
  <si>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</si>
  <si>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</si>
  <si>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</si>
  <si>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</si>
  <si>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</si>
  <si>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</si>
  <si>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</si>
  <si>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</si>
  <si>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</si>
  <si>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</si>
  <si>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</si>
  <si>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</si>
  <si>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</si>
  <si>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</si>
  <si>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</si>
  <si>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</si>
  <si>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</si>
  <si>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</si>
  <si>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</si>
  <si>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</si>
  <si>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</si>
  <si>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</si>
  <si>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</si>
  <si>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</si>
  <si>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</si>
  <si>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</si>
  <si>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</si>
  <si>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</si>
  <si>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</si>
  <si>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</si>
  <si>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</si>
  <si>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</si>
  <si>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</si>
  <si>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</si>
  <si>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</si>
  <si>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</si>
  <si>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</si>
  <si>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</si>
  <si>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</si>
  <si>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</si>
  <si>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</si>
  <si>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</si>
  <si>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</si>
  <si>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</si>
  <si>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</si>
  <si>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</si>
  <si>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</si>
  <si>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</si>
  <si>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</si>
  <si>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</si>
  <si>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</si>
  <si>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</si>
  <si>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</si>
  <si>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</si>
  <si>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</si>
  <si>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</si>
  <si>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</si>
  <si>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</si>
  <si>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</si>
  <si>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</si>
  <si>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</si>
  <si>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</si>
  <si>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</si>
  <si>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</si>
  <si>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</si>
  <si>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</si>
  <si>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</si>
  <si>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</si>
  <si>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</si>
  <si>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</si>
  <si>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</si>
  <si>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</si>
  <si>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</si>
  <si>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</si>
  <si>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</si>
  <si>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</si>
  <si>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</si>
  <si>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</si>
  <si>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</si>
  <si>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</si>
  <si>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</si>
  <si>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</si>
  <si>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</si>
  <si>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</si>
  <si>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</si>
  <si>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</si>
  <si>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</si>
  <si>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</si>
  <si>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</si>
  <si>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</si>
  <si>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</si>
  <si>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</si>
  <si>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</si>
  <si>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</si>
  <si>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</si>
  <si>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</si>
  <si>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</si>
  <si>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</si>
  <si>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</si>
  <si>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</si>
  <si>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</si>
  <si>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</si>
  <si>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</si>
  <si>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</si>
  <si>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</si>
  <si>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</si>
  <si>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</si>
  <si>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</si>
  <si>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</si>
  <si>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</si>
  <si>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</si>
  <si>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</si>
  <si>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</si>
  <si>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</si>
  <si>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</si>
  <si>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</si>
  <si>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</si>
  <si>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</si>
  <si>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</si>
  <si>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</si>
  <si>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</si>
  <si>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</si>
  <si>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</si>
  <si>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</si>
  <si>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</si>
  <si>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</si>
  <si>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</si>
  <si>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</si>
  <si>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</si>
  <si>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</si>
  <si>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</si>
  <si>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</si>
  <si>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</si>
  <si>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</si>
  <si>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</si>
  <si>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</si>
  <si>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</si>
  <si>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</si>
  <si>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</si>
  <si>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</si>
  <si>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</si>
  <si>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</si>
  <si>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</si>
  <si>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</si>
  <si>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</si>
  <si>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</si>
  <si>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</si>
  <si>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</si>
  <si>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</si>
  <si>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</si>
  <si>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</si>
  <si>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</si>
  <si>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</si>
  <si>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</si>
  <si>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</si>
  <si>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</si>
  <si>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</si>
  <si>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</si>
  <si>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</si>
  <si>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</si>
  <si>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</si>
  <si>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</si>
  <si>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</si>
  <si>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</si>
  <si>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</si>
  <si>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</si>
  <si>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</si>
  <si>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</si>
  <si>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</si>
  <si>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</si>
  <si>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</si>
  <si>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</si>
  <si>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</si>
  <si>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</si>
  <si>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</si>
  <si>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</si>
  <si>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</si>
  <si>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</si>
  <si>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</si>
  <si>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</si>
  <si>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</si>
  <si>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</si>
  <si>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</si>
  <si>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</si>
  <si>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</si>
  <si>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</si>
  <si>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</si>
  <si>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</si>
  <si>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</si>
  <si>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</si>
  <si>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</si>
  <si>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</si>
  <si>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</si>
  <si>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</si>
  <si>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</si>
  <si>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</si>
  <si>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</si>
  <si>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</si>
  <si>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</si>
  <si>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</si>
  <si>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</si>
  <si>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</si>
  <si>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</si>
  <si>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</si>
  <si>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</si>
  <si>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</si>
  <si>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</si>
  <si>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</si>
  <si>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</si>
  <si>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</si>
  <si>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</si>
  <si>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</si>
  <si>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</si>
  <si>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</si>
  <si>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</si>
  <si>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</si>
  <si>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</si>
  <si>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</si>
  <si>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</si>
  <si>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</si>
  <si>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</si>
  <si>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</si>
  <si>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</si>
  <si>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</si>
  <si>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</si>
  <si>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</si>
  <si>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</si>
  <si>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</si>
  <si>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</si>
  <si>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</si>
  <si>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</si>
  <si>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</si>
  <si>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</si>
  <si>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</si>
  <si>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</si>
  <si>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</si>
  <si>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</si>
  <si>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</si>
  <si>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</si>
  <si>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</si>
  <si>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</si>
  <si>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</si>
  <si>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</si>
  <si>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</si>
  <si>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</si>
  <si>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</si>
  <si>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</si>
  <si>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</si>
  <si>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</si>
  <si>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</si>
  <si>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</si>
  <si>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</si>
  <si>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</si>
  <si>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</si>
  <si>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</si>
  <si>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</si>
  <si>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</si>
  <si>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</si>
  <si>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</si>
  <si>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</si>
  <si>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</si>
  <si>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</si>
  <si>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</si>
  <si>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</si>
  <si>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</si>
  <si>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</si>
  <si>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</si>
  <si>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</si>
  <si>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</si>
  <si>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</si>
  <si>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</si>
  <si>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</si>
  <si>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</si>
  <si>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</si>
  <si>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</si>
  <si>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</si>
  <si>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</si>
  <si>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</si>
  <si>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</si>
  <si>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</si>
  <si>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</si>
  <si>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</si>
  <si>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</si>
  <si>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</si>
  <si>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</si>
  <si>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</si>
  <si>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</si>
  <si>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</si>
  <si>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</si>
  <si>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</si>
  <si>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</si>
  <si>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</si>
  <si>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</si>
  <si>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</si>
  <si>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</si>
  <si>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</si>
  <si>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</si>
  <si>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</si>
  <si>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</si>
  <si>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</si>
  <si>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</si>
  <si>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</si>
  <si>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</si>
  <si>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</si>
  <si>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</si>
  <si>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</si>
  <si>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</si>
  <si>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</si>
  <si>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</si>
  <si>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</si>
  <si>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</si>
  <si>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</si>
  <si>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</si>
  <si>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</si>
  <si>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</si>
  <si>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</si>
  <si>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</si>
  <si>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</si>
  <si>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</si>
  <si>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</si>
  <si>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</si>
  <si>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</si>
  <si>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</si>
  <si>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</si>
  <si>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</si>
  <si>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</si>
  <si>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</si>
  <si>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</si>
  <si>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</si>
  <si>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</si>
  <si>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</si>
  <si>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</si>
  <si>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</si>
  <si>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</si>
  <si>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</si>
  <si>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</si>
  <si>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</si>
  <si>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</si>
  <si>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</si>
  <si>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</si>
  <si>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</si>
  <si>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</si>
  <si>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</si>
  <si>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</si>
  <si>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</si>
  <si>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</si>
  <si>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</si>
  <si>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</si>
  <si>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</si>
  <si>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</si>
  <si>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</si>
  <si>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</si>
  <si>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</si>
  <si>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</si>
  <si>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</si>
  <si>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</si>
  <si>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</si>
  <si>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</si>
  <si>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</si>
  <si>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</si>
  <si>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</si>
  <si>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</si>
  <si>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</si>
  <si>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</si>
  <si>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</si>
  <si>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</si>
  <si>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</si>
  <si>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</si>
  <si>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</si>
  <si>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</si>
  <si>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</si>
  <si>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</si>
  <si>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</si>
  <si>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</si>
  <si>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</si>
  <si>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</si>
  <si>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</si>
  <si>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</si>
  <si>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</si>
  <si>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</si>
  <si>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</si>
  <si>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</si>
  <si>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</si>
  <si>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</si>
  <si>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</si>
  <si>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</si>
  <si>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</si>
  <si>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</si>
  <si>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</si>
  <si>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</si>
  <si>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</si>
  <si>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</si>
  <si>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</si>
  <si>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</si>
  <si>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</si>
  <si>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</si>
  <si>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</si>
  <si>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</si>
  <si>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</si>
  <si>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</si>
  <si>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</si>
  <si>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</si>
  <si>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</si>
  <si>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</si>
  <si>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</si>
  <si>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</si>
  <si>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</si>
  <si>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</si>
  <si>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</si>
  <si>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</si>
  <si>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</si>
  <si>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</si>
  <si>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</si>
  <si>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</si>
  <si>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</si>
  <si>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</si>
  <si>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</si>
  <si>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</si>
  <si>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</si>
  <si>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</si>
  <si>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</si>
  <si>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</si>
  <si>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</si>
  <si>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</si>
  <si>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</si>
  <si>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</si>
  <si>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</si>
  <si>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</si>
  <si>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</si>
  <si>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</si>
  <si>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</si>
  <si>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</si>
  <si>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</si>
  <si>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</si>
  <si>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</si>
  <si>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</si>
  <si>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</si>
  <si>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</si>
  <si>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</si>
  <si>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</si>
  <si>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</si>
  <si>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</si>
  <si>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</si>
  <si>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</si>
  <si>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</si>
  <si>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</si>
  <si>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</si>
  <si>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</si>
  <si>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</si>
  <si>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</si>
  <si>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</si>
  <si>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</si>
  <si>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</si>
  <si>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</si>
  <si>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</si>
  <si>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</si>
  <si>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</si>
  <si>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</si>
  <si>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</si>
  <si>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</si>
  <si>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</si>
  <si>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</si>
  <si>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</si>
  <si>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</si>
  <si>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</si>
  <si>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</si>
  <si>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</si>
  <si>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</si>
  <si>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</si>
  <si>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</si>
  <si>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</si>
  <si>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</si>
  <si>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</si>
  <si>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</si>
  <si>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</si>
  <si>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</si>
  <si>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</si>
  <si>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</si>
  <si>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</si>
  <si>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</si>
  <si>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</si>
  <si>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</si>
  <si>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</si>
  <si>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</si>
  <si>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</si>
  <si>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</si>
  <si>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</si>
  <si>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</si>
  <si>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</si>
  <si>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</si>
  <si>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</si>
  <si>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</si>
  <si>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</si>
  <si>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</si>
  <si>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</si>
  <si>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</si>
  <si>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</si>
  <si>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</si>
  <si>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</si>
  <si>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</si>
  <si>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</si>
  <si>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</si>
  <si>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</si>
  <si>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</si>
  <si>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</si>
  <si>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</si>
  <si>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</si>
  <si>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</si>
  <si>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</si>
  <si>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</si>
  <si>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</si>
  <si>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</si>
  <si>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</si>
  <si>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</si>
  <si>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</si>
  <si>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</si>
  <si>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</si>
  <si>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</si>
  <si>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</si>
  <si>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</si>
  <si>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</si>
  <si>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</si>
  <si>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</si>
  <si>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</si>
  <si>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</si>
  <si>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</si>
  <si>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</si>
  <si>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</si>
  <si>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</si>
  <si>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</si>
  <si>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</si>
  <si>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</si>
  <si>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</si>
  <si>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</si>
  <si>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</si>
  <si>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</si>
  <si>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</si>
  <si>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</si>
  <si>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</si>
  <si>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</si>
  <si>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</si>
  <si>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</si>
  <si>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</si>
  <si>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</si>
  <si>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</si>
  <si>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</si>
  <si>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</si>
  <si>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</si>
  <si>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</si>
  <si>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</si>
  <si>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</si>
  <si>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</si>
  <si>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</si>
  <si>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</si>
  <si>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</si>
  <si>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</si>
  <si>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</si>
  <si>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</si>
  <si>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</si>
  <si>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</si>
  <si>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</si>
  <si>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</si>
  <si>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</si>
  <si>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</si>
  <si>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</si>
  <si>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</si>
  <si>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</si>
  <si>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</si>
  <si>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</si>
  <si>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</si>
  <si>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</si>
  <si>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</si>
  <si>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</si>
  <si>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</si>
  <si>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</si>
  <si>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</si>
  <si>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</si>
  <si>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</si>
  <si>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</si>
  <si>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</si>
  <si>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</si>
  <si>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</si>
  <si>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</si>
  <si>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</si>
  <si>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</si>
  <si>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</si>
  <si>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</si>
  <si>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</si>
  <si>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</si>
  <si>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</si>
  <si>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</si>
  <si>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</si>
  <si>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</si>
  <si>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</si>
  <si>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</si>
  <si>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</si>
  <si>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</si>
  <si>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</si>
  <si>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</si>
  <si>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</si>
  <si>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</si>
  <si>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</si>
  <si>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</si>
  <si>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</si>
  <si>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</si>
  <si>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</si>
  <si>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</si>
  <si>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</si>
  <si>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</si>
  <si>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</si>
  <si>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</si>
  <si>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</si>
  <si>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</si>
  <si>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</si>
  <si>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</si>
  <si>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</si>
  <si>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</si>
  <si>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</si>
  <si>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</si>
  <si>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</si>
  <si>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</si>
  <si>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</si>
  <si>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</si>
  <si>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</si>
  <si>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</si>
  <si>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</si>
  <si>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</si>
  <si>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</si>
  <si>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</si>
  <si>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</si>
  <si>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</si>
  <si>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</si>
  <si>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</si>
  <si>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</si>
  <si>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</si>
  <si>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</si>
  <si>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</si>
  <si>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</si>
  <si>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</si>
  <si>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</si>
  <si>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</si>
  <si>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</si>
  <si>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</si>
  <si>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</si>
  <si>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</si>
  <si>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</si>
  <si>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</si>
  <si>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</si>
  <si>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</si>
  <si>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</si>
  <si>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</si>
  <si>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</si>
  <si>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</si>
  <si>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</si>
  <si>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</si>
  <si>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</si>
  <si>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</si>
  <si>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</si>
  <si>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</si>
  <si>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</si>
  <si>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</si>
  <si>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</si>
  <si>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</si>
  <si>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</si>
  <si>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</si>
  <si>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</si>
  <si>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</si>
  <si>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</si>
  <si>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</si>
  <si>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</si>
  <si>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</si>
  <si>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</si>
  <si>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</si>
  <si>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</si>
  <si>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</si>
  <si>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</si>
  <si>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</si>
  <si>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</si>
  <si>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</si>
  <si>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</si>
  <si>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</si>
  <si>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</si>
  <si>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</si>
  <si>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</si>
  <si>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</si>
  <si>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</si>
  <si>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</si>
  <si>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</si>
  <si>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</si>
  <si>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</si>
  <si>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</si>
  <si>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</si>
  <si>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</si>
  <si>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</si>
  <si>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</si>
  <si>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</si>
  <si>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</si>
  <si>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</si>
  <si>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</si>
  <si>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</si>
  <si>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</si>
  <si>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</si>
  <si>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</si>
  <si>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</si>
  <si>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</si>
  <si>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</si>
  <si>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</si>
  <si>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</si>
  <si>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</si>
  <si>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</si>
  <si>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</si>
  <si>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</si>
  <si>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</si>
  <si>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</si>
  <si>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</si>
  <si>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</si>
  <si>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</si>
  <si>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</si>
  <si>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</si>
  <si>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</si>
  <si>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</si>
  <si>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</si>
  <si>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</si>
  <si>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</si>
  <si>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</si>
  <si>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</si>
  <si>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</si>
  <si>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</si>
  <si>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</si>
  <si>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</si>
  <si>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</si>
  <si>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</si>
  <si>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</si>
  <si>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</si>
  <si>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</si>
  <si>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</si>
  <si>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</si>
  <si>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</si>
  <si>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</si>
  <si>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</si>
  <si>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</si>
  <si>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</si>
  <si>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</si>
  <si>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</si>
  <si>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</si>
  <si>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</si>
  <si>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</si>
  <si>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</si>
  <si>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</si>
  <si>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</si>
  <si>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</si>
  <si>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</si>
  <si>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</si>
  <si>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</si>
  <si>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</si>
  <si>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</si>
  <si>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</si>
  <si>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</si>
  <si>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</si>
  <si>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</si>
  <si>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</si>
  <si>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</si>
  <si>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</si>
  <si>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</si>
  <si>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</si>
  <si>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</si>
  <si>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</si>
  <si>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</si>
  <si>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</si>
  <si>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</si>
  <si>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</si>
  <si>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</si>
  <si>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</si>
  <si>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</si>
  <si>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</si>
  <si>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</si>
  <si>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</si>
  <si>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</si>
  <si>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</si>
  <si>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</si>
  <si>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</si>
  <si>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</si>
  <si>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</si>
  <si>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</si>
  <si>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</si>
  <si>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</si>
  <si>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</si>
  <si>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</si>
  <si>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</si>
  <si>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</si>
  <si>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</si>
  <si>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</si>
  <si>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</si>
  <si>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</si>
  <si>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</si>
  <si>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</si>
  <si>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</si>
  <si>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</si>
  <si>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</si>
  <si>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</si>
  <si>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</si>
  <si>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</si>
  <si>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</si>
  <si>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</si>
  <si>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</si>
  <si>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</si>
  <si>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</si>
  <si>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</si>
  <si>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</si>
  <si>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</si>
  <si>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</si>
  <si>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</si>
  <si>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</si>
  <si>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</si>
  <si>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</si>
  <si>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</si>
  <si>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</si>
  <si>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</si>
  <si>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</si>
  <si>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</si>
  <si>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</si>
  <si>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</si>
  <si>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</si>
  <si>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</si>
  <si>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</si>
  <si>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</si>
  <si>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</si>
  <si>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</si>
  <si>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</si>
  <si>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</si>
  <si>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</si>
  <si>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</si>
  <si>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</si>
  <si>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</si>
  <si>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</si>
  <si>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</si>
  <si>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</si>
  <si>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</si>
  <si>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</si>
  <si>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</si>
  <si>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</si>
  <si>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</si>
  <si>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</si>
  <si>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</si>
  <si>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</si>
  <si>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</si>
  <si>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</si>
  <si>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</si>
  <si>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</si>
  <si>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</si>
  <si>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</si>
  <si>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</si>
  <si>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</si>
  <si>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</si>
  <si>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</si>
  <si>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</si>
  <si>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</si>
  <si>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</si>
  <si>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</si>
  <si>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</si>
  <si>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</si>
  <si>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</si>
  <si>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</si>
  <si>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</si>
  <si>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</si>
  <si>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</si>
  <si>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</si>
  <si>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</si>
  <si>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</si>
  <si>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</si>
  <si>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</si>
  <si>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</si>
  <si>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</si>
  <si>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</si>
  <si>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</si>
  <si>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</si>
  <si>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</si>
  <si>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</si>
  <si>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</si>
  <si>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</si>
  <si>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</si>
  <si>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</si>
  <si>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</si>
  <si>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</si>
  <si>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</si>
  <si>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</si>
  <si>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</si>
  <si>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</si>
  <si>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</si>
  <si>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</si>
  <si>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</si>
  <si>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</si>
  <si>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</si>
  <si>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</si>
  <si>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</si>
  <si>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</si>
  <si>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</si>
  <si>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</si>
  <si>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</si>
  <si>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</si>
  <si>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</si>
  <si>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</si>
  <si>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</si>
  <si>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</si>
  <si>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</si>
  <si>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</si>
  <si>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</si>
  <si>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</si>
  <si>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</si>
  <si>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</si>
  <si>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</si>
  <si>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</si>
  <si>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</si>
  <si>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</si>
  <si>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</si>
  <si>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</si>
  <si>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</si>
  <si>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</si>
  <si>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</si>
  <si>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</si>
  <si>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</si>
  <si>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</si>
  <si>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</si>
  <si>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</si>
  <si>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</si>
  <si>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</si>
  <si>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</si>
  <si>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</si>
  <si>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</si>
  <si>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</si>
  <si>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</si>
  <si>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</si>
  <si>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</si>
  <si>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</si>
  <si>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</si>
  <si>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</si>
  <si>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</si>
  <si>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</si>
  <si>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</si>
  <si>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</si>
  <si>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</si>
  <si>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</si>
  <si>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</si>
  <si>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</si>
  <si>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</si>
  <si>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</si>
  <si>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</si>
  <si>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</si>
  <si>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</si>
  <si>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</si>
  <si>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</si>
  <si>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</si>
  <si>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</si>
  <si>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</si>
  <si>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</si>
  <si>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</si>
  <si>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</si>
  <si>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</si>
  <si>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</si>
  <si>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</si>
  <si>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</si>
  <si>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</si>
  <si>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</si>
  <si>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</si>
  <si>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</si>
  <si>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</si>
  <si>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</si>
  <si>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</si>
  <si>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</si>
  <si>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</si>
  <si>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</si>
  <si>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</si>
  <si>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</si>
  <si>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</si>
  <si>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</si>
  <si>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</si>
  <si>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</si>
  <si>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</si>
  <si>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</si>
  <si>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</si>
  <si>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</si>
  <si>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</si>
  <si>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</si>
  <si>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</si>
  <si>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</si>
  <si>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</si>
  <si>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</si>
  <si>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</si>
  <si>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</si>
  <si>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</si>
  <si>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</si>
  <si>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</si>
  <si>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</si>
  <si>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</si>
  <si>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</si>
  <si>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</si>
  <si>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</si>
  <si>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</si>
  <si>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</si>
  <si>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</si>
  <si>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</si>
  <si>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</si>
  <si>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</si>
  <si>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</si>
  <si>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</si>
  <si>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</si>
  <si>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</si>
  <si>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</si>
  <si>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</si>
  <si>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</si>
  <si>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</si>
  <si>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</si>
  <si>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</si>
  <si>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</si>
  <si>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</si>
  <si>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</si>
  <si>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</si>
  <si>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</si>
  <si>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</si>
  <si>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</si>
  <si>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</si>
  <si>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</si>
  <si>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</si>
  <si>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</si>
  <si>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</si>
  <si>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</si>
  <si>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</si>
  <si>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</si>
  <si>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</si>
  <si>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</si>
  <si>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</si>
  <si>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</si>
  <si>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</si>
  <si>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</si>
  <si>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</si>
  <si>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</si>
  <si>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</si>
  <si>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</si>
  <si>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</si>
  <si>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</si>
  <si>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</si>
  <si>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</si>
  <si>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</si>
  <si>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</si>
  <si>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</si>
  <si>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</si>
  <si>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</si>
  <si>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</si>
  <si>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</si>
  <si>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</si>
  <si>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</si>
  <si>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</si>
  <si>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</si>
  <si>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</si>
  <si>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</si>
  <si>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</si>
  <si>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</si>
  <si>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</si>
  <si>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</si>
  <si>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</si>
  <si>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</si>
  <si>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</si>
  <si>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</si>
  <si>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</si>
  <si>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</si>
  <si>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</si>
  <si>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</si>
  <si>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</si>
  <si>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</si>
  <si>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</si>
  <si>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</si>
  <si>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</si>
  <si>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</si>
  <si>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</si>
  <si>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</si>
  <si>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</si>
  <si>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</si>
  <si>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</si>
  <si>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</si>
  <si>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</si>
  <si>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</si>
  <si>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</si>
  <si>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</si>
  <si>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</si>
  <si>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</si>
  <si>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</si>
  <si>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</si>
  <si>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</si>
  <si>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</si>
  <si>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</si>
  <si>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</si>
  <si>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</si>
  <si>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</si>
  <si>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</si>
  <si>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</si>
  <si>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</si>
  <si>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</si>
  <si>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</si>
  <si>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</si>
  <si>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</si>
  <si>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</si>
  <si>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</si>
  <si>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</si>
  <si>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</si>
  <si>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</si>
  <si>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</si>
  <si>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</si>
  <si>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</si>
  <si>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</si>
  <si>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</si>
  <si>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</si>
  <si>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</si>
  <si>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</si>
  <si>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</si>
  <si>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</si>
  <si>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</si>
  <si>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</si>
  <si>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</si>
  <si>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</si>
  <si>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</si>
  <si>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</si>
  <si>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</si>
  <si>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</si>
  <si>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</si>
  <si>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</si>
  <si>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</si>
  <si>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</si>
  <si>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</si>
  <si>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</si>
  <si>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</si>
  <si>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</si>
  <si>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</si>
  <si>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</si>
  <si>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</si>
  <si>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</si>
  <si>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</si>
  <si>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</si>
  <si>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</si>
  <si>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</si>
  <si>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</si>
  <si>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</si>
  <si>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</si>
  <si>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</si>
  <si>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</si>
  <si>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</si>
  <si>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</si>
  <si>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</si>
  <si>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</si>
  <si>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</si>
  <si>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</si>
  <si>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</si>
  <si>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</si>
  <si>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</si>
  <si>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</si>
  <si>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</si>
  <si>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</si>
  <si>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</si>
  <si>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</si>
  <si>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</si>
  <si>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</si>
  <si>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</si>
  <si>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</si>
  <si>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</si>
  <si>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</si>
  <si>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</si>
  <si>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</si>
  <si>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</si>
  <si>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</si>
  <si>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</si>
  <si>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</si>
  <si>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</si>
  <si>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</si>
  <si>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</si>
  <si>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</si>
  <si>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</si>
  <si>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</si>
  <si>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</si>
  <si>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</si>
  <si>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</si>
  <si>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</si>
  <si>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</si>
  <si>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</si>
  <si>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</si>
  <si>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</si>
  <si>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</si>
  <si>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</si>
  <si>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</si>
  <si>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</si>
  <si>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</si>
  <si>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</si>
  <si>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</si>
  <si>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</si>
  <si>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</si>
  <si>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</si>
  <si>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</si>
  <si>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</si>
  <si>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</si>
  <si>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</si>
  <si>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</si>
  <si>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</si>
  <si>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</si>
  <si>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</si>
  <si>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</si>
  <si>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</si>
  <si>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</si>
  <si>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</si>
  <si>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</si>
  <si>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</si>
  <si>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</si>
  <si>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</si>
  <si>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</si>
  <si>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</si>
  <si>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</si>
  <si>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</si>
  <si>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</si>
  <si>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</si>
  <si>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</si>
  <si>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</si>
  <si>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</si>
  <si>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</si>
  <si>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</si>
  <si>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</si>
  <si>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</si>
  <si>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</si>
  <si>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</si>
  <si>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</si>
  <si>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</si>
  <si>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</si>
  <si>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</si>
  <si>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</si>
  <si>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</si>
  <si>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</si>
  <si>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</si>
  <si>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</si>
  <si>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</si>
  <si>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</si>
  <si>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</si>
  <si>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</si>
  <si>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</si>
  <si>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</si>
  <si>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</si>
  <si>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</si>
  <si>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</si>
  <si>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</si>
  <si>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</si>
  <si>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</si>
  <si>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</si>
  <si>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</si>
  <si>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</si>
  <si>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</si>
  <si>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</si>
  <si>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</si>
  <si>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</si>
  <si>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</si>
  <si>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</si>
  <si>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</si>
  <si>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</si>
  <si>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</si>
  <si>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</si>
  <si>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</si>
  <si>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</si>
  <si>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</si>
  <si>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</si>
  <si>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</si>
  <si>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</si>
  <si>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</si>
  <si>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</si>
  <si>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</si>
  <si>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</si>
  <si>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</si>
  <si>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</si>
  <si>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</si>
  <si>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</si>
  <si>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</si>
  <si>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</si>
  <si>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</si>
  <si>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</si>
  <si>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</si>
  <si>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</si>
  <si>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</si>
  <si>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</si>
  <si>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</si>
  <si>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</si>
  <si>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</si>
  <si>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</si>
  <si>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</si>
  <si>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</si>
  <si>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</si>
  <si>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</si>
  <si>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</si>
  <si>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</si>
  <si>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</si>
  <si>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</si>
  <si>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</si>
  <si>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</si>
  <si>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</si>
  <si>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</si>
  <si>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</si>
  <si>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</si>
  <si>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</si>
  <si>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</si>
  <si>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</si>
  <si>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</si>
  <si>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</si>
  <si>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</si>
  <si>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</si>
  <si>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</si>
  <si>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</si>
  <si>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</si>
  <si>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</si>
  <si>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</si>
  <si>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</si>
  <si>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</si>
  <si>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</si>
  <si>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</si>
  <si>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</si>
  <si>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</si>
  <si>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</si>
  <si>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</si>
  <si>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</si>
  <si>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</si>
  <si>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</si>
  <si>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</si>
  <si>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</si>
  <si>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</si>
  <si>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</si>
  <si>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</si>
  <si>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</si>
  <si>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</si>
  <si>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</si>
  <si>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</si>
  <si>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</si>
  <si>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</si>
  <si>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</si>
  <si>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</si>
  <si>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</si>
  <si>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</si>
  <si>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</si>
  <si>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</si>
  <si>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</si>
  <si>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</si>
  <si>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</si>
  <si>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</si>
  <si>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</si>
  <si>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</si>
  <si>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</si>
  <si>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</si>
  <si>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</si>
  <si>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</si>
  <si>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</si>
  <si>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</si>
  <si>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</si>
  <si>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</si>
  <si>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</si>
  <si>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</si>
  <si>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</si>
  <si>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</si>
  <si>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</si>
  <si>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</si>
  <si>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</si>
  <si>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</si>
  <si>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</si>
  <si>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</si>
  <si>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</si>
  <si>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</si>
  <si>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</si>
  <si>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</si>
  <si>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</si>
  <si>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</si>
  <si>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</si>
  <si>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</si>
  <si>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</si>
  <si>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</si>
  <si>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</si>
  <si>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</si>
  <si>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</si>
  <si>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</si>
  <si>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</si>
  <si>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</si>
  <si>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</si>
  <si>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</si>
  <si>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</si>
  <si>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</si>
  <si>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</si>
  <si>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</si>
  <si>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</si>
  <si>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</si>
  <si>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</si>
  <si>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</si>
  <si>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</si>
  <si>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</si>
  <si>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</si>
  <si>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</si>
  <si>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</si>
  <si>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</si>
  <si>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</si>
  <si>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</si>
  <si>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</si>
  <si>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</si>
  <si>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</si>
  <si>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</si>
  <si>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</si>
  <si>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</si>
  <si>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</si>
  <si>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</si>
  <si>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</si>
  <si>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</si>
  <si>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</si>
  <si>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</si>
  <si>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</si>
  <si>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</si>
  <si>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</si>
  <si>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</si>
  <si>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</si>
  <si>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</si>
  <si>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</si>
  <si>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</si>
  <si>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</si>
  <si>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</si>
  <si>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</si>
  <si>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</si>
  <si>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</si>
  <si>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</si>
  <si>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</si>
  <si>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</si>
  <si>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</si>
  <si>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</si>
  <si>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</si>
  <si>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</si>
  <si>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</si>
  <si>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</si>
  <si>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</si>
  <si>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</si>
  <si>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</si>
  <si>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</si>
  <si>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</si>
  <si>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</si>
  <si>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</si>
  <si>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</si>
  <si>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</si>
  <si>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</si>
  <si>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</si>
  <si>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</si>
  <si>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</si>
  <si>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</si>
  <si>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</si>
  <si>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</si>
  <si>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</si>
  <si>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</si>
  <si>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</si>
  <si>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</si>
  <si>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</si>
  <si>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</si>
  <si>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</si>
  <si>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</si>
  <si>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</si>
  <si>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</si>
  <si>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</si>
  <si>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</si>
  <si>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</si>
  <si>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</si>
  <si>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</si>
  <si>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</si>
  <si>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</si>
  <si>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</si>
  <si>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</si>
  <si>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</si>
  <si>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</si>
  <si>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</si>
  <si>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</si>
  <si>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</si>
  <si>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</si>
  <si>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</si>
  <si>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</si>
  <si>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</si>
  <si>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</si>
  <si>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</si>
  <si>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</si>
  <si>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</si>
  <si>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</si>
  <si>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</si>
  <si>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</si>
  <si>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</si>
  <si>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</si>
  <si>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</si>
  <si>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</si>
  <si>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</si>
  <si>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</si>
  <si>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</si>
  <si>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</si>
  <si>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</si>
  <si>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</si>
  <si>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</si>
  <si>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</si>
  <si>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</si>
  <si>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</si>
  <si>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</si>
  <si>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</si>
  <si>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</si>
  <si>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</si>
  <si>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</si>
  <si>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</si>
  <si>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</si>
  <si>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</si>
  <si>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</si>
  <si>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</si>
  <si>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</si>
  <si>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</si>
  <si>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</si>
  <si>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</si>
  <si>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</si>
  <si>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</si>
  <si>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</si>
  <si>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</si>
  <si>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</si>
  <si>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</si>
  <si>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</si>
  <si>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</si>
  <si>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</si>
  <si>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</si>
  <si>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</si>
  <si>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</si>
  <si>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</si>
  <si>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</si>
  <si>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</si>
  <si>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</si>
  <si>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</si>
  <si>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</si>
  <si>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</si>
  <si>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</si>
  <si>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</si>
  <si>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</si>
  <si>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</si>
  <si>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</si>
  <si>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</si>
  <si>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</si>
  <si>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</si>
  <si>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</si>
  <si>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</si>
  <si>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</si>
  <si>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</si>
  <si>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</si>
  <si>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</si>
  <si>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</si>
  <si>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</si>
  <si>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</si>
  <si>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</si>
  <si>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</si>
  <si>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</si>
  <si>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</si>
  <si>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</si>
  <si>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</si>
  <si>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</si>
  <si>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</si>
  <si>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</si>
  <si>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</si>
  <si>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</si>
  <si>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</si>
  <si>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</si>
  <si>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</si>
  <si>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</si>
  <si>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</si>
  <si>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</si>
  <si>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</si>
  <si>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</si>
  <si>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</si>
  <si>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</si>
  <si>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</si>
  <si>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</si>
  <si>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</si>
  <si>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</si>
  <si>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</si>
  <si>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</si>
  <si>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</si>
  <si>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</si>
  <si>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</si>
  <si>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</si>
  <si>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</si>
  <si>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</si>
  <si>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</si>
  <si>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</si>
  <si>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</si>
  <si>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</si>
  <si>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</si>
  <si>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</si>
  <si>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</si>
  <si>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</si>
  <si>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</si>
  <si>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</si>
  <si>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</si>
  <si>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</si>
  <si>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</si>
  <si>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</si>
  <si>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</si>
  <si>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</si>
  <si>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</si>
  <si>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</si>
  <si>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</si>
  <si>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</si>
  <si>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</si>
  <si>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</si>
  <si>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</si>
  <si>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</si>
  <si>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</si>
  <si>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</si>
  <si>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</si>
  <si>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</si>
  <si>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</si>
  <si>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</si>
  <si>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</si>
  <si>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</si>
  <si>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</si>
  <si>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</si>
  <si>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</si>
  <si>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</si>
  <si>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</si>
  <si>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</si>
  <si>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</si>
  <si>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</si>
  <si>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</si>
  <si>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</si>
  <si>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</si>
  <si>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</si>
  <si>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</si>
  <si>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</si>
  <si>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</si>
  <si>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</si>
  <si>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</si>
  <si>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</si>
  <si>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</si>
  <si>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</si>
  <si>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</si>
  <si>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</si>
  <si>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</si>
  <si>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</si>
  <si>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</si>
  <si>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</si>
  <si>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</si>
  <si>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</si>
  <si>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</si>
  <si>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</si>
  <si>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</si>
  <si>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</si>
  <si>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</si>
  <si>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</si>
  <si>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</si>
  <si>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</si>
  <si>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</si>
  <si>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</si>
  <si>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</si>
  <si>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</si>
  <si>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</si>
  <si>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</si>
  <si>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</si>
  <si>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</si>
  <si>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</si>
  <si>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</si>
  <si>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</si>
  <si>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</si>
  <si>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</si>
  <si>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</si>
  <si>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</si>
  <si>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</si>
  <si>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</si>
  <si>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</si>
  <si>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</si>
  <si>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</si>
  <si>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</si>
  <si>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</si>
  <si>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</si>
  <si>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</si>
  <si>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</si>
  <si>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</si>
  <si>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</si>
  <si>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</si>
  <si>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</si>
  <si>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</si>
  <si>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</si>
  <si>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</si>
  <si>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</si>
  <si>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</si>
  <si>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</si>
  <si>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</si>
  <si>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</si>
  <si>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</si>
  <si>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</si>
  <si>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</si>
  <si>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</si>
  <si>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</si>
  <si>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</si>
  <si>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</si>
  <si>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</si>
  <si>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</si>
  <si>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</si>
  <si>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</si>
  <si>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</si>
  <si>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</si>
  <si>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</si>
  <si>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</si>
  <si>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</si>
  <si>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</si>
  <si>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</si>
  <si>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</si>
  <si>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</si>
  <si>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</si>
  <si>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</si>
  <si>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</si>
  <si>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</si>
  <si>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</si>
  <si>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</si>
  <si>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</si>
  <si>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</si>
  <si>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</si>
  <si>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</si>
  <si>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</si>
  <si>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</si>
  <si>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</si>
  <si>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</si>
  <si>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</si>
  <si>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</si>
  <si>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</si>
  <si>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</si>
  <si>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</si>
  <si>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</si>
  <si>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</si>
  <si>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</si>
  <si>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</si>
  <si>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</si>
  <si>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</si>
  <si>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</si>
  <si>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</si>
  <si>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</si>
  <si>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</si>
  <si>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</si>
  <si>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</si>
  <si>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</si>
  <si>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</si>
  <si>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</si>
  <si>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</si>
  <si>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</si>
  <si>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</si>
  <si>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</si>
  <si>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</si>
  <si>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</si>
  <si>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</si>
  <si>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</si>
  <si>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</si>
  <si>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</si>
  <si>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</si>
  <si>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</si>
  <si>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</si>
  <si>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</si>
  <si>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</si>
  <si>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</si>
  <si>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</si>
  <si>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</si>
  <si>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</si>
  <si>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</si>
  <si>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</si>
  <si>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</si>
  <si>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</si>
  <si>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</si>
  <si>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</si>
  <si>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</si>
  <si>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</si>
  <si>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</si>
  <si>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</si>
  <si>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</si>
  <si>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</si>
  <si>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</si>
  <si>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</si>
  <si>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</si>
  <si>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</si>
  <si>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</si>
  <si>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</si>
  <si>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</si>
  <si>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</si>
  <si>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</si>
  <si>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</si>
  <si>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</si>
  <si>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</si>
  <si>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</si>
  <si>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</si>
  <si>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</si>
  <si>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</si>
  <si>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</si>
  <si>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</si>
  <si>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</si>
  <si>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</si>
  <si>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</si>
  <si>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</si>
  <si>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</si>
  <si>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</si>
  <si>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</si>
  <si>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</si>
  <si>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</si>
  <si>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</si>
  <si>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</si>
  <si>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</si>
  <si>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</si>
  <si>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</si>
  <si>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</si>
  <si>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</si>
  <si>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</si>
  <si>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</si>
  <si>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</si>
  <si>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</si>
  <si>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</si>
  <si>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</si>
  <si>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</si>
  <si>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</si>
  <si>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</si>
  <si>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</si>
  <si>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</si>
  <si>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</si>
  <si>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</si>
  <si>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</si>
  <si>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</si>
  <si>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</si>
  <si>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</si>
  <si>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</si>
  <si>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</si>
  <si>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</si>
  <si>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</si>
  <si>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</si>
  <si>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</si>
  <si>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</si>
  <si>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</si>
  <si>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</si>
  <si>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</si>
  <si>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</si>
  <si>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</si>
  <si>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</si>
  <si>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</si>
  <si>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</si>
  <si>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</si>
  <si>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</si>
  <si>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</si>
  <si>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</si>
  <si>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</si>
  <si>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</si>
  <si>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</si>
  <si>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</si>
  <si>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</si>
  <si>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</si>
  <si>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</si>
  <si>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</si>
  <si>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</si>
  <si>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</si>
  <si>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</si>
  <si>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</si>
  <si>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</si>
  <si>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</si>
  <si>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</si>
  <si>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</si>
  <si>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</si>
  <si>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</si>
  <si>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</si>
  <si>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</si>
  <si>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</si>
  <si>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</si>
  <si>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</si>
  <si>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</si>
  <si>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</si>
  <si>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</si>
  <si>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</si>
  <si>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</si>
  <si>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</si>
  <si>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</si>
  <si>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</si>
  <si>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</si>
  <si>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</si>
  <si>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</si>
  <si>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</si>
  <si>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</si>
  <si>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</si>
  <si>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</si>
  <si>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</si>
  <si>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</si>
  <si>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</si>
  <si>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</si>
  <si>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</si>
  <si>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</si>
  <si>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</si>
  <si>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</si>
  <si>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</si>
  <si>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</si>
  <si>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</si>
  <si>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</si>
  <si>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</si>
  <si>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</si>
  <si>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</si>
  <si>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</si>
  <si>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</si>
  <si>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</si>
  <si>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</si>
  <si>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</si>
  <si>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</si>
  <si>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</si>
  <si>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</si>
  <si>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</si>
  <si>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</si>
  <si>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</si>
  <si>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</si>
  <si>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</si>
  <si>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</si>
  <si>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</si>
  <si>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</si>
  <si>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</si>
  <si>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</si>
  <si>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</si>
  <si>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</si>
  <si>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</si>
  <si>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</si>
  <si>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</si>
  <si>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</si>
  <si>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</si>
  <si>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</si>
  <si>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</si>
  <si>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</si>
  <si>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</si>
  <si>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</si>
  <si>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</si>
  <si>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</si>
  <si>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</si>
  <si>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</si>
  <si>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</si>
  <si>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</si>
  <si>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</si>
  <si>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</si>
  <si>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</si>
  <si>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</si>
  <si>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</si>
  <si>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</si>
  <si>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</si>
  <si>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</si>
  <si>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</si>
  <si>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</si>
  <si>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</si>
  <si>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</si>
  <si>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</si>
  <si>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</si>
  <si>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</si>
  <si>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</si>
  <si>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</si>
  <si>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</si>
  <si>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</si>
  <si>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</si>
  <si>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</si>
  <si>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</si>
  <si>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</si>
  <si>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</si>
  <si>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</si>
  <si>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</si>
  <si>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</si>
  <si>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</si>
  <si>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</si>
  <si>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</si>
  <si>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</si>
  <si>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</si>
  <si>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</si>
  <si>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</si>
  <si>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</si>
  <si>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</si>
  <si>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</si>
  <si>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</si>
  <si>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</si>
  <si>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</si>
  <si>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</si>
  <si>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</si>
  <si>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</si>
  <si>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</si>
  <si>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</si>
  <si>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</si>
  <si>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</si>
  <si>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</si>
  <si>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</si>
  <si>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</si>
  <si>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</si>
  <si>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</si>
  <si>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</si>
  <si>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</si>
  <si>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</si>
  <si>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</si>
  <si>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</si>
  <si>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</si>
  <si>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</si>
  <si>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</si>
  <si>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</si>
  <si>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</si>
  <si>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</si>
  <si>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</si>
  <si>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</si>
  <si>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</si>
  <si>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</si>
  <si>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</si>
  <si>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</si>
  <si>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</si>
  <si>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</si>
  <si>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</si>
  <si>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</si>
  <si>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</si>
  <si>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</si>
  <si>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</si>
  <si>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</si>
  <si>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</si>
  <si>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</si>
  <si>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</si>
  <si>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</si>
  <si>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</si>
  <si>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</si>
  <si>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</si>
  <si>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</si>
  <si>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</si>
  <si>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</si>
  <si>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</si>
  <si>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</si>
  <si>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</si>
  <si>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</si>
  <si>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</si>
  <si>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</si>
  <si>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</si>
  <si>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</si>
  <si>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</si>
  <si>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</si>
  <si>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</si>
  <si>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</si>
  <si>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</si>
  <si>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</si>
  <si>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</si>
  <si>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</si>
  <si>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</si>
  <si>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</si>
  <si>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</si>
  <si>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</si>
  <si>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</si>
  <si>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</si>
  <si>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</si>
  <si>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</si>
  <si>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</si>
  <si>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</si>
  <si>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</si>
  <si>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</si>
  <si>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</si>
  <si>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</si>
  <si>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</si>
  <si>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</si>
  <si>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</si>
  <si>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</si>
  <si>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</si>
  <si>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</si>
  <si>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</si>
  <si>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</si>
  <si>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</si>
  <si>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</si>
  <si>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</si>
  <si>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</si>
  <si>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</si>
  <si>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</si>
  <si>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</si>
  <si>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</si>
  <si>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</si>
  <si>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</si>
  <si>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</si>
  <si>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</si>
  <si>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</si>
  <si>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</si>
  <si>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</si>
  <si>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</si>
  <si>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</si>
  <si>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</si>
  <si>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</si>
  <si>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</si>
  <si>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</si>
  <si>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</si>
  <si>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</si>
  <si>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</si>
  <si>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</si>
  <si>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</si>
  <si>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</si>
  <si>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</si>
  <si>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</si>
  <si>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</si>
  <si>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</si>
  <si>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</si>
  <si>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</si>
  <si>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</si>
  <si>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</si>
  <si>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</si>
  <si>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</si>
  <si>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</si>
  <si>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</si>
  <si>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</si>
  <si>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</si>
  <si>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</si>
  <si>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</si>
  <si>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</si>
  <si>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</si>
  <si>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</si>
  <si>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</si>
  <si>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</si>
  <si>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</si>
  <si>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</si>
  <si>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</si>
  <si>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</si>
  <si>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</si>
  <si>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</si>
  <si>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</si>
  <si>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</si>
  <si>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</si>
  <si>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</si>
  <si>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</si>
  <si>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</si>
  <si>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</si>
  <si>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</si>
  <si>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</si>
  <si>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</si>
  <si>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</si>
  <si>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</si>
  <si>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</si>
  <si>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</si>
  <si>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</si>
  <si>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</si>
  <si>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</si>
  <si>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</si>
  <si>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</si>
  <si>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</si>
  <si>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</si>
  <si>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</si>
  <si>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</si>
  <si>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</si>
  <si>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</si>
  <si>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</si>
  <si>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</si>
  <si>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</si>
  <si>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</si>
  <si>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</si>
  <si>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</si>
  <si>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</si>
  <si>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</si>
  <si>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</si>
  <si>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</si>
  <si>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</si>
  <si>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</si>
  <si>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</si>
  <si>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</si>
  <si>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</si>
  <si>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</si>
  <si>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</si>
  <si>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</si>
  <si>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</si>
  <si>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</si>
  <si>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</si>
  <si>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</si>
  <si>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</si>
  <si>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</si>
  <si>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</si>
  <si>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</si>
  <si>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</si>
  <si>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</si>
  <si>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</si>
  <si>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</si>
  <si>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</si>
  <si>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</si>
  <si>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</si>
  <si>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</si>
  <si>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</si>
  <si>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</si>
  <si>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</si>
  <si>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</si>
  <si>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</si>
  <si>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</si>
  <si>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</si>
  <si>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</si>
  <si>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</si>
  <si>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</si>
  <si>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</si>
  <si>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</si>
  <si>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</si>
  <si>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</si>
  <si>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</si>
  <si>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</si>
  <si>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</si>
  <si>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</si>
  <si>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</si>
  <si>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</si>
  <si>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</si>
  <si>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</si>
  <si>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</si>
  <si>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</si>
  <si>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</si>
  <si>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</si>
  <si>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</si>
  <si>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</si>
  <si>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</si>
  <si>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</si>
  <si>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</si>
  <si>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</si>
  <si>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</si>
  <si>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</si>
  <si>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</si>
  <si>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</si>
  <si>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</si>
  <si>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</si>
  <si>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</si>
  <si>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</si>
  <si>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</si>
  <si>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</si>
  <si>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</si>
  <si>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</si>
  <si>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</si>
  <si>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</si>
  <si>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</si>
  <si>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</si>
  <si>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</si>
  <si>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</si>
  <si>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</si>
  <si>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</si>
  <si>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</si>
  <si>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</si>
  <si>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</si>
  <si>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</si>
  <si>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</si>
  <si>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</si>
  <si>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</si>
  <si>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</si>
  <si>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</si>
  <si>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</si>
  <si>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</si>
  <si>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</si>
  <si>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</si>
  <si>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</si>
  <si>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</si>
  <si>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</si>
  <si>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</si>
  <si>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</si>
  <si>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</si>
  <si>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</si>
  <si>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</si>
  <si>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</si>
  <si>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</si>
  <si>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</si>
  <si>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</si>
  <si>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</si>
  <si>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</si>
  <si>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</si>
  <si>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</si>
  <si>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</si>
  <si>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</si>
  <si>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</si>
  <si>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</si>
  <si>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</si>
  <si>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</si>
  <si>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</si>
  <si>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</si>
  <si>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</si>
  <si>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</si>
  <si>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</si>
  <si>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</si>
  <si>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</si>
  <si>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</si>
  <si>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</si>
  <si>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</si>
  <si>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</si>
  <si>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</si>
  <si>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</si>
  <si>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</si>
  <si>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</si>
  <si>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</si>
  <si>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</si>
  <si>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</si>
  <si>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</si>
  <si>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</si>
  <si>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</si>
  <si>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</si>
  <si>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</si>
  <si>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</si>
  <si>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</si>
  <si>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</si>
  <si>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</si>
  <si>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</si>
  <si>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</si>
  <si>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</si>
  <si>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</si>
  <si>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</si>
  <si>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</si>
  <si>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</si>
  <si>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</si>
  <si>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</si>
  <si>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</si>
  <si>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</si>
  <si>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</si>
  <si>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</si>
  <si>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</si>
  <si>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</si>
  <si>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</si>
  <si>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</si>
  <si>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</si>
  <si>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</si>
  <si>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</si>
  <si>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</si>
  <si>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</si>
  <si>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</si>
  <si>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</si>
  <si>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</si>
  <si>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</si>
  <si>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</si>
  <si>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</si>
  <si>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</si>
  <si>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</si>
  <si>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</si>
  <si>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</si>
  <si>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</si>
  <si>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</si>
  <si>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</si>
  <si>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</si>
  <si>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</si>
  <si>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</si>
  <si>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</si>
  <si>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</si>
  <si>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</si>
  <si>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</si>
  <si>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</si>
  <si>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</si>
  <si>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</si>
  <si>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</si>
  <si>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</si>
  <si>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</si>
  <si>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</si>
  <si>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</si>
  <si>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</si>
  <si>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</si>
  <si>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</si>
  <si>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</si>
  <si>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</si>
  <si>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</si>
  <si>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</si>
  <si>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</si>
  <si>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</si>
  <si>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</si>
  <si>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</si>
  <si>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</si>
  <si>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</si>
  <si>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</si>
  <si>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</si>
  <si>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</si>
  <si>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</si>
  <si>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</si>
  <si>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</si>
  <si>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</si>
  <si>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</si>
  <si>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</si>
  <si>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</si>
  <si>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</si>
  <si>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</si>
  <si>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</si>
  <si>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</si>
  <si>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</si>
  <si>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</si>
  <si>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</si>
  <si>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</si>
  <si>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</si>
  <si>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</si>
  <si>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</si>
  <si>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</si>
  <si>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</si>
  <si>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</si>
  <si>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</si>
  <si>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</si>
  <si>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</si>
  <si>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</si>
  <si>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</si>
  <si>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</si>
  <si>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</si>
  <si>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</si>
  <si>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</si>
  <si>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</si>
  <si>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</si>
  <si>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</si>
  <si>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</si>
  <si>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</si>
  <si>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</si>
  <si>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</si>
  <si>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</si>
  <si>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</si>
  <si>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</si>
  <si>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</si>
  <si>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</si>
  <si>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</si>
  <si>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</si>
  <si>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</si>
  <si>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</si>
  <si>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</si>
  <si>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</si>
  <si>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</si>
  <si>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</si>
  <si>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</si>
  <si>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</si>
  <si>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</si>
  <si>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</si>
  <si>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</si>
  <si>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</si>
  <si>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</si>
  <si>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</si>
  <si>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</si>
  <si>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</si>
  <si>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</si>
  <si>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</si>
  <si>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</si>
  <si>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</si>
  <si>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</si>
  <si>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</si>
  <si>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</si>
  <si>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</si>
  <si>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</si>
  <si>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</si>
  <si>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</si>
  <si>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</si>
  <si>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</si>
  <si>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</si>
  <si>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</si>
  <si>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</si>
  <si>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</si>
  <si>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</si>
  <si>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</si>
  <si>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</si>
  <si>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</si>
  <si>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</si>
  <si>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</si>
  <si>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</si>
  <si>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</si>
  <si>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</si>
  <si>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</si>
  <si>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</si>
  <si>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</si>
  <si>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</si>
  <si>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</si>
  <si>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</si>
  <si>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</si>
  <si>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</si>
  <si>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</si>
  <si>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</si>
  <si>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</si>
  <si>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</si>
  <si>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</si>
  <si>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</si>
  <si>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</si>
  <si>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</si>
  <si>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</si>
  <si>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</si>
  <si>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</si>
  <si>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</si>
  <si>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</si>
  <si>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</si>
  <si>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</si>
  <si>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</si>
  <si>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</si>
  <si>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</si>
  <si>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</si>
  <si>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</si>
  <si>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</si>
  <si>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</si>
  <si>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</si>
  <si>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</si>
  <si>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</si>
  <si>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</si>
  <si>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</si>
  <si>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</si>
  <si>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</si>
  <si>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</si>
  <si>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</si>
  <si>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</si>
  <si>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</si>
  <si>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</si>
  <si>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</si>
  <si>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</si>
  <si>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</si>
  <si>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</si>
  <si>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</si>
  <si>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</si>
  <si>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</si>
  <si>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</si>
  <si>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</si>
  <si>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</si>
  <si>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</si>
  <si>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</si>
  <si>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</si>
  <si>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</si>
  <si>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</si>
  <si>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</si>
  <si>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</si>
  <si>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</si>
  <si>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</si>
  <si>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</si>
  <si>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</si>
  <si>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</si>
  <si>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</si>
  <si>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</si>
  <si>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</si>
  <si>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</si>
  <si>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</si>
  <si>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</si>
  <si>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</si>
  <si>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</si>
  <si>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</si>
  <si>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</si>
  <si>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</si>
  <si>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</si>
  <si>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</si>
  <si>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</si>
  <si>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</si>
  <si>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</si>
  <si>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</si>
  <si>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</si>
  <si>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</si>
  <si>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</si>
  <si>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</si>
  <si>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</si>
  <si>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</si>
  <si>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</si>
  <si>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</si>
  <si>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</si>
  <si>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</si>
  <si>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</si>
  <si>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</si>
  <si>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</si>
  <si>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</si>
  <si>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</si>
  <si>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</si>
  <si>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</si>
  <si>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</si>
  <si>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</si>
  <si>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</si>
  <si>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</si>
  <si>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</si>
  <si>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</si>
  <si>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</si>
  <si>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</si>
  <si>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</si>
  <si>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</si>
  <si>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</si>
  <si>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</si>
  <si>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</si>
  <si>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</si>
  <si>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</si>
  <si>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</si>
  <si>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</si>
  <si>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</si>
  <si>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</si>
  <si>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</si>
  <si>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</si>
  <si>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</si>
  <si>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</si>
  <si>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</si>
  <si>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</si>
  <si>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</si>
  <si>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</si>
  <si>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</si>
  <si>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</si>
  <si>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</si>
  <si>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</si>
  <si>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</si>
  <si>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</si>
  <si>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</si>
  <si>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</si>
  <si>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</si>
  <si>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</si>
  <si>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</si>
  <si>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</si>
  <si>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</si>
  <si>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</si>
  <si>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</si>
  <si>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</si>
  <si>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</si>
  <si>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</si>
  <si>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</si>
  <si>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</si>
  <si>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</si>
  <si>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</si>
  <si>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</si>
  <si>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</si>
  <si>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</si>
  <si>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</si>
  <si>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</si>
  <si>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</si>
  <si>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</si>
  <si>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</si>
  <si>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</si>
  <si>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</si>
  <si>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</si>
  <si>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</si>
  <si>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</si>
  <si>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</si>
  <si>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</si>
  <si>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</si>
  <si>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</si>
  <si>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</si>
  <si>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</si>
  <si>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</si>
  <si>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</si>
  <si>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</si>
  <si>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</si>
  <si>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</si>
  <si>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</si>
  <si>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</si>
  <si>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</si>
  <si>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</si>
  <si>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</si>
  <si>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</si>
  <si>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</si>
  <si>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</si>
  <si>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</si>
  <si>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</si>
  <si>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</si>
  <si>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</si>
  <si>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</si>
  <si>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</si>
  <si>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</si>
  <si>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</si>
  <si>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</si>
  <si>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</si>
  <si>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</si>
  <si>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</si>
  <si>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</si>
  <si>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</si>
  <si>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</si>
  <si>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</si>
  <si>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</si>
  <si>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</si>
  <si>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</si>
  <si>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</si>
  <si>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</si>
  <si>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</si>
  <si>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</si>
  <si>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</si>
  <si>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</si>
  <si>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</si>
  <si>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</si>
  <si>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</si>
  <si>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</si>
  <si>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</si>
  <si>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</si>
  <si>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</si>
  <si>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</si>
  <si>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</si>
  <si>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</si>
  <si>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</si>
  <si>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</si>
  <si>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</si>
  <si>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</si>
  <si>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</si>
  <si>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</si>
  <si>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</si>
  <si>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</si>
  <si>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</si>
  <si>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</si>
  <si>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</si>
  <si>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</si>
  <si>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</si>
  <si>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</si>
  <si>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</si>
  <si>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</si>
  <si>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</si>
  <si>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</si>
  <si>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</si>
  <si>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</si>
  <si>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</si>
  <si>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</si>
  <si>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</si>
  <si>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</si>
  <si>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</si>
  <si>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</si>
  <si>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</si>
  <si>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</si>
  <si>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</si>
  <si>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</si>
  <si>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</si>
  <si>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</si>
  <si>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</si>
  <si>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</si>
  <si>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</si>
  <si>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</si>
  <si>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</si>
  <si>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</si>
  <si>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</si>
  <si>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</si>
  <si>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</si>
  <si>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</si>
  <si>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</si>
  <si>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</si>
  <si>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</si>
  <si>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</si>
  <si>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</si>
  <si>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</si>
  <si>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</si>
  <si>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</si>
  <si>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</si>
  <si>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</si>
  <si>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</si>
  <si>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</si>
  <si>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</si>
  <si>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</si>
  <si>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</si>
  <si>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</si>
  <si>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</si>
  <si>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</si>
  <si>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</si>
  <si>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</si>
  <si>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</si>
  <si>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</si>
  <si>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</si>
  <si>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</si>
  <si>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</si>
  <si>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</si>
  <si>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</si>
  <si>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</si>
  <si>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</si>
  <si>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</si>
  <si>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</si>
  <si>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</si>
  <si>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</si>
  <si>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</si>
  <si>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</si>
  <si>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</si>
  <si>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</si>
  <si>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</si>
  <si>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</si>
  <si>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</si>
  <si>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</si>
  <si>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</si>
  <si>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</si>
  <si>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</si>
  <si>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</si>
  <si>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</si>
  <si>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</si>
  <si>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</si>
  <si>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</si>
  <si>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</si>
  <si>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</si>
  <si>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</si>
  <si>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</si>
  <si>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</si>
  <si>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</si>
  <si>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</si>
  <si>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</si>
  <si>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</si>
  <si>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</si>
  <si>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</si>
  <si>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</si>
  <si>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</si>
  <si>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</si>
  <si>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</si>
  <si>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</si>
  <si>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</si>
  <si>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</si>
  <si>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</si>
  <si>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</si>
  <si>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</si>
  <si>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</si>
  <si>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</si>
  <si>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</si>
  <si>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</si>
  <si>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</si>
  <si>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</si>
  <si>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</si>
  <si>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</si>
  <si>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</si>
  <si>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</si>
  <si>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</si>
  <si>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</si>
  <si>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</si>
  <si>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</si>
  <si>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</si>
  <si>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</si>
  <si>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</si>
  <si>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</si>
  <si>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</si>
  <si>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</si>
  <si>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</si>
  <si>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</si>
  <si>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</si>
  <si>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</si>
  <si>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</si>
  <si>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</si>
  <si>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</si>
  <si>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</si>
  <si>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</si>
  <si>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</si>
  <si>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</si>
  <si>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</si>
  <si>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</si>
  <si>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</si>
  <si>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</si>
  <si>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</si>
  <si>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</si>
  <si>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</si>
  <si>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</si>
  <si>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</si>
  <si>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</si>
  <si>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</si>
  <si>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</si>
  <si>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</si>
  <si>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</si>
  <si>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</si>
  <si>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</si>
  <si>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</si>
  <si>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</si>
  <si>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</si>
  <si>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</si>
  <si>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</si>
  <si>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</si>
  <si>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</si>
  <si>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</si>
  <si>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</si>
  <si>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</si>
  <si>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</si>
  <si>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</si>
  <si>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</si>
  <si>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</si>
  <si>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</si>
  <si>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</si>
  <si>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</si>
  <si>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</si>
  <si>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</si>
  <si>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</si>
  <si>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</si>
  <si>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</si>
  <si>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</si>
  <si>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</si>
  <si>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</si>
  <si>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</si>
  <si>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</si>
  <si>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</si>
  <si>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</si>
  <si>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</si>
  <si>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</si>
  <si>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</si>
  <si>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</si>
  <si>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</si>
  <si>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</si>
  <si>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</si>
  <si>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</si>
  <si>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</si>
  <si>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</si>
  <si>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</si>
  <si>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</si>
  <si>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</si>
  <si>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</si>
  <si>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</si>
  <si>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</si>
  <si>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</si>
  <si>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</si>
  <si>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</si>
  <si>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</si>
  <si>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</si>
  <si>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</si>
  <si>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</si>
  <si>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</si>
  <si>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</si>
  <si>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</si>
  <si>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</si>
  <si>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</si>
  <si>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</si>
  <si>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</si>
  <si>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</si>
  <si>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</si>
  <si>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</si>
  <si>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</si>
  <si>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</si>
  <si>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</si>
  <si>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</si>
  <si>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</si>
  <si>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</si>
  <si>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</si>
  <si>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</si>
  <si>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</si>
  <si>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</si>
  <si>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</si>
  <si>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</si>
  <si>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</si>
  <si>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</si>
  <si>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</si>
  <si>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</si>
  <si>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</si>
  <si>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</si>
  <si>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</si>
  <si>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</si>
  <si>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</si>
  <si>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</si>
  <si>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</si>
  <si>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</si>
  <si>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</si>
  <si>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</si>
  <si>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</si>
  <si>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</si>
  <si>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</si>
  <si>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</si>
  <si>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</si>
  <si>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</si>
  <si>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</si>
  <si>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</si>
  <si>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</si>
  <si>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</si>
  <si>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</si>
  <si>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</si>
  <si>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</si>
  <si>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</si>
  <si>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</si>
  <si>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</si>
  <si>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</si>
  <si>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</si>
  <si>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</si>
  <si>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</si>
  <si>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</si>
  <si>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</si>
  <si>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</si>
  <si>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</si>
  <si>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</si>
  <si>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</si>
  <si>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</si>
  <si>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</si>
  <si>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</si>
  <si>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</si>
  <si>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</si>
  <si>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</si>
  <si>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</si>
  <si>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</si>
  <si>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</si>
  <si>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</si>
  <si>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</si>
  <si>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</si>
  <si>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</si>
  <si>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</si>
  <si>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</si>
  <si>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</si>
  <si>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</si>
  <si>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</si>
  <si>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</si>
  <si>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</si>
  <si>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</si>
  <si>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</si>
  <si>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</si>
  <si>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</si>
  <si>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</si>
  <si>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</si>
  <si>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</si>
  <si>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</si>
  <si>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</si>
  <si>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</si>
  <si>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</si>
  <si>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</si>
  <si>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</si>
  <si>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</si>
  <si>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</si>
  <si>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</si>
  <si>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</si>
  <si>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</si>
  <si>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</si>
  <si>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</si>
  <si>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</si>
  <si>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</si>
  <si>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</si>
  <si>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</si>
  <si>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</si>
  <si>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</si>
  <si>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</si>
  <si>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</si>
  <si>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</si>
  <si>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</si>
  <si>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</si>
  <si>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</si>
  <si>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</si>
  <si>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</si>
  <si>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</si>
  <si>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</si>
  <si>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</si>
  <si>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</si>
  <si>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</si>
  <si>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</si>
  <si>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</si>
  <si>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</si>
  <si>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</si>
  <si>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</si>
  <si>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</si>
  <si>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</si>
  <si>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</si>
  <si>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</si>
  <si>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</si>
  <si>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</si>
  <si>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</si>
  <si>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</si>
  <si>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</si>
  <si>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</si>
  <si>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</si>
  <si>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</si>
  <si>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</si>
  <si>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</si>
  <si>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</si>
  <si>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</si>
  <si>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</si>
  <si>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</si>
  <si>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</si>
  <si>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</si>
  <si>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</si>
  <si>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</si>
  <si>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</si>
  <si>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</si>
  <si>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</si>
  <si>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</si>
  <si>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</si>
  <si>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</si>
  <si>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</si>
  <si>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</si>
  <si>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</si>
  <si>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</si>
  <si>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</si>
  <si>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</si>
  <si>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</si>
  <si>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</si>
  <si>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</si>
  <si>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</si>
  <si>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</si>
  <si>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</si>
  <si>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</si>
  <si>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</si>
  <si>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</si>
  <si>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</si>
  <si>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</si>
  <si>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</si>
  <si>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</si>
  <si>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</si>
  <si>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</si>
  <si>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</si>
  <si>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</si>
  <si>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</si>
  <si>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</si>
  <si>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</si>
  <si>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</si>
  <si>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</si>
  <si>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</si>
  <si>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</si>
  <si>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</si>
  <si>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</si>
  <si>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</si>
  <si>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</si>
  <si>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</si>
  <si>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</si>
  <si>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</si>
  <si>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</si>
  <si>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</si>
  <si>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</si>
  <si>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</si>
  <si>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</si>
  <si>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</si>
  <si>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</si>
  <si>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</si>
  <si>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</si>
  <si>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</si>
  <si>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</si>
  <si>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</si>
  <si>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</si>
  <si>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</si>
  <si>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</si>
  <si>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</si>
  <si>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</si>
  <si>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</si>
  <si>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</si>
  <si>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</si>
  <si>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</si>
  <si>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</si>
  <si>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</si>
  <si>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</si>
  <si>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</si>
  <si>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</si>
  <si>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</si>
  <si>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</si>
  <si>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</si>
  <si>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</si>
  <si>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</si>
  <si>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</si>
  <si>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</si>
  <si>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</si>
  <si>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</si>
  <si>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</si>
  <si>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</si>
  <si>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</si>
  <si>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</si>
  <si>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</si>
  <si>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</si>
  <si>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</si>
  <si>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</si>
  <si>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</si>
  <si>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</si>
  <si>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</si>
  <si>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</si>
  <si>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</si>
  <si>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</si>
  <si>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</si>
  <si>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</si>
  <si>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</si>
  <si>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</si>
  <si>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</si>
  <si>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</si>
  <si>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</si>
  <si>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</si>
  <si>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</si>
  <si>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</si>
  <si>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</si>
  <si>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</si>
  <si>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</si>
  <si>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</si>
  <si>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</si>
  <si>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</si>
  <si>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</si>
  <si>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</si>
  <si>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</si>
  <si>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</si>
  <si>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</si>
  <si>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</si>
  <si>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</si>
  <si>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</si>
  <si>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</si>
  <si>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</si>
  <si>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</si>
  <si>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</si>
  <si>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</si>
  <si>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</si>
  <si>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</si>
  <si>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</si>
  <si>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</si>
  <si>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</si>
  <si>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</si>
  <si>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</si>
  <si>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</si>
  <si>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</si>
  <si>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</si>
  <si>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</si>
  <si>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</si>
  <si>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</si>
  <si>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</si>
  <si>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</si>
  <si>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</si>
  <si>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</si>
  <si>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</si>
  <si>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</si>
  <si>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</si>
  <si>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</si>
  <si>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</si>
  <si>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</si>
  <si>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</si>
  <si>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</si>
  <si>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</si>
  <si>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</si>
  <si>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</si>
  <si>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</si>
  <si>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</si>
  <si>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</si>
  <si>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</si>
  <si>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</si>
  <si>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</si>
  <si>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</si>
  <si>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</si>
  <si>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</si>
  <si>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</si>
  <si>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</si>
  <si>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</si>
  <si>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</si>
  <si>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</si>
  <si>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</si>
  <si>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</si>
  <si>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</si>
  <si>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</si>
  <si>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</si>
  <si>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</si>
  <si>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</si>
  <si>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</si>
  <si>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</si>
  <si>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</si>
  <si>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</si>
  <si>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</si>
  <si>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</si>
  <si>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</si>
  <si>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</si>
  <si>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</si>
  <si>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</si>
  <si>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</si>
  <si>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</si>
  <si>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</si>
  <si>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</si>
  <si>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</si>
  <si>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</si>
  <si>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</si>
  <si>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</si>
  <si>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</si>
  <si>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</si>
  <si>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</si>
  <si>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</si>
  <si>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</si>
  <si>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</si>
  <si>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</si>
  <si>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</si>
  <si>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</si>
  <si>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</si>
  <si>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</si>
  <si>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</si>
  <si>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</si>
  <si>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</si>
  <si>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</si>
  <si>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</si>
  <si>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</si>
  <si>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</si>
  <si>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</si>
  <si>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</si>
  <si>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</si>
  <si>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</si>
  <si>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</si>
  <si>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</si>
  <si>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</si>
  <si>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</si>
  <si>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</si>
  <si>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</si>
  <si>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</si>
  <si>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</si>
  <si>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</si>
  <si>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</si>
  <si>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</si>
  <si>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</si>
  <si>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</si>
  <si>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</si>
  <si>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</si>
  <si>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</si>
  <si>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</si>
  <si>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</si>
  <si>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</si>
  <si>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</si>
  <si>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</si>
  <si>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</si>
  <si>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</si>
  <si>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</si>
  <si>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</si>
  <si>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</si>
  <si>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</si>
  <si>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</si>
  <si>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</si>
  <si>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</si>
  <si>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</si>
  <si>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</si>
  <si>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</si>
  <si>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</si>
  <si>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</si>
  <si>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</si>
  <si>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</si>
  <si>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</si>
  <si>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</si>
  <si>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</si>
  <si>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</si>
  <si>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</si>
  <si>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</si>
  <si>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</si>
  <si>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</si>
  <si>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</si>
  <si>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</si>
  <si>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</si>
  <si>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</si>
  <si>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</si>
  <si>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</si>
  <si>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</si>
  <si>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</si>
  <si>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</si>
  <si>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</si>
  <si>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</si>
  <si>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</si>
  <si>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</si>
  <si>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</si>
  <si>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</si>
  <si>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</si>
  <si>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</si>
  <si>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</si>
  <si>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</si>
  <si>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</si>
  <si>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</si>
  <si>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</si>
  <si>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</si>
  <si>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</si>
  <si>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</si>
  <si>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</si>
  <si>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</si>
  <si>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</si>
  <si>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</si>
  <si>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</si>
  <si>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</si>
  <si>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</si>
  <si>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</si>
  <si>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</si>
  <si>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</si>
  <si>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</si>
  <si>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</si>
  <si>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</si>
  <si>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</si>
  <si>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</si>
  <si>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</si>
  <si>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</si>
  <si>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</si>
  <si>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</si>
  <si>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</si>
  <si>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</si>
  <si>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</si>
  <si>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</si>
  <si>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</si>
  <si>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</si>
  <si>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</si>
  <si>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</si>
  <si>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</si>
  <si>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</si>
  <si>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</si>
  <si>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</si>
  <si>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</si>
  <si>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</si>
  <si>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</si>
  <si>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</si>
  <si>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</si>
  <si>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</si>
  <si>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</si>
  <si>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</si>
  <si>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</si>
  <si>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</si>
  <si>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</si>
  <si>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</si>
  <si>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</si>
  <si>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</si>
  <si>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</si>
  <si>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</si>
  <si>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</si>
  <si>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</si>
  <si>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</si>
  <si>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</si>
  <si>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</si>
  <si>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</si>
  <si>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</si>
  <si>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</si>
  <si>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</si>
  <si>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</si>
  <si>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</si>
  <si>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</si>
  <si>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</si>
  <si>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</si>
  <si>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</si>
  <si>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</si>
  <si>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</si>
  <si>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</si>
  <si>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</si>
  <si>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</si>
  <si>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</si>
  <si>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</si>
  <si>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</si>
  <si>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</si>
  <si>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</si>
  <si>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</si>
  <si>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</si>
  <si>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</si>
  <si>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</si>
  <si>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</si>
  <si>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</si>
  <si>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</si>
  <si>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</si>
  <si>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</si>
  <si>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</si>
  <si>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</si>
  <si>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</si>
  <si>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</si>
  <si>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</si>
  <si>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</si>
  <si>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</si>
  <si>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</si>
  <si>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</si>
  <si>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</si>
  <si>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</si>
  <si>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</si>
  <si>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</si>
  <si>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</si>
  <si>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</si>
  <si>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</si>
  <si>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</si>
  <si>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</si>
  <si>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</si>
  <si>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</si>
  <si>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</si>
  <si>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</si>
  <si>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</si>
  <si>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</si>
  <si>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</si>
  <si>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</si>
  <si>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</si>
  <si>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</si>
  <si>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</si>
  <si>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</si>
  <si>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</si>
  <si>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</si>
  <si>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</si>
  <si>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</si>
  <si>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</si>
  <si>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</si>
  <si>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</si>
  <si>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</si>
  <si>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</si>
  <si>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</si>
  <si>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</si>
  <si>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</si>
  <si>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</si>
  <si>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</si>
  <si>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</si>
  <si>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</si>
  <si>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</si>
  <si>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</si>
  <si>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</si>
  <si>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</si>
  <si>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</si>
  <si>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</si>
  <si>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</si>
  <si>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</si>
  <si>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</si>
  <si>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</si>
  <si>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</si>
  <si>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</si>
  <si>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</si>
  <si>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</si>
  <si>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</si>
  <si>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</si>
  <si>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</si>
  <si>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</si>
  <si>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</si>
  <si>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</si>
  <si>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</si>
  <si>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</si>
  <si>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</si>
  <si>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</si>
  <si>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</si>
  <si>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</si>
  <si>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</si>
  <si>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</si>
  <si>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</si>
  <si>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</si>
  <si>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</si>
  <si>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</si>
  <si>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</si>
  <si>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</si>
  <si>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</si>
  <si>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</si>
  <si>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</si>
  <si>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</si>
  <si>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</si>
  <si>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</si>
  <si>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</si>
  <si>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</si>
  <si>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</si>
  <si>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</si>
  <si>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</si>
  <si>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</si>
  <si>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</si>
  <si>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</si>
  <si>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</si>
  <si>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</si>
  <si>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</si>
  <si>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</si>
  <si>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</si>
  <si>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</si>
  <si>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</si>
  <si>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</si>
  <si>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</si>
  <si>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</si>
  <si>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</si>
  <si>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</si>
  <si>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</si>
  <si>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</si>
  <si>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</si>
  <si>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</si>
  <si>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</si>
  <si>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</si>
  <si>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</si>
  <si>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</si>
  <si>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</si>
  <si>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</si>
  <si>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</si>
  <si>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</si>
  <si>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</si>
  <si>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</si>
  <si>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</si>
  <si>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</si>
  <si>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</si>
  <si>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</si>
  <si>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</si>
  <si>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</si>
  <si>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</si>
  <si>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</si>
  <si>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</si>
  <si>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</si>
  <si>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</si>
  <si>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</si>
  <si>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</si>
  <si>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</si>
  <si>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</si>
  <si>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</si>
  <si>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</si>
  <si>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</si>
  <si>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</si>
  <si>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</si>
  <si>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</si>
  <si>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</si>
  <si>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</si>
  <si>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</si>
  <si>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</si>
  <si>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</si>
  <si>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</si>
  <si>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</si>
  <si>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</si>
  <si>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</si>
  <si>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</si>
  <si>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</si>
  <si>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</si>
  <si>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</si>
  <si>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</si>
  <si>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</si>
  <si>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</si>
  <si>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</si>
  <si>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</si>
  <si>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</si>
  <si>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</si>
  <si>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</si>
  <si>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</si>
  <si>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</si>
  <si>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</si>
  <si>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</si>
  <si>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</si>
  <si>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</si>
  <si>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</si>
  <si>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</si>
  <si>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</si>
  <si>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</si>
  <si>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</si>
  <si>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</si>
  <si>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</si>
  <si>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</si>
  <si>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</si>
  <si>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</si>
  <si>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</si>
  <si>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</si>
  <si>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</si>
  <si>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</si>
  <si>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</si>
  <si>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</si>
  <si>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</si>
  <si>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</si>
  <si>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</si>
  <si>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</si>
  <si>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</si>
  <si>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</si>
  <si>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</si>
  <si>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</si>
  <si>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</si>
  <si>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</si>
  <si>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</si>
  <si>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</si>
  <si>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</si>
  <si>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</si>
  <si>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</si>
  <si>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</si>
  <si>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</si>
  <si>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</si>
  <si>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</si>
  <si>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</si>
  <si>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</si>
  <si>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</si>
  <si>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</si>
  <si>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</si>
  <si>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</si>
  <si>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</si>
  <si>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</si>
  <si>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</si>
  <si>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</si>
  <si>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</si>
  <si>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</si>
  <si>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</si>
  <si>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</si>
  <si>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</si>
  <si>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</si>
  <si>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</si>
  <si>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</si>
  <si>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</si>
  <si>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</si>
  <si>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</si>
  <si>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</si>
  <si>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</si>
  <si>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</si>
  <si>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</si>
  <si>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</si>
  <si>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</si>
  <si>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</si>
  <si>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</si>
  <si>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</si>
  <si>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</si>
  <si>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</si>
  <si>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</si>
  <si>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</si>
  <si>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</si>
  <si>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</si>
  <si>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</si>
  <si>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</si>
  <si>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</si>
  <si>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</si>
  <si>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</si>
  <si>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</si>
  <si>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</si>
  <si>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</si>
  <si>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</si>
  <si>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</si>
  <si>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</si>
  <si>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</si>
  <si>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</si>
  <si>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</si>
  <si>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</si>
  <si>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</si>
  <si>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</si>
  <si>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</si>
  <si>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</si>
  <si>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</si>
  <si>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</si>
  <si>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</si>
  <si>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</si>
  <si>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</si>
  <si>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</si>
  <si>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</si>
  <si>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</si>
  <si>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</si>
  <si>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</si>
  <si>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</si>
  <si>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</si>
  <si>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</si>
  <si>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</si>
  <si>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</si>
  <si>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</si>
  <si>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</si>
  <si>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</si>
  <si>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</si>
  <si>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</si>
  <si>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</si>
  <si>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</si>
  <si>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</si>
  <si>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</si>
  <si>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</si>
  <si>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</si>
  <si>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</si>
  <si>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</si>
  <si>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</si>
  <si>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</si>
  <si>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</si>
  <si>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</si>
  <si>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</si>
  <si>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</si>
  <si>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</si>
  <si>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</si>
  <si>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</si>
  <si>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</si>
  <si>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</si>
  <si>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</si>
  <si>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</si>
  <si>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</si>
  <si>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</si>
  <si>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</si>
  <si>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</si>
  <si>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</si>
  <si>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</si>
  <si>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</si>
  <si>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</si>
  <si>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</si>
  <si>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</si>
  <si>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</si>
  <si>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</si>
  <si>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</si>
  <si>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</si>
  <si>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</si>
  <si>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</si>
  <si>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</si>
  <si>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</si>
  <si>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</si>
  <si>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</si>
  <si>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</si>
  <si>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</si>
  <si>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</si>
  <si>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</si>
  <si>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</si>
  <si>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</si>
  <si>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</si>
  <si>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</si>
  <si>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</si>
  <si>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</si>
  <si>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</si>
  <si>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</si>
  <si>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</si>
  <si>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</si>
  <si>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</si>
  <si>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</si>
  <si>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</si>
  <si>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</si>
  <si>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</si>
  <si>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</si>
  <si>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</si>
  <si>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</si>
  <si>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</si>
  <si>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</si>
  <si>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</si>
  <si>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</si>
  <si>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</si>
  <si>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</si>
  <si>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</si>
  <si>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</si>
  <si>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</si>
  <si>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</si>
  <si>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</si>
  <si>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</si>
  <si>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</si>
  <si>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</si>
  <si>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</si>
  <si>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</si>
  <si>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</si>
  <si>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</si>
  <si>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</si>
  <si>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</si>
  <si>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</si>
  <si>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</si>
  <si>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</si>
  <si>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</si>
  <si>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</si>
  <si>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</si>
  <si>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</si>
  <si>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</si>
  <si>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</si>
  <si>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</si>
  <si>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</si>
  <si>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</si>
  <si>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</si>
  <si>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</si>
  <si>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</si>
  <si>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</si>
  <si>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</si>
  <si>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</si>
  <si>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</si>
  <si>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</si>
  <si>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</si>
  <si>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</si>
  <si>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</si>
  <si>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</si>
  <si>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</si>
  <si>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</si>
  <si>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</si>
  <si>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</si>
  <si>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</si>
  <si>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</si>
  <si>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</si>
  <si>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</si>
  <si>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</si>
  <si>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</si>
  <si>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</si>
  <si>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</si>
  <si>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</si>
  <si>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</si>
  <si>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</si>
  <si>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</si>
  <si>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</si>
  <si>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</si>
  <si>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</si>
  <si>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</si>
  <si>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</si>
  <si>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</si>
  <si>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</si>
  <si>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</si>
  <si>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</si>
  <si>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</si>
  <si>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</si>
  <si>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</si>
  <si>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</si>
  <si>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</si>
  <si>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</si>
  <si>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</si>
  <si>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</si>
  <si>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</si>
  <si>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</si>
  <si>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</si>
  <si>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</si>
  <si>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</si>
  <si>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</si>
  <si>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</si>
  <si>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</si>
  <si>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</si>
  <si>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</si>
  <si>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</si>
  <si>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</si>
  <si>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</si>
  <si>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</si>
  <si>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</si>
  <si>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</si>
  <si>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</si>
  <si>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</si>
  <si>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</si>
  <si>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</si>
  <si>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</si>
  <si>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</si>
  <si>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</si>
  <si>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</si>
  <si>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</si>
  <si>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</si>
  <si>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</si>
  <si>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</si>
  <si>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</si>
  <si>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</si>
  <si>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</si>
  <si>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</si>
  <si>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</si>
  <si>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</si>
  <si>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</si>
  <si>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</si>
  <si>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</si>
  <si>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</si>
  <si>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</si>
  <si>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</si>
  <si>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</si>
  <si>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</si>
  <si>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</si>
  <si>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</si>
  <si>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</si>
  <si>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</si>
  <si>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</si>
  <si>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</si>
  <si>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</si>
  <si>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</si>
  <si>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</si>
  <si>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</si>
  <si>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</si>
  <si>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</si>
  <si>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</si>
  <si>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</si>
  <si>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</si>
  <si>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</si>
  <si>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</si>
  <si>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</si>
  <si>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</si>
  <si>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</si>
  <si>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</si>
  <si>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</si>
  <si>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</si>
  <si>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</si>
  <si>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</si>
  <si>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</si>
  <si>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</si>
  <si>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</si>
  <si>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</si>
  <si>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</si>
  <si>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</si>
  <si>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</si>
  <si>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</si>
  <si>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</si>
  <si>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</si>
  <si>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</si>
  <si>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</si>
  <si>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</si>
  <si>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</si>
  <si>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</si>
  <si>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</si>
  <si>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</si>
  <si>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</si>
  <si>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</si>
  <si>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</si>
  <si>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</si>
  <si>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</si>
  <si>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</si>
  <si>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</si>
  <si>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</si>
  <si>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</si>
  <si>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</si>
  <si>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</si>
  <si>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</si>
  <si>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</si>
  <si>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</si>
  <si>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</si>
  <si>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</si>
  <si>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</si>
  <si>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</si>
  <si>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</si>
  <si>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</si>
  <si>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</si>
  <si>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</si>
  <si>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</si>
  <si>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</si>
  <si>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</si>
  <si>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</si>
  <si>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</si>
  <si>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</si>
  <si>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</si>
  <si>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</si>
  <si>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</si>
  <si>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</si>
  <si>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</si>
  <si>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</si>
  <si>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</si>
  <si>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</si>
  <si>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</si>
  <si>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</si>
  <si>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</si>
  <si>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</si>
  <si>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</si>
  <si>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</si>
  <si>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</si>
  <si>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</si>
  <si>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</si>
  <si>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</si>
  <si>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</si>
  <si>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</si>
  <si>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</si>
  <si>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</si>
  <si>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</si>
  <si>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</si>
  <si>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</si>
  <si>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</si>
  <si>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</si>
  <si>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</si>
  <si>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</si>
  <si>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</si>
  <si>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</si>
  <si>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</si>
  <si>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</si>
  <si>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</si>
  <si>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</si>
  <si>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</si>
  <si>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</si>
  <si>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</si>
  <si>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</si>
  <si>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</si>
  <si>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</si>
  <si>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</si>
  <si>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</si>
  <si>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</si>
  <si>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</si>
  <si>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</si>
  <si>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</si>
  <si>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</si>
  <si>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</si>
  <si>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</si>
  <si>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</si>
  <si>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</si>
  <si>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</si>
  <si>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</si>
  <si>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</si>
  <si>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</si>
  <si>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</si>
  <si>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</si>
  <si>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</si>
  <si>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</si>
  <si>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</si>
  <si>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</si>
  <si>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</si>
  <si>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</si>
  <si>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</si>
  <si>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</si>
  <si>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</si>
  <si>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</si>
  <si>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</si>
  <si>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</si>
  <si>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</si>
  <si>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</si>
  <si>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</si>
  <si>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</si>
  <si>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</si>
  <si>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</si>
  <si>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</si>
  <si>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</si>
  <si>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</si>
  <si>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</si>
  <si>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</si>
  <si>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</si>
  <si>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</si>
  <si>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</si>
  <si>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</si>
  <si>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</si>
  <si>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</si>
  <si>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</si>
  <si>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</si>
  <si>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</si>
  <si>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</si>
  <si>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</si>
  <si>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</si>
  <si>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</si>
  <si>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</si>
  <si>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</si>
  <si>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</si>
  <si>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</si>
  <si>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</si>
  <si>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</si>
  <si>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</si>
  <si>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</si>
  <si>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</si>
  <si>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</si>
  <si>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</si>
  <si>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</si>
  <si>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</si>
  <si>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</si>
  <si>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</si>
  <si>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</si>
  <si>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</si>
  <si>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</si>
  <si>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</si>
  <si>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</si>
  <si>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</si>
  <si>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</si>
  <si>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</si>
  <si>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</si>
  <si>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</si>
  <si>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</si>
  <si>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</si>
  <si>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</si>
  <si>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</si>
  <si>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</si>
  <si>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</si>
  <si>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</si>
  <si>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</si>
  <si>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</si>
  <si>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</si>
  <si>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</si>
  <si>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</si>
  <si>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</si>
  <si>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</si>
  <si>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</si>
  <si>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</si>
  <si>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</si>
  <si>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</si>
  <si>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</si>
  <si>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</si>
  <si>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</si>
  <si>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</si>
  <si>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</si>
  <si>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</si>
  <si>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</si>
  <si>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</si>
  <si>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</si>
  <si>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</si>
  <si>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</si>
  <si>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</si>
  <si>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</si>
  <si>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</si>
  <si>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</si>
  <si>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</si>
  <si>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</si>
  <si>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</si>
  <si>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</si>
  <si>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</si>
  <si>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</si>
  <si>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</si>
  <si>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</si>
  <si>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</si>
  <si>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</si>
  <si>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</si>
  <si>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</si>
  <si>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</si>
  <si>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</si>
  <si>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</si>
  <si>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</si>
  <si>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</si>
  <si>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</si>
  <si>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</si>
  <si>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</si>
  <si>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</si>
  <si>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</si>
  <si>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</si>
  <si>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</si>
  <si>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</si>
  <si>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</si>
  <si>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</si>
  <si>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</si>
  <si>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</si>
  <si>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</si>
  <si>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</si>
  <si>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</si>
  <si>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</si>
  <si>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</si>
  <si>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</si>
  <si>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</si>
  <si>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</si>
  <si>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</si>
  <si>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</si>
  <si>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</si>
  <si>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</si>
  <si>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</si>
  <si>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</si>
  <si>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</si>
  <si>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</si>
  <si>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</si>
  <si>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</si>
  <si>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</si>
  <si>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</si>
  <si>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</si>
  <si>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</si>
  <si>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</si>
  <si>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</si>
  <si>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</si>
  <si>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</si>
  <si>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</si>
  <si>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</si>
  <si>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</si>
  <si>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</si>
  <si>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</si>
  <si>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</si>
  <si>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</si>
  <si>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</si>
  <si>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</si>
  <si>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</si>
  <si>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</si>
  <si>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</si>
  <si>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</si>
  <si>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</si>
  <si>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</si>
  <si>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</si>
  <si>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</si>
  <si>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</si>
  <si>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</si>
  <si>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</si>
  <si>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</si>
  <si>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</si>
  <si>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</si>
  <si>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</si>
  <si>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</si>
  <si>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</si>
  <si>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</si>
  <si>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</si>
  <si>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</si>
  <si>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</si>
  <si>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</si>
  <si>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</si>
  <si>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</si>
  <si>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</si>
  <si>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</si>
  <si>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</si>
  <si>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</si>
  <si>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</si>
  <si>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</si>
  <si>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</si>
  <si>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</si>
  <si>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</si>
  <si>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</si>
  <si>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</si>
  <si>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</si>
  <si>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</si>
  <si>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</si>
  <si>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</si>
  <si>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</si>
  <si>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</si>
  <si>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</si>
  <si>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</si>
  <si>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</si>
  <si>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</si>
  <si>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</si>
  <si>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</si>
  <si>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</si>
  <si>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</si>
  <si>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</si>
  <si>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</si>
  <si>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</si>
  <si>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</si>
  <si>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</si>
  <si>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</si>
  <si>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</si>
  <si>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</si>
  <si>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</si>
  <si>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</si>
  <si>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</si>
  <si>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</si>
  <si>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</si>
  <si>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</si>
  <si>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</si>
  <si>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</si>
  <si>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</si>
  <si>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</si>
  <si>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</si>
  <si>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</si>
  <si>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</si>
  <si>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</si>
  <si>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</si>
  <si>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</si>
  <si>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</si>
  <si>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</si>
  <si>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</si>
  <si>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</si>
  <si>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</si>
  <si>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</si>
  <si>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</si>
  <si>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</si>
  <si>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</si>
  <si>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</si>
  <si>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</si>
  <si>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</si>
  <si>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</si>
  <si>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</si>
  <si>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</si>
  <si>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</si>
  <si>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</si>
  <si>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</si>
  <si>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</si>
  <si>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</si>
  <si>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</si>
  <si>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</si>
  <si>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</si>
  <si>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</si>
  <si>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</si>
  <si>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</si>
  <si>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</si>
  <si>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</si>
  <si>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</si>
  <si>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</si>
  <si>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</si>
  <si>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</si>
  <si>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</si>
  <si>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</si>
  <si>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</si>
  <si>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</si>
  <si>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</si>
  <si>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</si>
  <si>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</si>
  <si>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</si>
  <si>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</si>
  <si>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</si>
  <si>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</si>
  <si>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</si>
  <si>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</si>
  <si>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</si>
  <si>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</si>
  <si>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</si>
  <si>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</si>
  <si>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</si>
  <si>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</si>
  <si>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</si>
  <si>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</si>
  <si>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</si>
  <si>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</si>
  <si>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</si>
  <si>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</si>
  <si>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</si>
  <si>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</si>
  <si>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</si>
  <si>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</si>
  <si>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</si>
  <si>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</si>
  <si>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</si>
  <si>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</si>
  <si>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</si>
  <si>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</si>
  <si>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</si>
  <si>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</si>
  <si>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</si>
  <si>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</si>
  <si>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</si>
  <si>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</si>
  <si>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</si>
  <si>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</si>
  <si>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</si>
  <si>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</si>
  <si>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</si>
  <si>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</si>
  <si>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</si>
  <si>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</si>
  <si>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</si>
  <si>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</si>
  <si>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</si>
  <si>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</si>
  <si>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</si>
  <si>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</si>
  <si>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</si>
  <si>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</si>
  <si>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</si>
  <si>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</si>
  <si>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</si>
  <si>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</si>
  <si>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</si>
  <si>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</si>
  <si>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</si>
  <si>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</si>
  <si>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</si>
  <si>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</si>
  <si>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</si>
  <si>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</si>
  <si>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</si>
  <si>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</si>
  <si>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</si>
  <si>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</si>
  <si>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</si>
  <si>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</si>
  <si>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</si>
  <si>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</si>
  <si>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</si>
  <si>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</si>
  <si>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</si>
  <si>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</si>
  <si>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</si>
  <si>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</si>
  <si>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</si>
  <si>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</si>
  <si>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</si>
  <si>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</si>
  <si>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</si>
  <si>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</si>
  <si>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</si>
  <si>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</si>
  <si>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</si>
  <si>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</si>
  <si>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</si>
  <si>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</si>
  <si>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</si>
  <si>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</si>
  <si>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</si>
  <si>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</si>
  <si>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</si>
  <si>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</si>
  <si>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</si>
  <si>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</si>
  <si>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</si>
  <si>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</si>
  <si>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</si>
  <si>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</si>
  <si>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</si>
  <si>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</si>
  <si>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</si>
  <si>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</si>
  <si>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</si>
  <si>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</si>
  <si>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</si>
  <si>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</si>
  <si>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</si>
  <si>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</si>
  <si>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</si>
  <si>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</si>
  <si>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</si>
  <si>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</si>
  <si>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</si>
  <si>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</si>
  <si>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</si>
  <si>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</si>
  <si>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</si>
  <si>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</si>
  <si>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</si>
  <si>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</si>
  <si>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</si>
  <si>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</si>
  <si>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</si>
  <si>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</si>
  <si>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</si>
  <si>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</si>
  <si>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</si>
  <si>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</si>
  <si>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</si>
  <si>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</si>
  <si>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</si>
  <si>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</si>
  <si>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</si>
  <si>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</si>
  <si>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</si>
  <si>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</si>
  <si>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</si>
  <si>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</si>
  <si>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</si>
  <si>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</si>
  <si>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</si>
  <si>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</si>
  <si>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</si>
  <si>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</si>
  <si>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</si>
  <si>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</si>
  <si>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</si>
  <si>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</si>
  <si>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</si>
  <si>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</si>
  <si>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</si>
  <si>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</si>
  <si>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</si>
  <si>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</si>
  <si>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</si>
  <si>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</si>
  <si>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</si>
  <si>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</si>
  <si>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</si>
  <si>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</si>
  <si>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</si>
  <si>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</si>
  <si>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</si>
  <si>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</si>
  <si>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</si>
  <si>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</si>
  <si>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</si>
  <si>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</si>
  <si>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</si>
  <si>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</si>
  <si>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</si>
  <si>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</si>
  <si>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</si>
  <si>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</si>
  <si>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</si>
  <si>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</si>
  <si>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</si>
  <si>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</si>
  <si>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</si>
  <si>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</si>
  <si>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</si>
  <si>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</si>
  <si>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</si>
  <si>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</si>
  <si>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</si>
  <si>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</si>
  <si>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</si>
  <si>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</si>
  <si>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</si>
  <si>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</si>
  <si>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</si>
  <si>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</si>
  <si>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</si>
  <si>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</si>
  <si>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</si>
  <si>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</si>
  <si>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</si>
  <si>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</si>
  <si>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</si>
  <si>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</si>
  <si>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</si>
  <si>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</si>
  <si>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</si>
  <si>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</si>
  <si>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</si>
  <si>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</si>
  <si>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</si>
  <si>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</si>
  <si>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</si>
  <si>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</si>
  <si>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</si>
  <si>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</si>
  <si>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</si>
  <si>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</si>
  <si>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</si>
  <si>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</si>
  <si>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</si>
  <si>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</si>
  <si>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</si>
  <si>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</si>
  <si>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</si>
  <si>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</si>
  <si>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</si>
  <si>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</si>
  <si>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</si>
  <si>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</si>
  <si>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</si>
  <si>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</si>
  <si>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</si>
  <si>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</si>
  <si>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</si>
  <si>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</si>
  <si>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</si>
  <si>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</si>
  <si>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</si>
  <si>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</si>
  <si>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</si>
  <si>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</si>
  <si>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</si>
  <si>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</si>
  <si>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</si>
  <si>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</si>
  <si>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</si>
  <si>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</si>
  <si>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</si>
  <si>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</si>
  <si>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</si>
  <si>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</si>
  <si>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</si>
  <si>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</si>
  <si>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</si>
  <si>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</si>
  <si>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</si>
  <si>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</si>
  <si>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</si>
  <si>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</si>
  <si>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</si>
  <si>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</si>
  <si>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</si>
  <si>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</si>
  <si>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</si>
  <si>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</si>
  <si>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</si>
  <si>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</si>
  <si>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</si>
  <si>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</si>
  <si>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</si>
  <si>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</si>
  <si>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</si>
  <si>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</si>
  <si>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</si>
  <si>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</si>
  <si>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</si>
  <si>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</si>
  <si>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</si>
  <si>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</si>
  <si>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</si>
  <si>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</si>
  <si>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</si>
  <si>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</si>
  <si>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</si>
  <si>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</si>
  <si>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</si>
  <si>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</si>
  <si>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</si>
  <si>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</si>
  <si>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</si>
  <si>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</si>
  <si>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</si>
  <si>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</si>
  <si>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</si>
  <si>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</si>
  <si>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</si>
  <si>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</si>
  <si>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</si>
  <si>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</si>
  <si>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</si>
  <si>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</si>
  <si>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</si>
  <si>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</si>
  <si>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</si>
  <si>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</si>
  <si>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</si>
  <si>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</si>
  <si>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</si>
  <si>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</si>
  <si>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</si>
  <si>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</si>
  <si>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</si>
  <si>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</si>
  <si>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</si>
  <si>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</si>
  <si>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</si>
  <si>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</si>
  <si>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</si>
  <si>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</si>
  <si>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</si>
  <si>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</si>
  <si>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</si>
  <si>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</si>
  <si>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</si>
  <si>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</si>
  <si>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</si>
  <si>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</si>
  <si>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</si>
  <si>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</si>
  <si>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</si>
  <si>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</si>
  <si>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</si>
  <si>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</si>
  <si>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</si>
  <si>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</si>
  <si>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</si>
  <si>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</si>
  <si>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</si>
  <si>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</si>
  <si>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</si>
  <si>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</si>
  <si>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</si>
  <si>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</si>
  <si>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</si>
  <si>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</si>
  <si>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</si>
  <si>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</si>
  <si>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</si>
  <si>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</si>
  <si>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</si>
  <si>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</si>
  <si>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</si>
  <si>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</si>
  <si>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</si>
  <si>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</si>
  <si>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</si>
  <si>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</si>
  <si>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</si>
  <si>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</si>
  <si>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</si>
  <si>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</si>
  <si>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</si>
  <si>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</si>
  <si>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</si>
  <si>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</si>
  <si>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</si>
  <si>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</si>
  <si>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</si>
  <si>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</si>
  <si>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</si>
  <si>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</si>
  <si>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</si>
  <si>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</si>
  <si>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</si>
  <si>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</si>
  <si>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</si>
  <si>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</si>
  <si>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</si>
  <si>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</si>
  <si>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</si>
  <si>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</si>
  <si>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</si>
  <si>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</si>
  <si>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</si>
  <si>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</si>
  <si>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</si>
  <si>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</si>
  <si>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</si>
  <si>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</si>
  <si>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</si>
  <si>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</si>
  <si>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</si>
  <si>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</si>
  <si>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</si>
  <si>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</si>
  <si>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</si>
  <si>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</si>
  <si>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</si>
  <si>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</si>
  <si>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</si>
  <si>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</si>
  <si>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</si>
  <si>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</si>
  <si>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</si>
  <si>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</si>
  <si>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</si>
  <si>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</si>
  <si>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</si>
  <si>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</si>
  <si>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</si>
  <si>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</si>
  <si>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</si>
  <si>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</si>
  <si>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</si>
  <si>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</si>
  <si>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</si>
  <si>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</si>
  <si>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</si>
  <si>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</si>
  <si>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</si>
  <si>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</si>
  <si>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</si>
  <si>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</si>
  <si>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</si>
  <si>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</si>
  <si>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</si>
  <si>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</si>
  <si>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</si>
  <si>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</si>
  <si>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</si>
  <si>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</si>
  <si>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</si>
  <si>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</si>
  <si>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</si>
  <si>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</si>
  <si>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</si>
  <si>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</si>
  <si>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</si>
  <si>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</si>
  <si>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</si>
  <si>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</si>
  <si>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</si>
  <si>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</si>
  <si>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</si>
  <si>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</si>
  <si>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</si>
  <si>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</si>
  <si>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</si>
  <si>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</si>
  <si>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</si>
  <si>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</si>
  <si>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</si>
  <si>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</si>
  <si>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</si>
  <si>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</si>
  <si>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</si>
  <si>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</si>
  <si>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</si>
  <si>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</si>
  <si>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</si>
  <si>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</si>
  <si>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</si>
  <si>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</si>
  <si>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</si>
  <si>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</si>
  <si>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</si>
  <si>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</si>
  <si>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</si>
  <si>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</si>
  <si>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</si>
  <si>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</si>
  <si>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</si>
  <si>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</si>
  <si>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</si>
  <si>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</si>
  <si>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</si>
  <si>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</si>
  <si>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</si>
  <si>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</si>
  <si>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</si>
  <si>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</si>
  <si>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</si>
  <si>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</si>
  <si>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</si>
  <si>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</si>
  <si>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</si>
  <si>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</si>
  <si>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</si>
  <si>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</si>
  <si>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</si>
  <si>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</si>
  <si>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</si>
  <si>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</si>
  <si>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</si>
  <si>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</si>
  <si>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</si>
  <si>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</si>
  <si>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</si>
  <si>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</si>
  <si>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</si>
  <si>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</si>
  <si>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</si>
  <si>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</si>
  <si>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</si>
  <si>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</si>
  <si>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</si>
  <si>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</si>
  <si>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</si>
  <si>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</si>
  <si>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</si>
  <si>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</si>
  <si>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</si>
  <si>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</si>
  <si>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</si>
  <si>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</si>
  <si>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</si>
  <si>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</si>
  <si>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</si>
  <si>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</si>
  <si>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</si>
  <si>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</si>
  <si>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</si>
  <si>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</si>
  <si>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</si>
  <si>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</si>
  <si>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</si>
  <si>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</si>
  <si>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</si>
  <si>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</si>
  <si>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</si>
  <si>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</si>
  <si>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</si>
  <si>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</si>
  <si>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</si>
  <si>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</si>
  <si>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</si>
  <si>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</si>
  <si>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</si>
  <si>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</si>
  <si>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</si>
  <si>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</si>
  <si>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</si>
  <si>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</si>
  <si>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</si>
  <si>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</si>
  <si>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</si>
  <si>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</si>
  <si>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</si>
  <si>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</si>
  <si>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</si>
  <si>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</si>
  <si>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</si>
  <si>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</si>
  <si>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</si>
  <si>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</si>
  <si>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</si>
  <si>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</si>
  <si>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</si>
  <si>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</si>
  <si>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</si>
  <si>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</si>
  <si>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</si>
  <si>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</si>
  <si>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</si>
  <si>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</si>
  <si>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</si>
  <si>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</si>
  <si>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</si>
  <si>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</si>
  <si>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</si>
  <si>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</si>
  <si>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</si>
  <si>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</si>
  <si>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</si>
  <si>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</si>
  <si>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</si>
  <si>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</si>
  <si>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</si>
  <si>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</si>
  <si>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</si>
  <si>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</si>
  <si>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</si>
  <si>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</si>
  <si>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</si>
  <si>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</si>
  <si>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</si>
  <si>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</si>
  <si>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</si>
  <si>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</si>
  <si>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</si>
  <si>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</si>
  <si>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</si>
  <si>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</si>
  <si>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</si>
  <si>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</si>
  <si>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</si>
  <si>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</si>
  <si>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</si>
  <si>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</si>
  <si>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</si>
  <si>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</si>
  <si>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</si>
  <si>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</si>
  <si>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</si>
  <si>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</si>
  <si>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</si>
  <si>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</si>
  <si>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</si>
  <si>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</si>
  <si>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</si>
  <si>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</si>
  <si>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</si>
  <si>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</si>
  <si>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</si>
  <si>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</si>
  <si>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</si>
  <si>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</si>
  <si>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</si>
  <si>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</si>
  <si>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</si>
  <si>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</si>
  <si>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</si>
  <si>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</si>
  <si>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</si>
  <si>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</si>
  <si>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</si>
  <si>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</si>
  <si>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</si>
  <si>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</si>
  <si>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</si>
  <si>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</si>
  <si>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</si>
  <si>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</si>
  <si>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</si>
  <si>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</si>
  <si>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</si>
  <si>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</si>
  <si>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</si>
  <si>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</si>
  <si>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</si>
  <si>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</si>
  <si>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</si>
  <si>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</si>
  <si>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</si>
  <si>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</si>
  <si>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</si>
  <si>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</si>
  <si>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</si>
  <si>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</si>
  <si>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</si>
  <si>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</si>
  <si>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</si>
  <si>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</si>
  <si>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</si>
  <si>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</si>
  <si>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</si>
  <si>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</si>
  <si>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</si>
  <si>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</si>
  <si>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</si>
  <si>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</si>
  <si>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</si>
  <si>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</si>
  <si>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</si>
  <si>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</si>
  <si>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</si>
  <si>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</si>
  <si>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</si>
  <si>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</si>
  <si>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</si>
  <si>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</si>
  <si>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</si>
  <si>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</si>
  <si>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</si>
  <si>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</si>
  <si>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</si>
  <si>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</si>
  <si>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</si>
  <si>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</si>
  <si>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</si>
  <si>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</si>
  <si>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</si>
  <si>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</si>
  <si>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</si>
  <si>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</si>
  <si>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</si>
  <si>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</si>
  <si>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</si>
  <si>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</si>
  <si>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</si>
  <si>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</si>
  <si>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</si>
  <si>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</si>
  <si>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</si>
  <si>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</si>
  <si>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</si>
  <si>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</si>
  <si>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</si>
  <si>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</si>
  <si>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</si>
  <si>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</si>
  <si>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</si>
  <si>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</si>
  <si>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</si>
  <si>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</si>
  <si>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</si>
  <si>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</si>
  <si>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</si>
  <si>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</si>
  <si>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</si>
  <si>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</si>
  <si>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</si>
  <si>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</si>
  <si>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</si>
  <si>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</si>
  <si>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</si>
  <si>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</si>
  <si>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</si>
  <si>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</si>
  <si>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</si>
  <si>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</si>
  <si>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</si>
  <si>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</si>
  <si>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</si>
  <si>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</si>
  <si>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</si>
  <si>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</si>
  <si>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</si>
  <si>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</si>
  <si>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</si>
  <si>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</si>
  <si>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</si>
  <si>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</si>
  <si>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</si>
  <si>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</si>
  <si>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</si>
  <si>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</si>
  <si>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</si>
  <si>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</si>
  <si>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</si>
  <si>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</si>
  <si>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</si>
  <si>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</si>
  <si>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</si>
  <si>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</si>
  <si>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</si>
  <si>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</si>
  <si>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</si>
  <si>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</si>
  <si>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</si>
  <si>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</si>
  <si>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</si>
  <si>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</si>
  <si>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</si>
  <si>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</si>
  <si>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</si>
  <si>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</si>
  <si>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</si>
  <si>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</si>
  <si>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</si>
  <si>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</si>
  <si>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</si>
  <si>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</si>
  <si>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</si>
  <si>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</si>
  <si>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</si>
  <si>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</si>
  <si>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</si>
  <si>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</si>
  <si>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</si>
  <si>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</si>
  <si>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</si>
  <si>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</si>
  <si>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</si>
  <si>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</si>
  <si>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</si>
  <si>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</si>
  <si>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</si>
  <si>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</si>
  <si>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</si>
  <si>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</si>
  <si>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</si>
  <si>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</si>
  <si>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</si>
  <si>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</si>
  <si>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</si>
  <si>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</si>
  <si>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</si>
  <si>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</si>
  <si>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</si>
  <si>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</si>
  <si>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</si>
  <si>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</si>
  <si>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</si>
  <si>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</si>
  <si>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</si>
  <si>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</si>
  <si>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</si>
  <si>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</si>
  <si>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</si>
  <si>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</si>
  <si>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</si>
  <si>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</si>
  <si>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</si>
  <si>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</si>
  <si>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</si>
  <si>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</si>
  <si>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</si>
  <si>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</si>
  <si>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</si>
  <si>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</si>
  <si>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</si>
  <si>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</si>
  <si>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</si>
  <si>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</si>
  <si>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</si>
  <si>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</si>
  <si>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</si>
  <si>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</si>
  <si>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</si>
  <si>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</si>
  <si>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</si>
  <si>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</si>
  <si>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</si>
  <si>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</si>
  <si>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</si>
  <si>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</si>
  <si>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</si>
  <si>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</si>
  <si>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</si>
  <si>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</si>
  <si>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</si>
  <si>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</si>
  <si>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</si>
  <si>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</si>
  <si>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</si>
  <si>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</si>
  <si>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</si>
  <si>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</si>
  <si>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</si>
  <si>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</si>
  <si>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</si>
  <si>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</si>
  <si>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</si>
  <si>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</si>
  <si>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</si>
  <si>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</si>
  <si>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</si>
  <si>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</si>
  <si>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</si>
  <si>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</si>
  <si>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</si>
  <si>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</si>
  <si>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</si>
  <si>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</si>
  <si>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</si>
  <si>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</si>
  <si>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</si>
  <si>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</si>
  <si>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</si>
  <si>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</si>
  <si>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</si>
  <si>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</si>
  <si>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</si>
  <si>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</si>
  <si>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</si>
  <si>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</si>
  <si>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</si>
  <si>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</si>
  <si>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</si>
  <si>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</si>
  <si>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</si>
  <si>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</si>
  <si>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</si>
  <si>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</si>
  <si>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</si>
  <si>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</si>
  <si>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</si>
  <si>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</si>
  <si>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</si>
  <si>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</si>
  <si>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</si>
  <si>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</si>
  <si>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</si>
  <si>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</si>
  <si>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</si>
  <si>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</si>
  <si>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</si>
  <si>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</si>
  <si>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</si>
  <si>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</si>
  <si>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</si>
  <si>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</si>
  <si>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</si>
  <si>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</si>
  <si>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</si>
  <si>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</si>
  <si>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</si>
  <si>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</si>
  <si>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</si>
  <si>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</si>
  <si>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</si>
  <si>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</si>
  <si>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</si>
  <si>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</si>
  <si>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</si>
  <si>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</si>
  <si>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</si>
  <si>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</si>
  <si>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</si>
  <si>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</si>
  <si>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</si>
  <si>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</si>
  <si>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</si>
  <si>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</si>
  <si>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</si>
  <si>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</si>
  <si>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</si>
  <si>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</si>
  <si>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</si>
  <si>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</si>
  <si>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</si>
  <si>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</si>
  <si>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</si>
  <si>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</si>
  <si>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</si>
  <si>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</si>
  <si>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</si>
  <si>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</si>
  <si>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</si>
  <si>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</si>
  <si>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</si>
  <si>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</si>
  <si>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</si>
  <si>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</si>
  <si>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</si>
  <si>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</si>
  <si>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</si>
  <si>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</si>
  <si>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</si>
  <si>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</si>
  <si>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</si>
  <si>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</si>
  <si>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</si>
  <si>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</si>
  <si>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</si>
  <si>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</si>
  <si>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</si>
  <si>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</si>
  <si>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</si>
  <si>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</si>
  <si>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</si>
  <si>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</si>
  <si>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</si>
  <si>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</si>
  <si>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</si>
  <si>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</si>
  <si>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</si>
  <si>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</si>
  <si>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</si>
  <si>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</si>
  <si>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</si>
  <si>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</si>
  <si>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</si>
  <si>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</si>
  <si>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</si>
  <si>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</si>
  <si>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</si>
  <si>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</si>
  <si>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</si>
  <si>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</si>
  <si>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</si>
  <si>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</si>
  <si>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</si>
  <si>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</si>
  <si>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</si>
  <si>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</si>
  <si>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</si>
  <si>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</si>
  <si>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</si>
  <si>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</si>
  <si>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</si>
  <si>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</si>
  <si>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</si>
  <si>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</si>
  <si>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</si>
  <si>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</si>
  <si>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</si>
  <si>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</si>
  <si>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</si>
  <si>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</si>
  <si>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</si>
  <si>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</si>
  <si>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</si>
  <si>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</si>
  <si>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</si>
  <si>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</si>
  <si>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</si>
  <si>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</si>
  <si>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</si>
  <si>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</si>
  <si>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</si>
  <si>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</si>
  <si>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</si>
  <si>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</si>
  <si>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</si>
  <si>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</si>
  <si>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</si>
  <si>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</si>
  <si>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</si>
  <si>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</si>
  <si>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</si>
  <si>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</si>
  <si>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</si>
  <si>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</si>
  <si>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</si>
  <si>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</si>
  <si>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</si>
  <si>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</si>
  <si>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</si>
  <si>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</si>
  <si>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</si>
  <si>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</si>
  <si>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</si>
  <si>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</si>
  <si>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</si>
  <si>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</si>
  <si>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</si>
  <si>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</si>
  <si>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</si>
  <si>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</si>
  <si>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</si>
  <si>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</si>
  <si>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</si>
  <si>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</si>
  <si>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</si>
  <si>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</si>
  <si>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</si>
  <si>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</si>
  <si>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</si>
  <si>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</si>
  <si>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</si>
  <si>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</si>
  <si>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</si>
  <si>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</si>
  <si>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</si>
  <si>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</si>
  <si>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</si>
  <si>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</si>
  <si>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</si>
  <si>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</si>
  <si>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</si>
  <si>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</si>
  <si>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</si>
  <si>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</si>
  <si>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</si>
  <si>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</si>
  <si>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</si>
  <si>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</si>
  <si>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</si>
  <si>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</si>
  <si>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</si>
  <si>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</si>
  <si>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</si>
  <si>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</si>
  <si>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</si>
  <si>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</si>
  <si>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</si>
  <si>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</si>
  <si>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</si>
  <si>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</si>
  <si>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</si>
  <si>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</si>
  <si>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</si>
  <si>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</si>
  <si>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</si>
  <si>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</si>
  <si>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</si>
  <si>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</si>
  <si>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</si>
  <si>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</si>
  <si>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</si>
  <si>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</si>
  <si>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</si>
  <si>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</si>
  <si>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</si>
  <si>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</si>
  <si>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</si>
  <si>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</si>
  <si>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</si>
  <si>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</si>
  <si>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</si>
  <si>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</si>
  <si>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</si>
  <si>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</si>
  <si>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</si>
  <si>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</si>
  <si>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</si>
  <si>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</si>
  <si>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</si>
  <si>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</si>
  <si>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</si>
  <si>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</si>
  <si>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</si>
  <si>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</si>
  <si>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</si>
  <si>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</si>
  <si>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</si>
  <si>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</si>
  <si>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</si>
  <si>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</si>
  <si>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</si>
  <si>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</si>
  <si>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</si>
  <si>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</si>
  <si>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</si>
  <si>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</si>
  <si>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</si>
  <si>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</si>
  <si>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</si>
  <si>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</si>
  <si>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</si>
  <si>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</si>
  <si>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</si>
  <si>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</si>
  <si>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</si>
  <si>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</si>
  <si>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</si>
  <si>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</si>
  <si>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</si>
  <si>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</si>
  <si>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</si>
  <si>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</si>
  <si>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</si>
  <si>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</si>
  <si>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</si>
  <si>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</si>
  <si>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</si>
  <si>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</si>
  <si>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</si>
  <si>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</si>
  <si>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</si>
  <si>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</si>
  <si>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</si>
  <si>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</si>
  <si>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</si>
  <si>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</si>
  <si>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</si>
  <si>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</si>
  <si>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</si>
  <si>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</si>
  <si>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</si>
  <si>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</si>
  <si>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</si>
  <si>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</si>
  <si>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</si>
  <si>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</si>
  <si>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</si>
  <si>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</si>
  <si>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</si>
  <si>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</si>
  <si>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</si>
  <si>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</si>
  <si>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</si>
  <si>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</si>
  <si>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</si>
  <si>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</si>
  <si>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</si>
  <si>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</si>
  <si>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</si>
  <si>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</si>
  <si>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</si>
  <si>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</si>
  <si>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</si>
  <si>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</si>
  <si>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</si>
  <si>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</si>
  <si>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</si>
  <si>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</si>
  <si>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</si>
  <si>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</si>
  <si>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</si>
  <si>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</si>
  <si>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</si>
  <si>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</si>
  <si>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</si>
  <si>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</si>
  <si>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</si>
  <si>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</si>
  <si>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</si>
  <si>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</si>
  <si>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</si>
  <si>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</si>
  <si>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</si>
  <si>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</si>
  <si>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</si>
  <si>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</si>
  <si>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</si>
  <si>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</si>
  <si>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</si>
  <si>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</si>
  <si>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</si>
  <si>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</si>
  <si>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</si>
  <si>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</si>
  <si>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</si>
  <si>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</si>
  <si>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</si>
  <si>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</si>
  <si>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</si>
  <si>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</si>
  <si>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</si>
  <si>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</si>
  <si>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</si>
  <si>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</si>
  <si>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</si>
  <si>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</si>
  <si>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</si>
  <si>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</si>
  <si>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</si>
  <si>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</si>
  <si>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</si>
  <si>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</si>
  <si>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</si>
  <si>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</si>
  <si>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</si>
  <si>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</si>
  <si>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</si>
  <si>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</si>
  <si>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</si>
  <si>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</si>
  <si>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</si>
  <si>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</si>
  <si>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</si>
  <si>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</si>
  <si>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</si>
  <si>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</si>
  <si>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</si>
  <si>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</si>
  <si>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</si>
  <si>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</si>
  <si>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</si>
  <si>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</si>
  <si>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</si>
  <si>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</si>
  <si>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</si>
  <si>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</si>
  <si>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</si>
  <si>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</si>
  <si>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</si>
  <si>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</si>
  <si>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</si>
  <si>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</si>
  <si>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</si>
  <si>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</si>
  <si>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</si>
  <si>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</si>
  <si>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</si>
  <si>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</si>
  <si>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</si>
  <si>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</si>
  <si>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</si>
  <si>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</si>
  <si>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</si>
  <si>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</si>
  <si>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</si>
  <si>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</si>
  <si>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</si>
  <si>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</si>
  <si>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</si>
  <si>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</si>
  <si>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</si>
  <si>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</si>
  <si>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</si>
  <si>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</si>
  <si>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</si>
  <si>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</si>
  <si>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</si>
  <si>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</si>
  <si>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</si>
  <si>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</si>
  <si>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</si>
  <si>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</si>
  <si>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</si>
  <si>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</si>
  <si>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</si>
  <si>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</si>
  <si>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</si>
  <si>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</si>
  <si>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</si>
  <si>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</si>
  <si>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</si>
  <si>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</si>
  <si>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</si>
  <si>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</si>
  <si>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</si>
  <si>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</si>
  <si>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</si>
  <si>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</si>
  <si>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</si>
  <si>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</si>
  <si>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</si>
  <si>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</si>
  <si>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</si>
  <si>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</si>
  <si>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</si>
  <si>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</si>
  <si>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</si>
  <si>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</si>
  <si>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</si>
  <si>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</si>
  <si>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</si>
  <si>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</si>
  <si>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</si>
  <si>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</si>
  <si>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</si>
  <si>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Grand Total</t>
  </si>
  <si>
    <t>Count of state</t>
  </si>
  <si>
    <t>Column Labels</t>
  </si>
  <si>
    <t>Date Created Conversion</t>
  </si>
  <si>
    <t>Date Ended Conversion</t>
  </si>
  <si>
    <t>Years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</si>
  <si>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</si>
  <si>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</si>
  <si>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</si>
  <si>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</si>
  <si>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</si>
  <si>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</si>
  <si>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</si>
  <si>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</si>
  <si>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</si>
  <si>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</si>
  <si>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</si>
  <si>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</si>
  <si>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</si>
  <si>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(Multiple Items)</t>
  </si>
  <si>
    <t>% Successful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</si>
  <si>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</si>
  <si>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</si>
  <si>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</si>
  <si>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</si>
  <si>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</si>
  <si>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</si>
  <si>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</si>
  <si>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</si>
  <si>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</si>
  <si>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</si>
  <si>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</si>
  <si>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</si>
  <si>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</si>
  <si>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</si>
  <si>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</si>
  <si>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</si>
  <si>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</si>
  <si>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</si>
  <si>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</si>
  <si>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</si>
  <si>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FALSE</t>
  </si>
  <si>
    <t>TRUE</t>
  </si>
  <si>
    <t>Count of spotlight</t>
  </si>
  <si>
    <t>Percent in Spotlight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</si>
</sst>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164" formatCode="0.0%"/>
    <numFmt numFmtId="165" formatCode="&quot;$&quot;#,##0.00"/>
    <numFmt numFmtId="166" formatCode="[$-409]m/d/yy\ h:mm\ AM/PM;@"/>
    <numFmt numFmtId="167" formatCode="[$-409]m/d/yyyy\ h:mm\ AM/PM;@"/>
    <numFmt numFmtId="171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4"/>
      <color rgb="FF24292E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165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7" fontId="0" fillId="0" borderId="0" xfId="0" applyNumberFormat="1"/>
    <xf numFmtId="9" fontId="0" fillId="0" borderId="0" xfId="2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9" fontId="6" fillId="0" borderId="0" xfId="2" applyFont="1" applyAlignment="1">
      <alignment horizontal="left"/>
    </xf>
    <xf numFmtId="171" fontId="0" fillId="0" borderId="0" xfId="0" applyNumberFormat="1"/>
  </cellXfs>
  <cellStyles count="11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  <cellStyle name="Percent" xfId="2" builtinId="5"/>
  </cellStyles>
  <dxfs count="45"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8" formatCode="_(* #,##0.000_);_(* \(#,##0.000\);_(* &quot;-&quot;??_);_(@_)"/>
    </dxf>
    <dxf>
      <numFmt numFmtId="168" formatCode="_(* #,##0.000_);_(* \(#,##0.000\);_(* &quot;-&quot;??_);_(@_)"/>
    </dxf>
    <dxf>
      <numFmt numFmtId="169" formatCode="_(* #,##0.0000_);_(* \(#,##0.0000\);_(* &quot;-&quot;??_);_(@_)"/>
    </dxf>
    <dxf>
      <numFmt numFmtId="169" formatCode="_(* #,##0.0000_);_(* \(#,##0.0000\);_(* &quot;-&quot;??_);_(@_)"/>
    </dxf>
    <dxf>
      <numFmt numFmtId="168" formatCode="_(* #,##0.000_);_(* \(#,##0.000\);_(* &quot;-&quot;??_);_(@_)"/>
    </dxf>
    <dxf>
      <numFmt numFmtId="168" formatCode="_(* #,##0.000_);_(* \(#,##0.0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24292E"/>
        <name val="Calibri"/>
        <scheme val="minor"/>
      </font>
      <alignment horizontal="left" vertical="bottom" textRotation="0" wrapText="0" indent="0" justifyLastLine="0" shrinkToFit="0" readingOrder="0"/>
    </dxf>
    <dxf>
      <numFmt numFmtId="165" formatCode="&quot;$&quot;#,##0.00"/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%"/>
    </dxf>
    <dxf>
      <numFmt numFmtId="164" formatCode="0.0%"/>
    </dxf>
    <dxf>
      <numFmt numFmtId="0" formatCode="General"/>
    </dxf>
    <dxf>
      <numFmt numFmtId="167" formatCode="[$-409]m/d/yyyy\ h:mm\ AM/PM;@"/>
    </dxf>
    <dxf>
      <numFmt numFmtId="167" formatCode="[$-409]m/d/yyyy\ h:mm\ AM/PM;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'Pivot Category'!$C$4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2"/>
          <c:order val="2"/>
          <c:tx>
            <c:strRef>
              <c:f>'Pivot Category'!$D$4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'Pivot Category'!$E$4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172647584"/>
        <c:axId val="-172574688"/>
      </c:barChart>
      <c:catAx>
        <c:axId val="-17264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574688"/>
        <c:crosses val="autoZero"/>
        <c:auto val="1"/>
        <c:lblAlgn val="ctr"/>
        <c:lblOffset val="100"/>
        <c:noMultiLvlLbl val="0"/>
      </c:catAx>
      <c:valAx>
        <c:axId val="-1725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64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Sub-Category'!$A$6:$A$46</c:f>
              <c:strCache>
                <c:ptCount val="19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  <c:pt idx="18">
                  <c:v>Grand Total</c:v>
                </c:pt>
              </c:strCache>
            </c:strRef>
          </c:cat>
          <c:val>
            <c:numRef>
              <c:f>'Pivot Sub-Category'!$B$6:$B$46</c:f>
              <c:numCache>
                <c:formatCode>General</c:formatCode>
                <c:ptCount val="41"/>
                <c:pt idx="1">
                  <c:v>40.0</c:v>
                </c:pt>
                <c:pt idx="2">
                  <c:v>180.0</c:v>
                </c:pt>
                <c:pt idx="4">
                  <c:v>40.0</c:v>
                </c:pt>
                <c:pt idx="6">
                  <c:v>140.0</c:v>
                </c:pt>
                <c:pt idx="8">
                  <c:v>20.0</c:v>
                </c:pt>
                <c:pt idx="9">
                  <c:v>60.0</c:v>
                </c:pt>
                <c:pt idx="10">
                  <c:v>694.0</c:v>
                </c:pt>
                <c:pt idx="11">
                  <c:v>40.0</c:v>
                </c:pt>
                <c:pt idx="12">
                  <c:v>260.0</c:v>
                </c:pt>
                <c:pt idx="14">
                  <c:v>60.0</c:v>
                </c:pt>
                <c:pt idx="15">
                  <c:v>85.0</c:v>
                </c:pt>
                <c:pt idx="16">
                  <c:v>60.0</c:v>
                </c:pt>
                <c:pt idx="18">
                  <c:v>1679.0</c:v>
                </c:pt>
                <c:pt idx="20" formatCode="0%">
                  <c:v>0.642556448526598</c:v>
                </c:pt>
              </c:numCache>
            </c:numRef>
          </c:val>
        </c:ser>
        <c:ser>
          <c:idx val="1"/>
          <c:order val="1"/>
          <c:tx>
            <c:strRef>
              <c:f>'Pivot Sub-Category'!$C$5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Sub-Category'!$A$6:$A$46</c:f>
              <c:strCache>
                <c:ptCount val="19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  <c:pt idx="18">
                  <c:v>Grand Total</c:v>
                </c:pt>
              </c:strCache>
            </c:strRef>
          </c:cat>
          <c:val>
            <c:numRef>
              <c:f>'Pivot Sub-Category'!$C$6:$C$46</c:f>
              <c:numCache>
                <c:formatCode>General</c:formatCode>
                <c:ptCount val="41"/>
                <c:pt idx="9">
                  <c:v>20.0</c:v>
                </c:pt>
                <c:pt idx="13">
                  <c:v>40.0</c:v>
                </c:pt>
                <c:pt idx="15">
                  <c:v>17.0</c:v>
                </c:pt>
                <c:pt idx="17">
                  <c:v>20.0</c:v>
                </c:pt>
                <c:pt idx="18">
                  <c:v>97.0</c:v>
                </c:pt>
                <c:pt idx="20" formatCode="0%">
                  <c:v>0.0371220818982013</c:v>
                </c:pt>
              </c:numCache>
            </c:numRef>
          </c:val>
        </c:ser>
        <c:ser>
          <c:idx val="2"/>
          <c:order val="2"/>
          <c:tx>
            <c:strRef>
              <c:f>'Pivot Sub-Category'!$D$5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Sub-Category'!$A$6:$A$46</c:f>
              <c:strCache>
                <c:ptCount val="19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  <c:pt idx="18">
                  <c:v>Grand Total</c:v>
                </c:pt>
              </c:strCache>
            </c:strRef>
          </c:cat>
          <c:val>
            <c:numRef>
              <c:f>'Pivot Sub-Category'!$D$6:$D$46</c:f>
              <c:numCache>
                <c:formatCode>General</c:formatCode>
                <c:ptCount val="41"/>
                <c:pt idx="0">
                  <c:v>100.0</c:v>
                </c:pt>
                <c:pt idx="3">
                  <c:v>80.0</c:v>
                </c:pt>
                <c:pt idx="5">
                  <c:v>40.0</c:v>
                </c:pt>
                <c:pt idx="6">
                  <c:v>20.0</c:v>
                </c:pt>
                <c:pt idx="7">
                  <c:v>60.0</c:v>
                </c:pt>
                <c:pt idx="9">
                  <c:v>60.0</c:v>
                </c:pt>
                <c:pt idx="10">
                  <c:v>353.0</c:v>
                </c:pt>
                <c:pt idx="15">
                  <c:v>80.0</c:v>
                </c:pt>
                <c:pt idx="18">
                  <c:v>793.0</c:v>
                </c:pt>
                <c:pt idx="20" formatCode="0%">
                  <c:v>0.303482587064677</c:v>
                </c:pt>
              </c:numCache>
            </c:numRef>
          </c:val>
        </c:ser>
        <c:ser>
          <c:idx val="3"/>
          <c:order val="3"/>
          <c:tx>
            <c:strRef>
              <c:f>'Pivot Sub-Category'!$E$5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Sub-Category'!$A$6:$A$46</c:f>
              <c:strCache>
                <c:ptCount val="19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  <c:pt idx="18">
                  <c:v>Grand Total</c:v>
                </c:pt>
              </c:strCache>
            </c:strRef>
          </c:cat>
          <c:val>
            <c:numRef>
              <c:f>'Pivot Sub-Category'!$E$6:$E$46</c:f>
              <c:numCache>
                <c:formatCode>General</c:formatCode>
                <c:ptCount val="41"/>
                <c:pt idx="5">
                  <c:v>20.0</c:v>
                </c:pt>
                <c:pt idx="10">
                  <c:v>19.0</c:v>
                </c:pt>
                <c:pt idx="15">
                  <c:v>5.0</c:v>
                </c:pt>
                <c:pt idx="18">
                  <c:v>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231880496"/>
        <c:axId val="-231877664"/>
      </c:barChart>
      <c:catAx>
        <c:axId val="-23188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31877664"/>
        <c:crosses val="autoZero"/>
        <c:auto val="1"/>
        <c:lblAlgn val="ctr"/>
        <c:lblOffset val="100"/>
        <c:noMultiLvlLbl val="0"/>
      </c:catAx>
      <c:valAx>
        <c:axId val="-2318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3188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Status per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Date'!$B$5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Date'!$B$6:$B$17</c:f>
              <c:numCache>
                <c:formatCode>General</c:formatCode>
                <c:ptCount val="12"/>
                <c:pt idx="0">
                  <c:v>98.0</c:v>
                </c:pt>
                <c:pt idx="1">
                  <c:v>114.0</c:v>
                </c:pt>
                <c:pt idx="2">
                  <c:v>150.0</c:v>
                </c:pt>
                <c:pt idx="3">
                  <c:v>147.0</c:v>
                </c:pt>
                <c:pt idx="4">
                  <c:v>161.0</c:v>
                </c:pt>
                <c:pt idx="5">
                  <c:v>177.0</c:v>
                </c:pt>
                <c:pt idx="6">
                  <c:v>188.0</c:v>
                </c:pt>
                <c:pt idx="7">
                  <c:v>151.0</c:v>
                </c:pt>
                <c:pt idx="8">
                  <c:v>126.0</c:v>
                </c:pt>
                <c:pt idx="9">
                  <c:v>123.0</c:v>
                </c:pt>
                <c:pt idx="10">
                  <c:v>121.0</c:v>
                </c:pt>
                <c:pt idx="11">
                  <c:v>123.0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Date'!$C$6:$C$17</c:f>
              <c:numCache>
                <c:formatCode>General</c:formatCode>
                <c:ptCount val="12"/>
                <c:pt idx="0">
                  <c:v>64.0</c:v>
                </c:pt>
                <c:pt idx="1">
                  <c:v>50.0</c:v>
                </c:pt>
                <c:pt idx="2">
                  <c:v>63.0</c:v>
                </c:pt>
                <c:pt idx="3">
                  <c:v>52.0</c:v>
                </c:pt>
                <c:pt idx="4">
                  <c:v>76.0</c:v>
                </c:pt>
                <c:pt idx="5">
                  <c:v>66.0</c:v>
                </c:pt>
                <c:pt idx="6">
                  <c:v>70.0</c:v>
                </c:pt>
                <c:pt idx="7">
                  <c:v>82.0</c:v>
                </c:pt>
                <c:pt idx="8">
                  <c:v>75.0</c:v>
                </c:pt>
                <c:pt idx="9">
                  <c:v>80.0</c:v>
                </c:pt>
                <c:pt idx="10">
                  <c:v>64.0</c:v>
                </c:pt>
                <c:pt idx="11">
                  <c:v>51.0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Date'!$D$5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Date'!$D$6:$D$17</c:f>
              <c:numCache>
                <c:formatCode>General</c:formatCode>
                <c:ptCount val="12"/>
                <c:pt idx="0">
                  <c:v>7.0</c:v>
                </c:pt>
                <c:pt idx="1">
                  <c:v>9.0</c:v>
                </c:pt>
                <c:pt idx="2">
                  <c:v>8.0</c:v>
                </c:pt>
                <c:pt idx="3">
                  <c:v>5.0</c:v>
                </c:pt>
                <c:pt idx="4">
                  <c:v>9.0</c:v>
                </c:pt>
                <c:pt idx="5">
                  <c:v>8.0</c:v>
                </c:pt>
                <c:pt idx="6">
                  <c:v>11.0</c:v>
                </c:pt>
                <c:pt idx="7">
                  <c:v>8.0</c:v>
                </c:pt>
                <c:pt idx="8">
                  <c:v>10.0</c:v>
                </c:pt>
                <c:pt idx="9">
                  <c:v>13.0</c:v>
                </c:pt>
                <c:pt idx="10">
                  <c:v>4.0</c:v>
                </c:pt>
                <c:pt idx="11">
                  <c:v>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7040432"/>
        <c:axId val="-197038112"/>
      </c:lineChart>
      <c:catAx>
        <c:axId val="-19704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038112"/>
        <c:crosses val="autoZero"/>
        <c:auto val="1"/>
        <c:lblAlgn val="ctr"/>
        <c:lblOffset val="100"/>
        <c:noMultiLvlLbl val="0"/>
      </c:catAx>
      <c:valAx>
        <c:axId val="-1970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04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1549824"/>
        <c:axId val="-198684000"/>
      </c:lineChart>
      <c:catAx>
        <c:axId val="-17154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684000"/>
        <c:crosses val="autoZero"/>
        <c:auto val="1"/>
        <c:lblAlgn val="ctr"/>
        <c:lblOffset val="100"/>
        <c:noMultiLvlLbl val="0"/>
      </c:catAx>
      <c:valAx>
        <c:axId val="-19868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15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38100</xdr:rowOff>
    </xdr:from>
    <xdr:to>
      <xdr:col>15</xdr:col>
      <xdr:colOff>508000</xdr:colOff>
      <xdr:row>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6350</xdr:rowOff>
    </xdr:from>
    <xdr:to>
      <xdr:col>17</xdr:col>
      <xdr:colOff>12700</xdr:colOff>
      <xdr:row>47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0</xdr:row>
      <xdr:rowOff>0</xdr:rowOff>
    </xdr:from>
    <xdr:to>
      <xdr:col>15</xdr:col>
      <xdr:colOff>0</xdr:colOff>
      <xdr:row>18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177800</xdr:rowOff>
    </xdr:from>
    <xdr:to>
      <xdr:col>7</xdr:col>
      <xdr:colOff>1803400</xdr:colOff>
      <xdr:row>35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6.565185069441" createdVersion="4" refreshedVersion="4" minRefreshableVersion="3" recordCount="4114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7">
      <sharedItems count="12">
        <s v="Jul"/>
        <s v="Mar"/>
        <s v="Feb"/>
        <s v="Aug"/>
        <s v="Dec"/>
        <s v="Jun"/>
        <s v="Apr"/>
        <s v="Sep"/>
        <s v="Nov"/>
        <s v="Jan"/>
        <s v="May"/>
        <s v="Oct"/>
      </sharedItems>
    </cacheField>
    <cacheField name="Years" numFmtId="167">
      <sharedItems containsDate="1" containsMixedTypes="1" minDate="1905-07-01T00:00:00" maxDate="2017-05-03T19:11:16" count="4111">
        <s v="2015"/>
        <s v="2017"/>
        <s v="2016"/>
        <s v="2014"/>
        <s v="2013"/>
        <s v="2012"/>
        <s v="2011"/>
        <s v="2010"/>
        <s v="2009"/>
        <d v="2015-11-29T01:48:20" u="1"/>
        <d v="2016-02-08T13:00:16" u="1"/>
        <d v="2010-05-08T22:15:16" u="1"/>
        <d v="2012-01-15T18:11:06" u="1"/>
        <d v="2015-07-05T22:58:16" u="1"/>
        <d v="2014-08-26T17:08:58" u="1"/>
        <d v="2015-07-12T06:01:54" u="1"/>
        <d v="2015-04-18T01:39:26" u="1"/>
        <d v="2011-07-25T06:49:16" u="1"/>
        <d v="2015-08-10T22:49:07" u="1"/>
        <d v="2016-08-01T22:58:16" u="1"/>
        <d v="2014-11-29T04:32:16" u="1"/>
        <d v="2015-03-23T04:58:16" u="1"/>
        <d v="2015-10-01T15:02:10" u="1"/>
        <d v="2017-02-27T04:58:16" u="1"/>
        <d v="2010-08-03T01:58:16" u="1"/>
        <d v="2011-04-03T00:59:16" u="1"/>
        <d v="2013-06-08T00:00:30" u="1"/>
        <d v="2014-08-15T14:16:49" u="1"/>
        <d v="2015-04-25T04:34:16" u="1"/>
        <d v="2015-06-15T16:13:56" u="1"/>
        <d v="2014-11-02T11:28:51" u="1"/>
        <d v="2016-03-23T06:58:16" u="1"/>
        <d v="2012-07-07T03:58:16" u="1"/>
        <d v="2014-10-03T11:28:48" u="1"/>
        <d v="2016-02-01T10:42:49" u="1"/>
        <d v="2014-07-03T17:02:00" u="1"/>
        <d v="2015-06-11T03:58:16" u="1"/>
        <d v="2011-09-09T21:01:59" u="1"/>
        <d v="2014-07-18T04:45:08" u="1"/>
        <d v="2017-01-27T01:26:04" u="1"/>
        <e v="#VALUE!" u="1"/>
        <d v="2014-05-04T17:10:56" u="1"/>
        <d v="2014-11-13T17:19:44" u="1"/>
        <d v="2017-04-03T00:59:16" u="1"/>
        <d v="2017-03-02T19:50:56" u="1"/>
        <d v="2012-04-13T14:16:31" u="1"/>
        <d v="2014-07-18T23:47:40" u="1"/>
        <d v="2017-03-07T04:59:16" u="1"/>
        <d v="2014-07-30T18:37:18" u="1"/>
        <d v="2014-10-08T12:15:34" u="1"/>
        <d v="2015-08-06T11:04:37" u="1"/>
        <d v="2012-03-17T19:16:31" u="1"/>
        <d v="2013-09-07T22:24:47" u="1"/>
        <d v="2014-12-02T06:18:21" u="1"/>
        <d v="2016-01-31T21:58:16" u="1"/>
        <d v="2014-03-26T23:23:26" u="1"/>
        <d v="2012-03-25T00:55:31" u="1"/>
        <d v="2014-01-15T18:59:16" u="1"/>
        <d v="2014-10-22T15:36:06" u="1"/>
        <d v="2015-02-11T16:59:16" u="1"/>
        <d v="2015-12-15T12:09:16" u="1"/>
        <d v="2014-06-15T17:07:23" u="1"/>
        <d v="2014-07-09T12:34:12" u="1"/>
        <d v="2016-09-25T01:15:45" u="1"/>
        <d v="2017-03-05T19:25:37" u="1"/>
        <d v="2010-05-10T20:15:16" u="1"/>
        <d v="2015-04-04T14:43:13" u="1"/>
        <d v="2015-10-15T21:10:24" u="1"/>
        <d v="2016-04-03T16:59:16" u="1"/>
        <d v="2016-06-29T23:29:11" u="1"/>
        <d v="2010-12-18T09:42:41" u="1"/>
        <d v="2014-11-14T21:29:16" u="1"/>
        <d v="2016-07-10T23:31:28" u="1"/>
        <d v="2014-07-16T11:48:52" u="1"/>
        <d v="2016-10-07T15:10:16" u="1"/>
        <d v="2010-04-23T03:50:16" u="1"/>
        <d v="2017-02-25T23:03:16" u="1"/>
        <d v="2011-05-05T20:50:04" u="1"/>
        <d v="2014-04-06T19:00:20" u="1"/>
        <d v="2014-06-28T14:08:50" u="1"/>
        <d v="2014-09-25T21:16:00" u="1"/>
        <d v="2012-04-21T03:58:16" u="1"/>
        <d v="2015-02-21T19:57:55" u="1"/>
        <d v="2016-11-17T11:35:50" u="1"/>
        <d v="2013-03-23T22:41:57" u="1"/>
        <d v="2014-04-21T03:58:16" u="1"/>
        <d v="2013-05-17T03:58:16" u="1"/>
        <d v="2014-10-23T15:15:47" u="1"/>
        <d v="2012-10-12T20:36:57" u="1"/>
        <d v="2015-09-12T20:56:58" u="1"/>
        <d v="2017-01-13T23:04:16" u="1"/>
        <d v="2015-04-21T05:58:16" u="1"/>
        <d v="2015-02-19T21:18:59" u="1"/>
        <d v="2015-10-20T17:54:38" u="1"/>
        <d v="2014-03-24T01:22:06" u="1"/>
        <d v="2016-07-09T01:58:16" u="1"/>
        <d v="2016-10-10T10:35:39" u="1"/>
        <d v="2014-06-13T06:58:16" u="1"/>
        <d v="2012-03-08T02:43:11" u="1"/>
        <d v="2016-06-13T05:58:16" u="1"/>
        <d v="2014-08-17T05:10:16" u="1"/>
        <d v="2014-09-01T03:58:16" u="1"/>
        <d v="2016-03-23T06:38:09" u="1"/>
        <d v="2016-08-05T03:58:16" u="1"/>
        <d v="2015-02-06T01:24:16" u="1"/>
        <d v="2016-02-08T00:16:16" u="1"/>
        <d v="2016-03-30T14:38:16" u="1"/>
        <d v="2017-02-06T14:22:47" u="1"/>
        <d v="2014-07-16T02:33:01" u="1"/>
        <d v="2015-06-27T18:26:22" u="1"/>
        <d v="2013-11-11T14:18:24" u="1"/>
        <d v="2014-07-18T16:03:27" u="1"/>
        <d v="2015-04-05T10:59:16" u="1"/>
        <d v="2014-05-11T11:50:08" u="1"/>
        <d v="2015-09-24T20:37:18" u="1"/>
        <d v="2015-05-14T23:55:28" u="1"/>
        <d v="2015-05-31T03:39:39" u="1"/>
        <d v="2011-08-06T14:38:12" u="1"/>
        <d v="2014-07-23T15:25:06" u="1"/>
        <d v="2015-08-28T22:29:16" u="1"/>
        <d v="2016-01-10T00:50:52" u="1"/>
        <d v="2016-01-17T20:59:16" u="1"/>
        <d v="2011-10-12T23:57:15" u="1"/>
        <d v="2014-09-01T15:58:16" u="1"/>
        <d v="2014-09-27T03:07:43" u="1"/>
        <d v="2016-04-05T15:59:16" u="1"/>
        <d v="2014-10-05T19:15:29" u="1"/>
        <d v="2016-01-17T22:59:16" u="1"/>
        <d v="2016-01-17T23:59:16" u="1"/>
        <d v="2016-04-08T18:51:17" u="1"/>
        <d v="2014-07-14T15:37:00" u="1"/>
        <d v="2015-04-15T21:54:09" u="1"/>
        <d v="2015-11-26T23:55:01" u="1"/>
        <d v="2016-01-17T18:00:17" u="1"/>
        <d v="2016-02-13T23:59:16" u="1"/>
        <d v="2012-07-19T04:27:32" u="1"/>
        <d v="2015-01-12T20:47:08" u="1"/>
        <d v="2014-02-02T18:01:22" u="1"/>
        <d v="2014-07-19T09:20:46" u="1"/>
        <d v="2015-04-08T18:58:03" u="1"/>
        <d v="2015-05-01T21:59:16" u="1"/>
        <d v="2015-07-23T13:24:51" u="1"/>
        <d v="2016-08-05T00:09:49" u="1"/>
        <d v="2017-04-16T15:22:02" u="1"/>
        <d v="2014-08-01T17:11:16" u="1"/>
        <d v="2015-11-30T17:07:54" u="1"/>
        <d v="2012-05-21T01:11:22" u="1"/>
        <d v="2015-03-11T03:25:39" u="1"/>
        <d v="2016-06-04T17:19:13" u="1"/>
        <d v="2010-02-15T04:59:16" u="1"/>
        <d v="2011-06-15T03:58:16" u="1"/>
        <d v="2015-04-05T01:29:38" u="1"/>
        <d v="2012-06-15T03:58:16" u="1"/>
        <d v="2014-08-30T05:29:16" u="1"/>
        <d v="2015-05-02T15:11:05" u="1"/>
        <d v="2012-10-17T20:16:55" u="1"/>
        <d v="2014-06-06T13:10:58" u="1"/>
        <d v="2015-04-23T06:58:16" u="1"/>
        <d v="2013-03-11T03:59:16" u="1"/>
        <d v="2012-04-07T03:59:16" u="1"/>
        <d v="2014-06-23T07:03:26" u="1"/>
        <d v="2017-02-05T18:00:09" u="1"/>
        <d v="2012-04-08T18:18:54" u="1"/>
        <d v="2015-07-11T03:58:16" u="1"/>
        <d v="2015-07-23T03:10:16" u="1"/>
        <d v="2016-04-30T17:35:33" u="1"/>
        <d v="2015-10-18T19:35:45" u="1"/>
        <d v="2015-03-12T21:57:48" u="1"/>
        <d v="2017-01-03T20:12:06" u="1"/>
        <d v="2014-07-29T00:28:56" u="1"/>
        <d v="2014-08-25T23:27:42" u="1"/>
        <d v="2015-08-21T17:54:29" u="1"/>
        <d v="2014-07-17T14:58:22" u="1"/>
        <d v="2014-09-03T04:58:16" u="1"/>
        <d v="2015-02-04T11:49:34" u="1"/>
        <d v="2015-12-21T14:06:33" u="1"/>
        <d v="2014-08-30T15:29:16" u="1"/>
        <d v="2015-04-07T06:59:16" u="1"/>
        <d v="2015-06-15T04:34:10" u="1"/>
        <d v="2014-09-26T15:02:25" u="1"/>
        <d v="2014-09-11T09:03:26" u="1"/>
        <d v="2014-12-10T03:48:01" u="1"/>
        <d v="2012-04-02T18:37:37" u="1"/>
        <d v="2014-09-11T06:14:13" u="1"/>
        <d v="2015-04-18T10:15:16" u="1"/>
        <d v="2017-01-04T03:13:21" u="1"/>
        <d v="2015-09-23T13:25:12" u="1"/>
        <d v="2016-02-15T14:59:16" u="1"/>
        <d v="2011-10-02T17:35:29" u="1"/>
        <d v="2014-11-30T23:44:16" u="1"/>
        <d v="2017-03-29T23:31:27" u="1"/>
        <d v="2015-09-15T11:10:16" u="1"/>
        <d v="2015-11-05T14:15:31" u="1"/>
        <d v="2011-02-17T21:16:23" u="1"/>
        <d v="2015-01-31T20:11:16" u="1"/>
        <d v="2015-02-07T21:41:35" u="1"/>
        <d v="2017-04-09T08:35:12" u="1"/>
        <d v="2010-12-23T05:34:40" u="1"/>
        <d v="2015-01-08T13:40:16" u="1"/>
        <d v="2015-09-06T13:46:16" u="1"/>
        <d v="2015-12-05T22:27:38" u="1"/>
        <d v="2016-04-15T16:27:16" u="1"/>
        <d v="2016-06-23T20:26:16" u="1"/>
        <d v="2014-11-26T14:39:56" u="1"/>
        <d v="2012-06-04T17:19:11" u="1"/>
        <d v="2015-01-01T16:48:11" u="1"/>
        <d v="2015-12-13T15:01:08" u="1"/>
        <d v="2012-05-21T02:58:16" u="1"/>
        <d v="2015-05-02T22:01:32" u="1"/>
        <d v="2015-10-04T15:45:02" u="1"/>
        <d v="2016-05-03T22:59:16" u="1"/>
        <d v="2016-07-05T20:58:10" u="1"/>
        <d v="2014-11-21T15:00:57" u="1"/>
        <d v="2015-01-09T22:59:06" u="1"/>
        <d v="2012-05-09T01:59:20" u="1"/>
        <d v="2016-05-14T21:03:13" u="1"/>
        <d v="2014-10-17T18:59:48" u="1"/>
        <d v="2015-06-28T15:08:46" u="1"/>
        <d v="2015-08-16T14:05:57" u="1"/>
        <d v="2016-04-25T04:58:16" u="1"/>
        <d v="2016-09-23T16:43:46" u="1"/>
        <d v="2013-04-10T15:53:47" u="1"/>
        <d v="2016-05-21T03:58:16" u="1"/>
        <d v="2013-11-27T03:01:16" u="1"/>
        <d v="2014-08-15T14:59:38" u="1"/>
        <d v="2016-04-26T06:54:16" u="1"/>
        <d v="2016-07-17T00:42:16" u="1"/>
        <d v="2015-08-23T08:34:24" u="1"/>
        <d v="2014-07-13T04:58:16" u="1"/>
        <d v="2014-07-22T16:08:44" u="1"/>
        <d v="2015-08-11T00:11:22" u="1"/>
        <d v="2015-08-31T17:30:31" u="1"/>
        <d v="2017-03-13T02:59:16" u="1"/>
        <d v="2015-04-09T03:59:16" u="1"/>
        <d v="2017-03-02T14:23:59" u="1"/>
        <d v="2013-10-01T03:58:16" u="1"/>
        <d v="2014-11-13T01:29:09" u="1"/>
        <d v="2015-09-05T03:58:16" u="1"/>
        <d v="2016-09-05T02:58:16" u="1"/>
        <d v="2012-09-07T07:50:16" u="1"/>
        <d v="2014-06-01T03:59:16" u="1"/>
        <d v="2014-07-31T16:45:15" u="1"/>
        <d v="2014-10-01T03:58:16" u="1"/>
        <d v="2016-09-05T03:58:16" u="1"/>
        <d v="2013-03-10T18:06:47" u="1"/>
        <d v="2015-04-29T17:50:18" u="1"/>
        <d v="2015-06-01T04:59:16" u="1"/>
        <d v="2015-10-01T04:58:16" u="1"/>
        <d v="2016-10-01T03:58:16" u="1"/>
        <d v="2015-02-17T13:59:16" u="1"/>
        <d v="2015-07-02T03:39:16" u="1"/>
        <d v="2017-03-16T12:59:19" u="1"/>
        <d v="2014-07-13T13:58:16" u="1"/>
        <d v="2016-03-13T11:59:16" u="1"/>
        <d v="2016-12-09T04:37:11" u="1"/>
        <d v="2011-01-21T21:59:16" u="1"/>
        <d v="2015-03-31T18:03:20" u="1"/>
        <d v="2015-05-16T10:15:16" u="1"/>
        <d v="2016-12-21T17:02:30" u="1"/>
        <d v="2015-03-25T21:35:22" u="1"/>
        <d v="2015-05-04T04:00:16" u="1"/>
        <d v="2012-01-17T21:32:21" u="1"/>
        <d v="2013-03-13T19:59:16" u="1"/>
        <d v="2016-04-10T18:40:28" u="1"/>
        <d v="2015-02-19T19:47:15" u="1"/>
        <d v="2016-03-04T23:18:44" u="1"/>
        <d v="2017-02-17T20:59:16" u="1"/>
        <d v="2011-10-28T20:55:56" u="1"/>
        <d v="2015-06-19T00:59:32" u="1"/>
        <d v="2016-05-05T16:59:16" u="1"/>
        <d v="2012-03-25T18:14:01" u="1"/>
        <d v="2016-03-13T21:59:16" u="1"/>
        <d v="2012-07-07T17:46:07" u="1"/>
        <d v="2017-04-09T19:59:16" u="1"/>
        <d v="2016-07-17T17:49:02" u="1"/>
        <d v="2012-06-02T01:41:42" u="1"/>
        <d v="2012-04-16T06:09:40" u="1"/>
        <d v="2015-09-09T03:59:34" u="1"/>
        <d v="2013-03-01T19:59:04" u="1"/>
        <d v="2014-08-18T00:07:26" u="1"/>
        <d v="2016-01-14T04:10:42" u="1"/>
        <d v="2013-04-17T18:14:58" u="1"/>
        <d v="2015-04-23T05:39:23" u="1"/>
        <d v="2015-07-31T08:57:16" u="1"/>
        <d v="2015-04-13T03:05:36" u="1"/>
        <d v="2015-06-25T11:04:40" u="1"/>
        <d v="2016-10-14T15:24:50" u="1"/>
        <d v="2013-11-27T22:07:47" u="1"/>
        <d v="2016-06-28T16:00:42" u="1"/>
        <d v="2014-08-11T05:58:16" u="1"/>
        <d v="2015-01-11T10:14:40" u="1"/>
        <d v="2016-08-11T03:58:16" u="1"/>
        <d v="2012-03-10T15:06:45" u="1"/>
        <d v="2012-05-29T19:54:21" u="1"/>
        <d v="2013-09-01T00:31:19" u="1"/>
        <d v="2014-06-25T16:58:22" u="1"/>
        <d v="2015-04-11T05:59:16" u="1"/>
        <d v="2016-03-16T08:32:26" u="1"/>
        <d v="2016-12-02T06:08:42" u="1"/>
        <d v="2014-08-25T17:11:34" u="1"/>
        <d v="2014-09-01T15:29:50" u="1"/>
        <d v="2016-05-14T15:17:44" u="1"/>
        <d v="2016-09-03T16:33:53" u="1"/>
        <d v="2014-05-30T15:34:17" u="1"/>
        <d v="2015-05-21T03:26:06" u="1"/>
        <d v="2016-07-28T01:48:56" u="1"/>
        <d v="2017-03-29T17:43:26" u="1"/>
        <d v="2016-06-28T16:42:21" u="1"/>
        <d v="2014-11-13T12:34:24" u="1"/>
        <d v="2015-05-15T19:13:44" u="1"/>
        <d v="2015-10-08T18:59:37" u="1"/>
        <d v="2016-10-21T16:03:36" u="1"/>
        <d v="2010-08-11T15:58:16" u="1"/>
        <d v="2014-11-26T13:13:16" u="1"/>
        <d v="2016-07-31T20:57:16" u="1"/>
        <d v="2015-03-31T22:58:16" u="1"/>
        <d v="2014-02-05T19:57:33" u="1"/>
        <d v="2014-07-01T23:49:47" u="1"/>
        <d v="2015-07-14T22:59:31" u="1"/>
        <d v="2015-06-18T11:03:17" u="1"/>
        <d v="2016-03-15T15:59:16" u="1"/>
        <d v="2017-03-31T22:58:16" u="1"/>
        <d v="2015-03-15T17:59:16" u="1"/>
        <d v="2015-06-12T07:07:12" u="1"/>
        <d v="2014-02-17T22:09:33" u="1"/>
        <d v="2016-06-04T15:40:28" u="1"/>
        <d v="2014-04-05T02:58:55" u="1"/>
        <d v="2014-11-16T08:05:04" u="1"/>
        <d v="2015-12-04T19:00:42" u="1"/>
        <d v="2016-01-25T23:51:16" u="1"/>
        <d v="2013-11-14T17:06:18" u="1"/>
        <d v="2016-03-15T20:59:16" u="1"/>
        <d v="2016-07-02T14:24:26" u="1"/>
        <d v="2015-03-01T18:06:36" u="1"/>
        <d v="2015-01-15T19:28:16" u="1"/>
        <d v="2012-09-02T11:30:04" u="1"/>
        <d v="2016-11-20T18:48:03" u="1"/>
        <d v="2017-02-17T16:04:16" u="1"/>
        <d v="2014-07-19T09:13:54" u="1"/>
        <d v="2015-03-16T02:33:40" u="1"/>
        <d v="2015-04-29T03:08:35" u="1"/>
        <d v="2015-07-16T21:38:12" u="1"/>
        <d v="2011-01-25T03:59:16" u="1"/>
        <d v="2013-05-11T01:21:40" u="1"/>
        <d v="2016-01-14T18:16:12" u="1"/>
        <d v="2016-03-07T23:48:21" u="1"/>
        <d v="2016-06-03T20:59:16" u="1"/>
        <d v="2014-12-14T18:09:07" u="1"/>
        <d v="2015-06-03T23:59:16" u="1"/>
        <d v="2015-08-14T20:18:09" u="1"/>
        <d v="2016-04-29T03:58:16" u="1"/>
        <d v="2014-06-21T03:58:16" u="1"/>
        <d v="2014-12-11T05:27:38" u="1"/>
        <d v="2014-06-21T04:58:16" u="1"/>
        <d v="2016-04-29T06:58:16" u="1"/>
        <d v="2014-04-13T01:59:16" u="1"/>
        <d v="2014-04-20T02:35:17" u="1"/>
        <d v="2016-06-22T03:54:16" u="1"/>
        <d v="2010-07-17T09:58:16" u="1"/>
        <d v="2012-09-10T03:54:16" u="1"/>
        <d v="2014-03-15T18:57:45" u="1"/>
        <d v="2009-11-01T03:58:16" u="1"/>
        <d v="2014-02-06T19:00:04" u="1"/>
        <d v="2014-08-13T04:58:16" u="1"/>
        <d v="2016-10-02T06:40:40" u="1"/>
        <d v="2015-02-26T03:19:11" u="1"/>
        <d v="2015-05-09T03:59:16" u="1"/>
        <d v="2015-11-18T04:41:13" u="1"/>
        <d v="2015-02-21T10:59:16" u="1"/>
        <d v="2015-05-09T04:59:16" u="1"/>
        <d v="2016-05-09T03:59:16" u="1"/>
        <d v="2012-01-21T08:12:16" u="1"/>
        <d v="2013-03-08T03:01:24" u="1"/>
        <d v="2016-08-13T06:58:16" u="1"/>
        <d v="2017-01-03T06:03:43" u="1"/>
        <d v="2014-11-01T03:58:16" u="1"/>
        <d v="2014-06-05T22:30:56" u="1"/>
        <d v="2014-08-23T20:58:26" u="1"/>
        <d v="2014-11-01T04:58:16" u="1"/>
        <d v="2017-02-25T20:17:41" u="1"/>
        <d v="2013-05-24T00:29:53" u="1"/>
        <d v="2013-11-13T17:23:35" u="1"/>
        <d v="2014-07-01T05:59:16" u="1"/>
        <d v="2016-01-25T15:59:16" u="1"/>
        <d v="2016-11-01T03:58:16" u="1"/>
        <d v="2011-08-10T07:07:16" u="1"/>
        <d v="2012-03-18T23:52:31" u="1"/>
        <d v="2015-05-31T17:34:16" u="1"/>
        <d v="2015-07-01T05:59:16" u="1"/>
        <d v="2016-06-29T20:19:30" u="1"/>
        <d v="2016-08-18T21:51:35" u="1"/>
        <d v="2016-11-01T04:58:16" u="1"/>
        <d v="2017-02-24T13:47:16" u="1"/>
        <d v="2014-02-21T17:59:16" u="1"/>
        <d v="2017-01-10T08:56:16" u="1"/>
        <d v="2013-09-13T17:27:28" u="1"/>
        <d v="2014-11-29T16:40:08" u="1"/>
        <d v="2015-06-13T12:08:27" u="1"/>
        <d v="2014-05-25T22:58:16" u="1"/>
        <d v="2015-03-17T17:59:16" u="1"/>
        <d v="2015-12-19T16:06:25" u="1"/>
        <d v="2016-03-14T15:05:31" u="1"/>
        <d v="2017-02-22T04:42:58" u="1"/>
        <d v="2014-09-05T23:44:40" u="1"/>
        <d v="2014-11-22T13:13:10" u="1"/>
        <d v="2015-12-23T16:17:16" u="1"/>
        <d v="2014-07-23T21:07:25" u="1"/>
        <d v="2015-04-13T18:59:16" u="1"/>
        <d v="2016-02-28T23:04:25" u="1"/>
        <d v="2017-03-06T04:08:08" u="1"/>
        <d v="2013-07-01T17:59:16" u="1"/>
        <d v="2014-05-09T20:59:16" u="1"/>
        <d v="2015-10-29T21:40:04" u="1"/>
        <d v="2017-03-27T23:58:10" u="1"/>
        <d v="2014-05-09T21:59:16" u="1"/>
        <d v="2015-09-20T04:20:47" u="1"/>
        <d v="2014-06-16T20:15:16" u="1"/>
        <d v="2014-07-01T18:59:16" u="1"/>
        <d v="2013-11-15T23:14:19" u="1"/>
        <d v="2015-05-14T23:43:17" u="1"/>
        <d v="2015-06-05T20:59:16" u="1"/>
        <d v="2011-04-22T04:20:29" u="1"/>
        <d v="2016-01-27T00:59:16" u="1"/>
        <d v="2013-07-24T14:01:54" u="1"/>
        <d v="2016-09-01T17:31:17" u="1"/>
        <d v="2013-05-27T06:58:16" u="1"/>
        <d v="2016-07-01T22:59:16" u="1"/>
        <d v="2017-02-23T00:59:16" u="1"/>
        <d v="2010-09-11T03:58:16" u="1"/>
        <d v="2013-07-25T16:20:44" u="1"/>
        <d v="2014-11-21T10:46:31" u="1"/>
        <d v="2015-08-02T00:17:40" u="1"/>
        <d v="2016-04-25T00:19:16" u="1"/>
        <d v="2013-02-04T11:54:43" u="1"/>
        <d v="2013-03-21T18:02:51" u="1"/>
        <d v="2013-11-22T12:34:29" u="1"/>
        <d v="2015-08-15T03:58:16" u="1"/>
        <d v="2014-01-11T21:35:57" u="1"/>
        <d v="2014-10-20T02:06:16" u="1"/>
        <d v="2016-01-31T13:55:19" u="1"/>
        <d v="2017-03-19T05:59:16" u="1"/>
        <d v="2016-09-11T03:58:16" u="1"/>
        <d v="2017-04-15T15:41:43" u="1"/>
        <d v="2014-07-03T02:59:16" u="1"/>
        <d v="2014-09-30T15:18:25" u="1"/>
        <d v="2014-12-04T00:38:16" u="1"/>
        <d v="2014-09-14T04:34:13" u="1"/>
        <d v="2016-04-24T20:44:37" u="1"/>
        <d v="2016-11-22T20:27:43" u="1"/>
        <d v="2012-07-21T14:50:16" u="1"/>
        <d v="2014-11-03T05:58:16" u="1"/>
        <d v="2015-01-28T19:36:27" u="1"/>
        <d v="2016-09-22T01:17:01" u="1"/>
        <d v="2014-07-27T15:26:16" u="1"/>
        <d v="2013-01-09T08:48:11" u="1"/>
        <d v="2014-11-11T21:12:44" u="1"/>
        <d v="2015-03-20T16:55:16" u="1"/>
        <d v="2014-09-15T19:54:19" u="1"/>
        <d v="2015-04-27T17:11:16" u="1"/>
        <d v="2015-07-10T05:38:02" u="1"/>
        <d v="2016-09-18T19:50:21" u="1"/>
        <d v="2013-03-09T23:41:33" u="1"/>
        <d v="2014-10-05T09:11:18" u="1"/>
        <d v="2012-10-05T22:43:26" u="1"/>
        <d v="2015-05-09T21:13:34" u="1"/>
        <d v="2015-07-02T11:16:20" u="1"/>
        <d v="2016-02-10T19:29:27" u="1"/>
        <d v="2016-04-15T20:59:16" u="1"/>
        <d v="2017-03-11T13:28:16" u="1"/>
        <d v="2016-12-21T04:35:46" u="1"/>
        <d v="2010-07-08T22:39:16" u="1"/>
        <d v="2012-07-03T20:59:16" u="1"/>
        <d v="2014-05-19T02:48:35" u="1"/>
        <d v="2016-02-14T02:38:47" u="1"/>
        <d v="2011-04-24T23:34:03" u="1"/>
        <d v="2016-03-24T08:10:54" u="1"/>
        <d v="2016-04-15T23:59:16" u="1"/>
        <d v="2014-09-12T18:26:09" u="1"/>
        <d v="2015-08-05T18:35:16" u="1"/>
        <d v="2015-01-31T19:57:49" u="1"/>
        <d v="2015-07-10T18:50:05" u="1"/>
        <d v="2014-08-06T21:31:16" u="1"/>
        <d v="2015-05-31T01:42:14" u="1"/>
        <d v="2016-03-20T23:58:01" u="1"/>
        <d v="2016-12-05T14:10:10" u="1"/>
        <d v="2014-05-19T11:25:45" u="1"/>
        <d v="2014-11-25T16:35:46" u="1"/>
        <d v="2015-12-30T16:11:49" u="1"/>
        <d v="2016-02-13T22:24:13" u="1"/>
        <d v="2016-02-27T21:34:59" u="1"/>
        <d v="2014-04-19T16:18:55" u="1"/>
        <d v="2014-07-21T03:58:16" u="1"/>
        <d v="2016-06-25T03:58:16" u="1"/>
        <d v="2015-04-09T19:00:11" u="1"/>
        <d v="2017-04-06T09:19:58" u="1"/>
        <d v="2012-09-13T03:58:16" u="1"/>
        <d v="2012-10-27T02:21:09" u="1"/>
        <d v="2015-01-04T23:25:16" u="1"/>
        <d v="2015-05-10T23:00:16" u="1"/>
        <d v="2015-10-14T11:59:37" u="1"/>
        <d v="2016-08-06T00:05:39" u="1"/>
        <d v="2017-02-02T16:36:05" u="1"/>
        <d v="2014-06-27T16:20:40" u="1"/>
        <d v="2015-03-28T01:46:04" u="1"/>
        <d v="2010-07-05T03:59:16" u="1"/>
        <d v="2014-05-13T03:59:16" u="1"/>
        <d v="2015-07-21T06:58:16" u="1"/>
        <d v="2016-08-17T03:58:16" u="1"/>
        <d v="2017-03-27T04:35:16" u="1"/>
        <d v="2010-08-01T02:59:16" u="1"/>
        <d v="2014-07-05T00:59:16" u="1"/>
        <d v="2014-09-16T21:52:49" u="1"/>
        <d v="2015-06-09T01:59:16" u="1"/>
        <d v="2009-12-01T04:58:16" u="1"/>
        <d v="2010-08-01T03:59:16" u="1"/>
        <d v="2014-06-09T04:59:16" u="1"/>
        <d v="2014-08-01T00:59:16" u="1"/>
        <d v="2010-09-01T03:43:16" u="1"/>
        <d v="2015-04-24T05:19:13" u="1"/>
        <d v="2015-08-01T00:59:16" u="1"/>
        <d v="2015-11-12T02:30:16" u="1"/>
        <d v="2012-08-22T18:31:30" u="1"/>
        <d v="2014-04-26T01:57:54" u="1"/>
        <d v="2011-08-01T06:59:16" u="1"/>
        <d v="2013-04-08T04:32:16" u="1"/>
        <d v="2014-10-29T18:53:19" u="1"/>
        <d v="2016-03-11T22:19:59" u="1"/>
        <d v="2014-12-01T04:58:16" u="1"/>
        <d v="2015-06-27T21:43:30" u="1"/>
        <d v="2014-10-20T20:58:27" u="1"/>
        <d v="2014-08-01T06:59:16" u="1"/>
        <d v="2015-12-01T05:58:16" u="1"/>
        <d v="2016-12-01T04:58:16" u="1"/>
        <d v="2012-04-04T16:45:31" u="1"/>
        <d v="2012-05-05T19:14:44" u="1"/>
        <d v="2015-04-17T15:59:16" u="1"/>
        <d v="2016-03-06T23:54:47" u="1"/>
        <d v="2016-03-16T05:04:13" u="1"/>
        <d v="2017-01-10T16:30:37" u="1"/>
        <d v="2014-08-21T00:44:46" u="1"/>
        <d v="2016-12-01T07:58:16" u="1"/>
        <d v="2010-06-09T18:59:16" u="1"/>
        <d v="2014-02-16T18:17:28" u="1"/>
        <d v="2015-05-13T20:44:28" u="1"/>
        <d v="2011-07-06T19:32:26" u="1"/>
        <d v="2014-11-08T21:12:39" u="1"/>
        <d v="2015-08-23T14:14:11" u="1"/>
        <d v="2016-03-24T16:00:20" u="1"/>
        <d v="2016-08-04T13:59:19" u="1"/>
        <d v="2017-02-10T06:28:09" u="1"/>
        <d v="2016-02-25T23:59:16" u="1"/>
        <d v="2015-08-01T13:59:16" u="1"/>
        <d v="2015-12-27T14:20:01" u="1"/>
        <d v="2016-07-05T01:07:03" u="1"/>
        <d v="2015-06-11T16:12:22" u="1"/>
        <d v="2016-04-06T04:04:07" u="1"/>
        <d v="2013-11-03T20:08:33" u="1"/>
        <d v="2014-05-13T18:43:12" u="1"/>
        <d v="2016-06-09T18:59:16" u="1"/>
        <d v="2016-07-24T02:59:33" u="1"/>
        <d v="2012-11-10T18:57:05" u="1"/>
        <d v="2013-05-09T02:26:49" u="1"/>
        <d v="2015-05-28T00:12:33" u="1"/>
        <d v="2014-02-19T09:07:58" u="1"/>
        <d v="2014-09-07T22:12:30" u="1"/>
        <d v="2015-08-22T20:18:11" u="1"/>
        <d v="2016-04-19T20:04:20" u="1"/>
        <d v="2016-05-27T22:03:16" u="1"/>
        <d v="2014-08-22T03:43:31" u="1"/>
        <d v="2016-05-13T23:59:16" u="1"/>
        <d v="2013-03-16T18:27:03" u="1"/>
        <d v="2014-11-06T04:21:53" u="1"/>
        <d v="2015-09-16T05:36:43" u="1"/>
        <d v="2016-08-01T18:59:16" u="1"/>
        <d v="2011-07-23T03:58:16" u="1"/>
        <d v="2015-01-08T18:17:16" u="1"/>
        <d v="2017-02-24T11:57:44" u="1"/>
        <d v="2014-07-03T00:41:39" u="1"/>
        <d v="2014-10-30T22:28:59" u="1"/>
        <d v="2016-10-30T01:45:16" u="1"/>
        <d v="2015-04-03T21:48:15" u="1"/>
        <d v="2015-04-16T11:26:52" u="1"/>
        <d v="2016-03-05T19:44:12" u="1"/>
        <d v="2016-07-05T23:59:16" u="1"/>
        <d v="2016-10-05T19:50:10" u="1"/>
        <d v="2014-07-23T03:58:16" u="1"/>
        <d v="2014-09-04T16:07:10" u="1"/>
        <d v="2015-05-31T06:58:16" u="1"/>
        <d v="2015-09-11T18:22:05" u="1"/>
        <d v="2017-01-31T04:59:16" u="1"/>
        <d v="2010-10-16T03:38:16" u="1"/>
        <d v="2011-06-11T02:59:16" u="1"/>
        <d v="2012-07-20T23:02:01" u="1"/>
        <d v="2014-07-27T14:16:41" u="1"/>
        <d v="2015-07-23T04:58:16" u="1"/>
        <d v="2016-02-17T12:03:55" u="1"/>
        <d v="2016-06-06T20:08:16" u="1"/>
        <d v="2014-09-11T08:36:38" u="1"/>
        <d v="2015-10-13T12:40:45" u="1"/>
        <d v="2014-09-02T01:09:38" u="1"/>
        <d v="2016-05-31T21:13:52" u="1"/>
        <d v="2016-07-29T05:34:16" u="1"/>
        <d v="2016-08-19T03:58:16" u="1"/>
        <d v="2015-06-11T01:59:16" u="1"/>
        <d v="2016-07-21T16:44:42" u="1"/>
        <d v="2014-06-11T03:59:16" u="1"/>
        <d v="2014-07-07T01:59:16" u="1"/>
        <d v="2016-10-01T14:57:53" u="1"/>
        <d v="2012-01-31T16:59:16" u="1"/>
        <d v="2016-07-21T15:01:47" u="1"/>
        <d v="2017-03-25T13:13:38" u="1"/>
        <d v="2015-07-02T15:38:53" u="1"/>
        <d v="2016-05-25T15:28:34" u="1"/>
        <d v="2016-10-11T03:58:16" u="1"/>
        <d v="2014-04-02T18:35:56" u="1"/>
        <d v="2015-03-01T00:41:21" u="1"/>
        <d v="2017-03-04T10:11:48" u="1"/>
        <d v="2014-11-23T01:01:02" u="1"/>
        <d v="2015-07-12T10:24:28" u="1"/>
        <d v="2017-01-31T17:59:16" u="1"/>
        <d v="2015-06-18T13:12:27" u="1"/>
        <d v="2015-03-23T17:59:16" u="1"/>
        <d v="2015-08-07T17:21:42" u="1"/>
        <d v="2015-10-28T19:53:16" u="1"/>
        <d v="2016-01-03T00:56:03" u="1"/>
        <d v="2016-01-15T15:37:26" u="1"/>
        <d v="2016-05-27T13:11:16" u="1"/>
        <d v="2014-02-23T13:39:07" u="1"/>
        <d v="2014-02-27T22:59:16" u="1"/>
        <d v="2015-06-27T21:58:16" u="1"/>
        <d v="2014-02-23T12:00:13" u="1"/>
        <d v="2014-04-13T18:17:31" u="1"/>
        <d v="2015-01-29T20:20:20" u="1"/>
        <d v="2015-04-23T12:50:02" u="1"/>
        <d v="2015-06-11T14:59:16" u="1"/>
        <d v="2016-08-31T00:43:38" u="1"/>
        <d v="2017-02-24T05:50:56" u="1"/>
        <d v="2014-12-08T23:20:43" u="1"/>
        <d v="2015-05-01T00:16:07" u="1"/>
        <d v="2017-01-31T23:59:16" u="1"/>
        <d v="2012-02-14T19:48:16" u="1"/>
        <d v="2014-09-30T14:09:03" u="1"/>
        <d v="2015-05-15T18:59:16" u="1"/>
        <d v="2015-11-30T22:29:16" u="1"/>
        <d v="2016-02-27T23:59:16" u="1"/>
        <d v="2016-07-08T23:02:50" u="1"/>
        <d v="2014-10-15T14:26:12" u="1"/>
        <d v="2017-02-27T23:59:16" u="1"/>
        <d v="2016-05-10T11:16:16" u="1"/>
        <d v="2014-01-24T00:06:41" u="1"/>
        <d v="2014-06-14T14:23:10" u="1"/>
        <d v="2014-08-03T16:59:16" u="1"/>
        <d v="2015-04-12T02:11:58" u="1"/>
        <d v="2015-06-04T12:59:09" u="1"/>
        <d v="2015-06-21T21:19:16" u="1"/>
        <d v="2015-08-03T17:59:16" u="1"/>
        <d v="2016-05-15T22:59:16" u="1"/>
        <d v="2012-07-10T23:47:16" u="1"/>
        <d v="2015-06-11T22:59:16" u="1"/>
        <d v="2015-12-10T14:14:12" u="1"/>
        <d v="2016-06-19T22:31:17" u="1"/>
        <d v="2017-02-09T07:16:03" u="1"/>
        <d v="2013-03-09T07:27:55" u="1"/>
        <d v="2015-05-18T20:58:03" u="1"/>
        <d v="2016-03-22T20:00:16" u="1"/>
        <d v="2016-03-14T09:23:59" u="1"/>
        <d v="2014-08-03T22:59:16" u="1"/>
        <d v="2014-04-21T00:59:16" u="1"/>
        <d v="2015-08-03T04:26:53" u="1"/>
        <d v="2012-10-12T00:58:15" u="1"/>
        <d v="2015-05-17T02:59:16" u="1"/>
        <d v="2016-04-21T03:59:16" u="1"/>
        <d v="2015-09-17T03:58:16" u="1"/>
        <d v="2014-06-13T03:59:16" u="1"/>
        <d v="2015-04-29T18:13:44" u="1"/>
        <d v="2016-09-22T16:59:37" u="1"/>
        <d v="2017-01-18T15:15:53" u="1"/>
        <d v="2009-09-01T03:59:16" u="1"/>
        <d v="2014-09-15T04:27:22" u="1"/>
        <d v="2014-10-13T04:58:16" u="1"/>
        <d v="2016-04-17T02:28:20" u="1"/>
        <d v="2012-09-01T01:59:16" u="1"/>
        <d v="2012-11-14T02:26:13" u="1"/>
        <d v="2014-12-31T17:49:24" u="1"/>
        <d v="2015-12-09T19:25:59" u="1"/>
        <d v="2016-06-13T03:59:16" u="1"/>
        <d v="2014-12-09T02:11:24" u="1"/>
        <d v="2013-12-15T03:14:15" u="1"/>
        <d v="2015-03-19T18:14:46" u="1"/>
        <d v="2016-07-09T03:59:16" u="1"/>
        <d v="2011-09-01T05:59:16" u="1"/>
        <d v="2014-12-13T21:01:57" u="1"/>
        <d v="2014-09-01T04:59:16" u="1"/>
        <d v="2016-05-04T23:00:06" u="1"/>
        <d v="2012-02-27T16:16:19" u="1"/>
        <d v="2014-07-18T13:08:28" u="1"/>
        <d v="2015-01-02T16:12:52" u="1"/>
        <d v="2016-03-14T00:12:09" u="1"/>
        <d v="2014-05-30T22:08:32" u="1"/>
        <d v="2011-05-31T18:03:16" u="1"/>
        <d v="2014-09-27T01:01:57" u="1"/>
        <d v="2014-12-19T14:18:20" u="1"/>
        <d v="2015-04-04T06:21:21" u="1"/>
        <d v="2016-01-08T06:33:16" u="1"/>
        <d v="2014-08-02T04:12:17" u="1"/>
        <d v="2015-04-10T22:26:44" u="1"/>
        <d v="2015-08-05T10:59:16" u="1"/>
        <d v="2015-05-17T17:59:16" u="1"/>
        <d v="2015-06-30T23:54:16" u="1"/>
        <d v="2015-07-25T21:58:16" u="1"/>
        <d v="2015-08-04T22:14:51" u="1"/>
        <d v="2015-08-13T08:46:05" u="1"/>
        <d v="2015-11-03T04:15:15" u="1"/>
        <d v="2016-03-25T21:59:16" u="1"/>
        <d v="2015-03-25T23:59:16" u="1"/>
        <d v="2016-05-27T17:46:07" u="1"/>
        <d v="2016-06-13T16:59:16" u="1"/>
        <d v="2015-06-15T22:05:36" u="1"/>
        <d v="2016-04-21T21:59:16" u="1"/>
        <d v="2012-07-15T05:41:47" u="1"/>
        <d v="2014-06-13T21:59:16" u="1"/>
        <d v="2014-08-12T18:35:17" u="1"/>
        <d v="2015-09-07T02:26:59" u="1"/>
        <d v="2016-08-13T23:28:32" u="1"/>
        <d v="2015-01-12T02:35:50" u="1"/>
        <d v="2014-11-12T21:46:16" u="1"/>
        <d v="2015-11-11T19:15:23" u="1"/>
        <d v="2016-05-17T23:59:16" u="1"/>
        <d v="2016-10-13T21:58:16" u="1"/>
        <d v="2017-02-02T14:45:17" u="1"/>
        <d v="2010-07-27T04:58:16" u="1"/>
        <d v="2015-12-23T20:17:08" u="1"/>
        <d v="2014-07-13T10:57:49" u="1"/>
        <d v="2016-08-05T20:59:16" u="1"/>
        <d v="2016-10-30T15:24:54" u="1"/>
        <d v="2012-04-23T03:59:16" u="1"/>
        <d v="2012-08-16T20:22:02" u="1"/>
        <d v="2016-03-24T13:26:52" u="1"/>
        <d v="2012-05-19T02:59:16" u="1"/>
        <d v="2014-11-05T23:27:20" u="1"/>
        <d v="2015-07-27T03:58:16" u="1"/>
        <d v="2016-01-22T16:58:50" u="1"/>
        <d v="2016-07-06T15:00:14" u="1"/>
        <d v="2010-06-15T03:59:16" u="1"/>
        <d v="2014-07-09T13:38:56" u="1"/>
        <d v="2014-09-28T03:22:16" u="1"/>
        <d v="2016-05-14T13:34:52" u="1"/>
        <d v="2014-05-19T04:59:16" u="1"/>
        <d v="2014-09-07T14:22:58" u="1"/>
        <d v="2015-09-19T03:58:16" u="1"/>
        <d v="2016-10-20T05:27:29" u="1"/>
        <d v="2015-09-23T14:20:42" u="1"/>
        <d v="2015-01-23T12:10:39" u="1"/>
        <d v="2015-05-11T01:44:20" u="1"/>
        <d v="2014-08-09T05:36:28" u="1"/>
        <d v="2014-12-27T01:40:00" u="1"/>
        <d v="2016-12-14T14:59:39" u="1"/>
        <d v="2013-03-22T11:36:21" u="1"/>
        <d v="2015-10-15T20:21:54" u="1"/>
        <d v="2013-09-03T03:59:16" u="1"/>
        <d v="2015-05-29T16:16:31" u="1"/>
        <d v="2016-02-25T07:24:17" u="1"/>
        <d v="2016-08-07T02:59:16" u="1"/>
        <d v="2016-09-03T00:59:16" u="1"/>
        <d v="2016-12-04T21:53:59" u="1"/>
        <d v="2012-07-15T13:59:20" u="1"/>
        <d v="2014-08-03T02:59:12" u="1"/>
        <d v="2014-08-07T06:59:16" u="1"/>
        <d v="2015-10-15T02:30:09" u="1"/>
        <d v="2015-01-08T21:16:57" u="1"/>
        <d v="2015-02-01T02:53:16" u="1"/>
        <d v="2015-08-21T14:04:32" u="1"/>
        <d v="2012-05-12T23:53:39" u="1"/>
        <d v="2013-07-31T19:42:16" u="1"/>
        <d v="2017-03-20T18:06:43" u="1"/>
        <d v="2014-11-13T23:36:44" u="1"/>
        <d v="2017-02-08T21:39:51" u="1"/>
        <d v="2011-04-24T23:01:34" u="1"/>
        <d v="2016-10-29T08:56:59" u="1"/>
        <d v="2014-06-15T15:59:16" u="1"/>
        <d v="2016-01-03T20:16:52" u="1"/>
        <d v="2016-06-15T14:59:16" u="1"/>
        <d v="2012-08-30T16:33:01" u="1"/>
        <d v="2014-07-11T15:59:16" u="1"/>
        <d v="2015-07-27T22:58:16" u="1"/>
        <d v="2016-09-03T09:59:16" u="1"/>
        <d v="2014-05-19T20:59:16" u="1"/>
        <d v="2014-11-30T23:10:23" u="1"/>
        <d v="2015-12-25T14:21:09" u="1"/>
        <d v="2015-08-07T14:59:16" u="1"/>
        <d v="2015-12-10T16:50:17" u="1"/>
        <d v="2011-10-07T16:58:08" u="1"/>
        <d v="2014-10-13T21:04:32" u="1"/>
        <d v="2015-07-30T03:24:40" u="1"/>
        <d v="2015-08-07T16:59:16" u="1"/>
        <d v="2016-11-03T17:59:24" u="1"/>
        <d v="2015-08-17T16:15:15" u="1"/>
        <d v="2014-09-21T15:10:06" u="1"/>
        <d v="2015-08-22T19:34:09" u="1"/>
        <d v="2015-09-04T09:27:09" u="1"/>
        <d v="2012-12-06T01:17:50" u="1"/>
        <d v="2013-04-20T03:37:37" u="1"/>
        <d v="2014-07-23T15:53:56" u="1"/>
        <d v="2015-07-08T15:16:18" u="1"/>
        <d v="2011-02-26T05:56:24" u="1"/>
        <d v="2014-03-29T00:59:16" u="1"/>
        <d v="2014-09-01T20:09:33" u="1"/>
        <d v="2016-06-05T13:59:06" u="1"/>
        <d v="2014-08-10T21:12:23" u="1"/>
        <d v="2015-08-20T14:49:56" u="1"/>
        <d v="2014-08-07T23:59:16" u="1"/>
        <d v="2014-10-31T22:44:58" u="1"/>
        <d v="2015-04-19T16:19:02" u="1"/>
        <d v="2015-08-15T21:54:07" u="1"/>
        <d v="2016-10-20T02:47:32" u="1"/>
        <d v="2015-04-10T23:13:23" u="1"/>
        <d v="2015-10-28T17:32:52" u="1"/>
        <d v="2017-02-25T01:21:30" u="1"/>
        <d v="2017-03-29T01:59:16" u="1"/>
        <d v="2015-03-24T20:11:01" u="1"/>
        <d v="2015-09-06T03:37:43" u="1"/>
        <d v="2017-01-15T01:34:35" u="1"/>
        <d v="2014-08-25T04:58:16" u="1"/>
        <d v="2014-11-26T20:28:53" u="1"/>
        <d v="2015-04-13T15:58:51" u="1"/>
        <d v="2016-08-25T03:58:16" u="1"/>
        <d v="2014-06-17T02:59:16" u="1"/>
        <d v="2016-06-28T15:44:39" u="1"/>
        <d v="2015-07-13T00:59:16" u="1"/>
        <d v="2010-12-09T04:58:16" u="1"/>
        <d v="2014-08-20T09:20:33" u="1"/>
        <d v="2015-04-23T11:52:28" u="1"/>
        <d v="2013-11-27T06:41:10" u="1"/>
        <d v="2014-08-09T01:59:16" u="1"/>
        <d v="2016-10-14T21:10:03" u="1"/>
        <d v="2013-03-25T04:08:15" u="1"/>
        <d v="2013-11-13T05:58:16" u="1"/>
        <d v="2014-08-09T02:59:16" u="1"/>
        <d v="2011-10-01T02:59:16" u="1"/>
        <d v="2013-12-09T04:58:16" u="1"/>
        <d v="2014-04-29T17:05:38" u="1"/>
        <d v="2015-03-31T12:51:16" u="1"/>
        <d v="2017-01-24T10:33:28" u="1"/>
        <d v="2013-12-09T05:58:16" u="1"/>
        <d v="2014-07-21T12:51:22" u="1"/>
        <d v="2014-08-14T22:49:50" u="1"/>
        <d v="2016-12-18T09:19:31" u="1"/>
        <d v="1905-07-02T00:00:00" u="1"/>
        <d v="2012-09-01T01:20:18" u="1"/>
        <d v="2014-10-01T03:59:16" u="1"/>
        <d v="2015-12-09T06:58:16" u="1"/>
        <d v="2013-11-24T12:49:09" u="1"/>
        <d v="2014-10-08T04:00:24" u="1"/>
        <d v="2014-11-30T19:57:17" u="1"/>
        <d v="2015-01-01T04:11:31" u="1"/>
        <d v="2015-05-31T15:27:18" u="1"/>
        <d v="2013-05-31T14:42:06" u="1"/>
        <d v="2015-02-09T04:29:16" u="1"/>
        <d v="2015-10-01T04:59:16" u="1"/>
        <d v="2016-10-01T03:59:16" u="1"/>
        <d v="2013-07-26T01:29:51" u="1"/>
        <d v="2014-05-16T22:10:46" u="1"/>
        <d v="2015-02-17T00:08:03" u="1"/>
        <d v="2015-03-09T03:44:08" u="1"/>
        <d v="2015-03-29T19:59:16" u="1"/>
        <d v="2015-11-06T12:59:25" u="1"/>
        <d v="2014-09-06T05:08:20" u="1"/>
        <d v="2016-06-12T08:28:19" u="1"/>
        <d v="2016-06-17T13:59:16" u="1"/>
        <d v="2017-03-03T13:50:35" u="1"/>
        <d v="2015-04-10T05:32:10" u="1"/>
        <d v="2015-11-29T13:56:00" u="1"/>
        <d v="2016-11-15T18:12:38" u="1"/>
        <d v="2013-07-22T20:08:28" u="1"/>
        <d v="2016-04-13T19:14:40" u="1"/>
        <d v="2016-06-17T15:59:16" u="1"/>
        <d v="2012-05-18T20:01:30" u="1"/>
        <d v="2012-09-04T13:28:23" u="1"/>
        <d v="2013-07-13T17:59:16" u="1"/>
        <d v="2015-08-16T16:12:27" u="1"/>
        <d v="2016-07-12T19:21:37" u="1"/>
        <d v="2017-04-09T23:46:44" u="1"/>
        <d v="2014-09-26T16:18:11" u="1"/>
        <d v="2015-06-17T12:04:18" u="1"/>
        <d v="2015-01-30T23:01:26" u="1"/>
        <d v="2015-08-09T15:59:16" u="1"/>
        <d v="2015-10-01T12:59:16" u="1"/>
        <d v="2016-12-11T16:19:24" u="1"/>
        <d v="2015-03-19T08:27:59" u="1"/>
        <d v="2015-11-24T18:06:14" u="1"/>
        <d v="2016-10-08T07:38:02" u="1"/>
        <d v="2016-10-27T21:18:16" u="1"/>
        <d v="2017-01-18T12:01:14" u="1"/>
        <d v="2012-11-18T01:16:40" u="1"/>
        <d v="2014-07-17T16:50:02" u="1"/>
        <d v="2016-05-15T16:20:16" u="1"/>
        <d v="2016-06-17T22:59:16" u="1"/>
        <d v="2016-07-29T16:49:59" u="1"/>
        <d v="2016-12-14T18:38:16" u="1"/>
        <d v="2014-12-01T20:24:31" u="1"/>
        <d v="2011-12-18T18:21:00" u="1"/>
        <d v="2016-02-12T10:20:01" u="1"/>
        <d v="2017-03-14T22:56:16" u="1"/>
        <d v="2011-07-31T06:58:16" u="1"/>
        <d v="2015-01-28T13:03:54" u="1"/>
        <d v="2016-03-25T02:52:24" u="1"/>
        <d v="2012-07-22T01:39:18" u="1"/>
        <d v="2012-09-23T03:58:16" u="1"/>
        <d v="2014-12-31T17:04:54" u="1"/>
        <d v="2015-03-22T22:35:03" u="1"/>
        <d v="2016-04-27T01:59:16" u="1"/>
        <d v="2014-09-02T14:27:05" u="1"/>
        <d v="2015-04-10T01:26:38" u="1"/>
        <d v="2016-05-29T00:35:16" u="1"/>
        <d v="2014-09-23T03:58:16" u="1"/>
        <d v="2016-08-27T03:58:16" u="1"/>
        <d v="2015-11-14T12:52:45" u="1"/>
        <d v="2016-05-23T02:59:16" u="1"/>
        <d v="2016-12-28T21:59:49" u="1"/>
        <d v="2014-06-19T03:59:16" u="1"/>
        <d v="2014-11-26T01:14:16" u="1"/>
        <d v="2014-06-11T09:49:37" u="1"/>
        <d v="2015-06-10T09:57:38" u="1"/>
        <d v="2016-03-31T09:59:16" u="1"/>
        <d v="2016-11-09T20:26:04" u="1"/>
        <d v="2016-11-22T16:59:39" u="1"/>
        <d v="2014-07-15T04:59:16" u="1"/>
        <d v="2016-06-08T00:56:20" u="1"/>
        <d v="2016-10-20T04:54:16" u="1"/>
        <d v="2012-06-23T05:27:12" u="1"/>
        <d v="2014-08-11T03:59:16" u="1"/>
        <d v="2015-08-11T18:30:56" u="1"/>
        <d v="2016-03-23T03:28:16" u="1"/>
        <d v="2016-03-26T17:10:46" u="1"/>
        <d v="2014-12-11T04:58:16" u="1"/>
        <d v="2016-09-07T01:59:16" u="1"/>
        <d v="2017-01-28T22:34:46" u="1"/>
        <d v="1905-07-04T00:00:00" u="1"/>
        <d v="2013-03-19T16:41:31" u="1"/>
        <d v="2013-08-19T08:00:25" u="1"/>
        <d v="2015-07-16T07:55:16" u="1"/>
        <d v="2016-02-14T16:19:48" u="1"/>
        <d v="2016-12-11T04:58:16" u="1"/>
        <d v="2014-05-09T06:52:16" u="1"/>
        <d v="2015-07-23T18:01:41" u="1"/>
        <d v="2012-02-21T22:45:30" u="1"/>
        <d v="2012-05-23T18:59:16" u="1"/>
        <d v="2012-04-27T21:59:16" u="1"/>
        <d v="2015-03-08T13:30:33" u="1"/>
        <d v="2014-06-10T08:32:16" u="1"/>
        <d v="2011-08-01T15:33:31" u="1"/>
        <d v="2014-05-15T17:52:22" u="1"/>
        <d v="2014-09-11T18:09:39" u="1"/>
        <d v="2015-01-16T10:25:16" u="1"/>
        <d v="2013-05-24T13:54:00" u="1"/>
        <d v="2014-08-16T18:24:28" u="1"/>
        <d v="2015-10-06T15:09:38" u="1"/>
        <d v="2014-10-21T19:50:16" u="1"/>
        <d v="2013-02-28T21:24:16" u="1"/>
        <d v="2015-04-27T23:59:16" u="1"/>
        <d v="2012-01-07T18:34:25" u="1"/>
        <d v="2015-12-25T17:06:17" u="1"/>
        <d v="2016-05-23T21:59:16" u="1"/>
        <d v="2014-07-15T21:59:16" u="1"/>
        <d v="2014-03-24T02:14:43" u="1"/>
        <d v="2016-06-19T22:59:16" u="1"/>
        <d v="2014-02-06T20:30:27" u="1"/>
        <d v="2017-01-12T16:41:16" u="1"/>
        <d v="2015-07-15T23:59:16" u="1"/>
        <d v="2015-10-05T18:55:17" u="1"/>
        <d v="2016-08-23T18:34:06" u="1"/>
        <d v="2013-09-11T02:33:43" u="1"/>
        <d v="2012-04-29T03:59:16" u="1"/>
        <d v="2014-11-14T02:36:39" u="1"/>
        <d v="2015-08-11T23:59:16" u="1"/>
        <d v="2011-05-25T03:59:16" u="1"/>
        <d v="2015-10-03T20:59:16" u="1"/>
        <d v="2016-09-01T15:59:10" u="1"/>
        <d v="2012-09-25T03:58:16" u="1"/>
        <d v="2016-03-11T23:33:21" u="1"/>
        <d v="2015-08-29T03:58:16" u="1"/>
        <d v="2014-08-01T00:57:35" u="1"/>
        <d v="2014-11-10T21:34:05" u="1"/>
        <d v="2015-02-13T14:47:52" u="1"/>
        <d v="2011-09-07T16:34:55" u="1"/>
        <d v="2012-08-13T02:59:16" u="1"/>
        <d v="2014-05-02T22:52:09" u="1"/>
        <d v="2015-10-02T10:34:54" u="1"/>
        <d v="2013-12-13T04:58:16" u="1"/>
        <d v="2016-06-11T13:38:48" u="1"/>
        <d v="2016-12-12T17:33:56" u="1"/>
        <d v="2013-09-26T10:46:14" u="1"/>
        <d v="2014-08-23T17:36:36" u="1"/>
        <d v="2014-11-17T07:58:16" u="1"/>
        <d v="1905-07-06T00:00:00" u="1"/>
        <d v="2014-06-21T10:59:16" u="1"/>
        <d v="2013-10-05T04:59:16" u="1"/>
        <d v="2014-08-29T18:39:27" u="1"/>
        <d v="2016-02-15T16:50:39" u="1"/>
        <d v="2016-04-17T20:42:47" u="1"/>
        <d v="2016-09-09T03:59:16" u="1"/>
        <d v="2014-10-05T04:59:16" u="1"/>
        <d v="2014-11-10T21:06:59" u="1"/>
        <d v="2016-01-19T13:26:33" u="1"/>
        <d v="2015-11-01T02:59:16" u="1"/>
        <d v="2016-09-09T05:59:16" u="1"/>
        <d v="2016-12-13T07:58:16" u="1"/>
        <d v="2015-11-01T03:59:16" u="1"/>
        <d v="2016-10-17T19:09:47" u="1"/>
        <d v="2014-11-07T00:15:11" u="1"/>
        <d v="2017-01-29T20:33:29" u="1"/>
        <d v="2016-06-03T13:30:38" u="1"/>
        <d v="2016-12-28T05:05:02" u="1"/>
        <d v="2016-12-30T22:34:27" u="1"/>
        <d v="2014-02-14T22:42:36" u="1"/>
        <d v="2015-03-08T16:07:41" u="1"/>
        <d v="2016-04-29T20:59:16" u="1"/>
        <d v="2015-04-29T22:59:16" u="1"/>
        <d v="2015-08-02T19:30:45" u="1"/>
        <d v="2014-08-21T16:27:16" u="1"/>
        <d v="2015-05-08T08:13:19" u="1"/>
        <d v="2015-04-05T03:40:03" u="1"/>
        <d v="2015-09-07T09:47:11" u="1"/>
        <d v="2016-05-18T20:21:31" u="1"/>
        <d v="2017-01-13T17:03:37" u="1"/>
        <d v="2015-09-09T15:59:16" u="1"/>
        <d v="2016-12-03T01:07:09" u="1"/>
        <d v="2017-03-27T16:16:15" u="1"/>
        <d v="2011-08-13T22:59:16" u="1"/>
        <d v="2014-12-05T11:27:16" u="1"/>
        <d v="2015-08-11T18:36:24" u="1"/>
        <d v="2012-02-26T00:06:37" u="1"/>
        <d v="2015-10-05T15:59:16" u="1"/>
        <d v="2014-08-13T21:59:16" u="1"/>
        <d v="2016-12-14T21:00:34" u="1"/>
        <d v="2016-07-07T23:41:33" u="1"/>
        <d v="2013-11-01T18:59:16" u="1"/>
        <d v="2014-11-28T03:27:33" u="1"/>
        <d v="2016-09-03T20:56:25" u="1"/>
        <d v="2015-04-03T15:37:16" u="1"/>
        <d v="2015-10-05T00:22:52" u="1"/>
        <d v="2015-01-04T06:17:00" u="1"/>
        <d v="2011-09-27T04:58:16" u="1"/>
        <d v="2014-06-20T22:00:16" u="1"/>
        <d v="2014-09-11T15:15:07" u="1"/>
        <d v="2013-02-16T15:51:54" u="1"/>
        <d v="2014-05-27T02:59:16" u="1"/>
        <d v="2015-05-20T22:39:06" u="1"/>
        <d v="2016-01-12T15:48:00" u="1"/>
        <d v="2011-08-15T00:59:16" u="1"/>
        <d v="2016-04-27T14:57:43" u="1"/>
        <d v="2015-09-13T18:11:08" u="1"/>
        <d v="2015-11-01T22:59:16" u="1"/>
        <d v="2014-05-18T14:38:49" u="1"/>
        <d v="2013-07-07T13:23:58" u="1"/>
        <d v="2014-07-19T02:59:16" u="1"/>
        <d v="2014-08-15T01:59:16" u="1"/>
        <d v="2014-09-17T17:45:50" u="1"/>
        <d v="2015-10-12T13:45:49" u="1"/>
        <d v="2015-10-17T06:59:26" u="1"/>
        <d v="2011-12-23T18:16:45" u="1"/>
        <d v="2014-07-19T04:59:16" u="1"/>
        <d v="2016-07-21T00:12:22" u="1"/>
        <d v="2013-11-01T15:03:02" u="1"/>
        <d v="2014-10-23T23:29:56" u="1"/>
        <d v="2015-07-17T19:34:55" u="1"/>
        <d v="2015-11-19T04:58:16" u="1"/>
        <d v="2014-08-17T12:21:40" u="1"/>
        <d v="2017-03-26T03:32:16" u="1"/>
        <d v="2016-01-23T17:15:48" u="1"/>
        <d v="2017-02-11T12:08:54" u="1"/>
        <d v="1905-07-08T00:00:00" u="1"/>
        <d v="2015-08-15T05:59:16" u="1"/>
        <d v="2016-11-05T22:11:08" u="1"/>
        <d v="2011-02-20T01:55:57" u="1"/>
        <d v="2014-06-16T04:24:16" u="1"/>
        <d v="2015-12-15T07:58:16" u="1"/>
        <d v="2016-08-15T06:59:16" u="1"/>
        <d v="2010-07-19T15:59:16" u="1"/>
        <d v="2013-11-02T10:56:30" u="1"/>
        <d v="2016-03-16T18:15:49" u="1"/>
        <d v="2012-05-23T15:28:20" u="1"/>
        <d v="2012-10-28T13:53:04" u="1"/>
        <d v="2014-06-23T15:59:16" u="1"/>
        <d v="2015-01-19T08:29:16" u="1"/>
        <d v="2016-07-22T15:01:36" u="1"/>
        <d v="2015-08-25T15:04:28" u="1"/>
        <d v="2017-03-03T11:00:48" u="1"/>
        <d v="2014-06-23T17:59:16" u="1"/>
        <d v="2016-11-26T19:19:29" u="1"/>
        <d v="2015-06-03T15:03:45" u="1"/>
        <d v="2017-01-17T20:15:42" u="1"/>
        <d v="2013-05-27T23:59:16" u="1"/>
        <d v="2015-03-27T17:59:08" u="1"/>
        <d v="2013-06-21T03:30:52" u="1"/>
        <d v="2016-04-22T19:48:20" u="1"/>
        <d v="2014-11-05T12:51:16" u="1"/>
        <d v="2016-10-07T13:59:16" u="1"/>
        <d v="2014-07-06T05:08:06" u="1"/>
        <d v="2016-11-17T19:27:22" u="1"/>
        <d v="2011-05-29T00:59:16" u="1"/>
        <d v="2016-07-28T15:57:54" u="1"/>
        <d v="2012-04-22T16:58:52" u="1"/>
        <d v="2013-06-02T18:02:28" u="1"/>
        <d v="2013-07-28T17:49:52" u="1"/>
        <d v="2014-07-03T04:00:01" u="1"/>
        <d v="2012-04-27T15:30:50" u="1"/>
        <d v="2014-07-30T11:17:46" u="1"/>
        <d v="2015-08-01T17:52:16" u="1"/>
        <d v="2014-06-25T01:59:16" u="1"/>
        <d v="2014-10-02T21:36:21" u="1"/>
        <d v="2015-06-09T20:09:21" u="1"/>
        <d v="2015-12-16T23:07:20" u="1"/>
        <d v="2017-03-14T13:24:02" u="1"/>
        <d v="2013-04-02T15:52:01" u="1"/>
        <d v="2015-05-08T16:01:14" u="1"/>
        <d v="2015-09-29T03:58:16" u="1"/>
        <d v="2011-12-13T02:12:32" u="1"/>
        <d v="2013-06-25T04:59:16" u="1"/>
        <d v="2014-07-10T18:35:01" u="1"/>
        <d v="2016-06-06T17:01:16" u="1"/>
        <d v="2013-11-21T04:58:16" u="1"/>
        <d v="2015-07-21T02:59:16" u="1"/>
        <d v="2013-03-23T12:18:39" u="1"/>
        <d v="2016-05-08T08:58:42" u="1"/>
        <d v="2017-03-02T22:57:14" u="1"/>
        <d v="2015-08-24T10:32:32" u="1"/>
        <d v="2017-01-23T17:04:59" u="1"/>
        <d v="2014-06-26T15:21:39" u="1"/>
        <d v="2015-08-23T07:20:28" u="1"/>
        <d v="2016-11-21T04:58:16" u="1"/>
        <d v="2014-09-13T03:59:16" u="1"/>
        <d v="2015-12-17T04:58:16" u="1"/>
        <d v="2015-12-17T05:58:16" u="1"/>
        <d v="2014-12-17T07:58:16" u="1"/>
        <d v="2016-02-21T22:35:53" u="1"/>
        <d v="2013-02-24T21:03:48" u="1"/>
        <d v="2015-05-22T05:24:16" u="1"/>
        <d v="2016-12-17T06:58:16" u="1"/>
        <d v="2013-06-06T19:31:53" u="1"/>
        <d v="2016-12-01T17:38:58" u="1"/>
        <d v="2012-07-19T21:02:47" u="1"/>
        <d v="2014-04-19T21:03:51" u="1"/>
        <d v="2014-08-01T13:42:43" u="1"/>
        <d v="2014-11-05T04:59:16" u="1"/>
        <d v="2014-12-01T02:59:16" u="1"/>
        <d v="2015-01-01T02:58:19" u="1"/>
        <d v="2015-06-14T00:20:11" u="1"/>
        <d v="2016-04-16T18:42:42" u="1"/>
        <d v="2015-02-17T01:40:03" u="1"/>
        <d v="2010-07-21T18:59:16" u="1"/>
        <d v="2015-06-06T15:11:48" u="1"/>
        <d v="2016-04-14T06:25:20" u="1"/>
        <d v="2016-10-20T11:04:29" u="1"/>
        <d v="2010-08-22T17:39:16" u="1"/>
        <d v="2013-02-04T20:28:50" u="1"/>
        <d v="2013-04-09T06:29:16" u="1"/>
        <d v="2014-12-13T22:48:41" u="1"/>
        <d v="2015-01-15T10:53:16" u="1"/>
        <d v="2016-07-21T13:59:16" u="1"/>
        <d v="2015-06-25T18:59:16" u="1"/>
        <d v="2014-06-25T20:59:16" u="1"/>
        <d v="2015-06-10T19:26:40" u="1"/>
        <d v="2015-08-17T15:59:16" u="1"/>
        <d v="2016-02-10T22:12:52" u="1"/>
        <d v="2016-07-10T05:28:13" u="1"/>
        <d v="2015-04-05T17:50:33" u="1"/>
        <d v="2015-04-24T01:38:47" u="1"/>
        <d v="2015-12-19T20:00:35" u="1"/>
        <d v="2017-04-08T12:53:21" u="1"/>
        <d v="2009-12-01T16:59:16" u="1"/>
        <d v="2012-09-24T19:46:08" u="1"/>
        <d v="2015-06-20T19:05:29" u="1"/>
        <d v="2015-02-15T15:37:16" u="1"/>
        <d v="2015-10-25T23:58:16" u="1"/>
        <d v="2015-10-09T16:59:16" u="1"/>
        <d v="2015-07-08T14:44:15" u="1"/>
        <d v="2016-02-13T21:34:29" u="1"/>
        <d v="2014-01-05T13:30:16" u="1"/>
        <d v="2016-09-02T17:02:38" u="1"/>
        <d v="2012-10-29T07:20:40" u="1"/>
        <d v="2015-01-16T23:57:18" u="1"/>
        <d v="2017-01-24T15:32:04" u="1"/>
        <d v="2015-01-15T15:56:01" u="1"/>
        <d v="2014-10-04T14:16:16" u="1"/>
        <d v="2015-12-04T16:43:15" u="1"/>
        <d v="2016-04-23T10:15:56" u="1"/>
        <d v="2014-03-17T02:34:35" u="1"/>
        <d v="2016-01-15T03:08:50" u="1"/>
        <d v="2009-11-23T05:58:16" u="1"/>
        <d v="2012-07-23T03:59:16" u="1"/>
        <d v="2013-05-20T00:40:16" u="1"/>
        <d v="2015-07-23T02:59:16" u="1"/>
        <d v="2015-10-27T04:58:16" u="1"/>
        <d v="2015-07-12T19:31:00" u="1"/>
        <d v="2013-05-31T11:59:16" u="1"/>
        <d v="2014-10-06T16:11:01" u="1"/>
        <d v="2015-04-01T01:00:46" u="1"/>
        <d v="2015-11-30T06:03:25" u="1"/>
        <d v="2016-06-07T21:05:16" u="1"/>
        <d v="2015-10-11T00:59:16" u="1"/>
        <d v="2015-12-01T20:00:17" u="1"/>
        <d v="2015-10-11T01:59:16" u="1"/>
        <d v="2016-05-31T10:59:16" u="1"/>
        <d v="2015-03-01T20:33:05" u="1"/>
        <d v="2015-06-03T02:30:32" u="1"/>
        <d v="2017-02-01T23:30:16" u="1"/>
        <d v="2014-07-23T10:59:16" u="1"/>
        <d v="2015-12-19T07:58:16" u="1"/>
        <d v="2016-01-29T14:45:26" u="1"/>
        <d v="2012-09-21T04:46:03" u="1"/>
        <d v="2013-05-31T16:59:16" u="1"/>
        <d v="2015-07-09T16:46:46" u="1"/>
        <d v="2015-10-11T04:59:16" u="1"/>
        <d v="2016-12-19T07:58:16" u="1"/>
        <d v="2012-12-07T22:22:58" u="1"/>
        <d v="2015-11-07T03:59:16" u="1"/>
        <d v="2014-12-03T03:59:16" u="1"/>
        <d v="2015-03-20T15:53:27" u="1"/>
        <d v="2016-04-11T02:29:16" u="1"/>
        <d v="2012-05-24T01:46:51" u="1"/>
        <d v="2014-10-15T12:51:18" u="1"/>
        <d v="2014-08-19T15:59:16" u="1"/>
        <d v="2015-05-31T20:59:16" u="1"/>
        <d v="2013-12-21T20:31:27" u="1"/>
        <d v="2016-06-27T18:59:16" u="1"/>
        <d v="2015-05-31T22:59:16" u="1"/>
        <d v="2015-06-03T04:29:16" u="1"/>
        <d v="2016-03-23T14:17:21" u="1"/>
        <d v="2012-09-19T04:26:57" u="1"/>
        <d v="2015-06-04T05:25:16" u="1"/>
        <d v="2016-05-24T14:24:16" u="1"/>
        <d v="2015-08-26T18:31:16" u="1"/>
        <d v="2016-09-13T07:04:16" u="1"/>
        <d v="2012-05-03T16:30:28" u="1"/>
        <d v="2016-06-17T12:59:06" u="1"/>
        <d v="2011-12-01T15:01:31" u="1"/>
        <d v="2015-05-08T00:51:52" u="1"/>
        <d v="2015-07-13T07:35:00" u="1"/>
        <d v="2011-06-07T15:17:17" u="1"/>
        <d v="2012-05-14T19:44:11" u="1"/>
        <d v="2013-06-27T01:48:27" u="1"/>
        <d v="2014-06-13T00:11:51" u="1"/>
        <d v="2014-08-09T21:56:21" u="1"/>
        <d v="2015-12-25T02:20:42" u="1"/>
        <d v="2014-11-09T18:47:15" u="1"/>
        <d v="2014-12-04T01:30:55" u="1"/>
        <d v="2015-11-08T22:09:36" u="1"/>
        <d v="2015-12-03T16:59:16" u="1"/>
        <d v="2014-03-14T04:39:47" u="1"/>
        <d v="2015-10-31T15:56:49" u="1"/>
        <d v="2016-06-24T17:27:05" u="1"/>
        <d v="2011-10-29T03:58:16" u="1"/>
        <d v="2015-10-26T00:12:33" u="1"/>
        <d v="2016-03-02T16:07:29" u="1"/>
        <d v="2013-05-23T04:06:40" u="1"/>
        <d v="2015-07-16T19:47:06" u="1"/>
        <d v="2016-07-14T07:50:50" u="1"/>
        <d v="2014-04-23T15:58:49" u="1"/>
        <d v="2014-11-07T23:59:16" u="1"/>
        <d v="2014-11-26T00:54:16" u="1"/>
        <d v="2016-06-19T19:12:12" u="1"/>
        <d v="2016-11-22T00:16:34" u="1"/>
        <d v="2015-04-25T05:10:39" u="1"/>
        <d v="2016-06-03T16:29:16" u="1"/>
        <d v="2014-07-25T02:59:16" u="1"/>
        <d v="2016-04-17T23:44:10" u="1"/>
        <d v="2014-10-18T12:06:55" u="1"/>
        <d v="2016-12-03T23:59:16" u="1"/>
        <d v="2015-01-06T18:45:03" u="1"/>
        <d v="2016-10-11T12:34:55" u="1"/>
        <d v="2013-05-04T13:59:50" u="1"/>
        <d v="2015-05-19T21:00:05" u="1"/>
        <d v="2012-03-25T23:54:46" u="1"/>
        <d v="2015-08-19T04:05:32" u="1"/>
        <d v="2015-12-21T04:58:16" u="1"/>
        <d v="2016-08-29T04:00:25" u="1"/>
        <d v="2015-08-05T08:42:43" u="1"/>
        <d v="2014-02-03T11:40:48" u="1"/>
        <d v="2014-10-19T23:18:59" u="1"/>
        <d v="2016-12-21T07:58:16" u="1"/>
        <d v="2015-01-19T04:10:21" u="1"/>
        <d v="2016-12-05T00:59:16" u="1"/>
        <d v="2011-06-12T00:20:05" u="1"/>
        <d v="2016-07-22T20:41:40" u="1"/>
        <d v="2011-12-31T05:44:52" u="1"/>
        <d v="2015-03-24T00:08:02" u="1"/>
        <d v="2012-12-15T18:51:24" u="1"/>
        <d v="2012-12-19T15:23:21" u="1"/>
        <d v="2015-03-22T16:06:31" u="1"/>
        <d v="2015-07-05T16:42:39" u="1"/>
        <d v="2015-11-18T07:15:14" u="1"/>
        <d v="2014-11-09T11:59:16" u="1"/>
        <d v="2014-08-10T20:18:42" u="1"/>
        <d v="2016-07-25T18:59:16" u="1"/>
        <d v="2012-09-15T01:34:53" u="1"/>
        <d v="2015-04-02T16:35:38" u="1"/>
        <d v="2015-09-17T16:59:16" u="1"/>
        <d v="2014-08-08T22:26:42" u="1"/>
        <d v="2015-02-11T02:52:57" u="1"/>
        <d v="2015-05-29T04:26:49" u="1"/>
        <d v="2014-06-25T10:50:55" u="1"/>
        <d v="2014-07-04T03:24:02" u="1"/>
        <d v="2011-11-07T04:38:54" u="1"/>
        <d v="2014-10-26T20:07:16" u="1"/>
        <d v="2015-10-29T15:06:03" u="1"/>
        <d v="2016-09-12T11:35:05" u="1"/>
        <d v="2017-03-17T18:33:17" u="1"/>
        <d v="2009-11-27T04:58:16" u="1"/>
        <d v="2012-05-27T23:00:11" u="1"/>
        <d v="2014-09-09T12:35:02" u="1"/>
        <d v="2012-08-12T16:35:01" u="1"/>
        <d v="2016-12-09T23:59:20" u="1"/>
        <d v="2011-05-17T09:38:40" u="1"/>
        <d v="2016-05-22T14:58:50" u="1"/>
        <d v="2016-10-20T20:11:11" u="1"/>
        <d v="2015-07-02T23:49:22" u="1"/>
        <d v="2010-10-15T03:59:16" u="1"/>
        <d v="2016-12-08T16:15:08" u="1"/>
        <d v="2011-08-07T20:12:06" u="1"/>
        <d v="2017-01-02T22:58:16" u="1"/>
        <d v="2014-07-01T22:29:16" u="1"/>
        <d v="2011-02-20T23:51:50" u="1"/>
        <d v="2015-09-02T06:46:43" u="1"/>
        <d v="2012-12-07T01:59:16" u="1"/>
        <d v="2015-05-29T15:33:35" u="1"/>
        <d v="2015-07-20T19:34:50" u="1"/>
        <d v="2015-03-23T02:13:16" u="1"/>
        <d v="2015-06-16T17:46:45" u="1"/>
        <d v="2016-12-23T07:58:16" u="1"/>
        <d v="2011-02-24T23:19:46" u="1"/>
        <d v="2012-01-28T18:53:23" u="1"/>
        <d v="2015-08-17T10:21:32" u="1"/>
        <d v="2012-09-17T04:04:16" u="1"/>
        <d v="2015-06-07T21:55:54" u="1"/>
        <d v="2016-06-28T23:14:49" u="1"/>
        <d v="2013-04-08T19:16:53" u="1"/>
        <d v="2015-05-09T09:34:31" u="1"/>
        <d v="2017-02-20T08:49:18" u="1"/>
        <d v="2012-12-28T19:50:19" u="1"/>
        <d v="2013-10-25T22:59:26" u="1"/>
        <d v="2014-09-19T18:17:37" u="1"/>
        <d v="2015-02-27T17:10:31" u="1"/>
        <d v="2015-05-25T21:37:32" u="1"/>
        <d v="2016-04-22T06:32:08" u="1"/>
        <d v="2014-09-28T01:37:49" u="1"/>
        <d v="2014-05-01T14:00:46" u="1"/>
        <d v="2015-07-17T10:32:15" u="1"/>
        <d v="2015-09-25T14:58:06" u="1"/>
        <d v="2015-10-08T07:59:09" u="1"/>
        <d v="2014-07-27T22:59:16" u="1"/>
        <d v="2015-02-28T15:09:16" u="1"/>
        <d v="2015-06-01T16:27:41" u="1"/>
        <d v="2014-12-19T20:39:23" u="1"/>
        <d v="2015-11-04T18:10:44" u="1"/>
        <d v="2016-07-27T21:59:16" u="1"/>
        <d v="2016-05-01T20:47:42" u="1"/>
        <d v="2016-06-28T02:22:49" u="1"/>
        <d v="2016-07-16T08:47:02" u="1"/>
        <d v="2016-12-14T12:00:24" u="1"/>
        <d v="2014-10-07T18:25:31" u="1"/>
        <d v="2015-07-09T21:26:37" u="1"/>
        <d v="2015-12-23T22:58:16" u="1"/>
        <d v="2016-04-20T21:10:32" u="1"/>
        <d v="2017-04-04T05:14:17" u="1"/>
        <d v="2016-04-14T14:33:16" u="1"/>
        <d v="2016-01-07T13:46:16" u="1"/>
        <d v="2013-05-09T16:33:15" u="1"/>
        <d v="2015-10-15T21:59:16" u="1"/>
        <d v="2014-10-05T18:48:19" u="1"/>
        <d v="2014-10-15T23:59:16" u="1"/>
        <d v="2013-10-24T23:42:05" u="1"/>
        <d v="2016-04-02T08:06:13" u="1"/>
        <d v="2016-11-11T21:59:16" u="1"/>
        <d v="2012-08-16T03:06:41" u="1"/>
        <d v="2016-11-01T02:54:50" u="1"/>
        <d v="2012-04-18T16:43:52" u="1"/>
        <d v="2014-07-05T23:06:28" u="1"/>
        <d v="2014-09-21T01:59:16" u="1"/>
        <d v="2016-01-05T23:54:16" u="1"/>
        <d v="2016-03-12T22:37:11" u="1"/>
        <d v="2014-12-13T00:24:27" u="1"/>
        <d v="2015-10-17T01:59:16" u="1"/>
        <d v="2015-11-25T16:48:41" u="1"/>
        <d v="2016-09-21T02:59:16" u="1"/>
        <d v="2011-09-19T14:29:38" u="1"/>
        <d v="2016-05-05T13:01:03" u="1"/>
        <d v="2016-08-31T05:35:16" u="1"/>
        <d v="2015-07-21T10:02:41" u="1"/>
        <d v="2015-10-17T03:59:16" u="1"/>
        <d v="2016-10-17T03:59:16" u="1"/>
        <d v="2013-02-28T14:14:31" u="1"/>
        <d v="2014-11-29T14:58:16" u="1"/>
        <d v="2017-01-03T16:02:01" u="1"/>
        <d v="2010-04-28T18:48:16" u="1"/>
        <d v="2010-02-02T07:58:16" u="1"/>
        <d v="2014-05-01T23:56:58" u="1"/>
        <d v="2014-10-17T11:59:16" u="1"/>
        <d v="2015-07-29T16:59:16" u="1"/>
        <d v="2011-02-02T07:58:16" u="1"/>
        <d v="2015-10-15T09:59:14" u="1"/>
        <d v="2016-01-20T17:23:37" u="1"/>
        <d v="2013-07-13T21:34:41" u="1"/>
        <d v="2013-10-19T12:12:22" u="1"/>
        <d v="2015-02-02T04:58:16" u="1"/>
        <d v="2015-06-26T13:24:16" u="1"/>
        <d v="2015-07-22T13:01:26" u="1"/>
        <d v="2015-08-04T04:29:19" u="1"/>
        <d v="2016-01-09T14:47:32" u="1"/>
        <d v="2014-08-25T20:59:16" u="1"/>
        <d v="2015-08-02T06:02:26" u="1"/>
        <d v="2015-11-13T14:59:16" u="1"/>
        <d v="2015-03-24T19:33:20" u="1"/>
        <d v="2016-11-10T13:36:23" u="1"/>
        <d v="2015-02-21T16:29:12" u="1"/>
        <d v="2015-07-26T16:00:14" u="1"/>
        <d v="2016-04-17T18:37:18" u="1"/>
        <d v="2014-01-25T17:09:07" u="1"/>
        <d v="2016-12-20T04:29:49" u="1"/>
        <d v="2014-06-21T17:12:08" u="1"/>
        <d v="2016-05-31T22:08:13" u="1"/>
        <d v="2016-12-26T19:18:07" u="1"/>
        <d v="2012-05-06T21:41:12" u="1"/>
        <d v="2014-12-17T18:30:01" u="1"/>
        <d v="2015-07-16T19:51:01" u="1"/>
        <d v="2016-04-17T23:29:16" u="1"/>
        <d v="2014-04-25T21:08:03" u="1"/>
        <d v="2015-12-02T17:24:16" u="1"/>
        <d v="2015-03-04T01:59:36" u="1"/>
        <d v="2015-02-27T00:29:16" u="1"/>
        <d v="2015-05-27T02:44:16" u="1"/>
        <d v="2016-07-31T06:59:16" u="1"/>
        <d v="2012-05-05T03:19:35" u="1"/>
        <d v="2013-11-15T03:59:16" u="1"/>
        <d v="2014-10-19T04:59:16" u="1"/>
        <d v="2015-09-23T20:26:55" u="1"/>
        <d v="2015-12-24T15:40:40" u="1"/>
        <d v="2016-10-07T21:51:04" u="1"/>
        <d v="2014-07-14T19:31:55" u="1"/>
        <d v="2014-08-05T07:42:37" u="1"/>
        <d v="2014-08-14T12:57:34" u="1"/>
        <d v="2015-08-26T02:35:09" u="1"/>
        <d v="2016-07-31T10:59:16" u="1"/>
        <d v="2015-07-14T19:31:55" u="1"/>
        <d v="2015-05-31T09:28:16" u="1"/>
        <d v="2016-10-08T14:42:48" u="1"/>
        <d v="2012-06-16T03:09:16" u="1"/>
        <d v="2014-07-06T16:35:48" u="1"/>
        <d v="2015-07-31T15:59:16" u="1"/>
        <d v="2012-07-14T03:01:16" u="1"/>
        <d v="2015-10-19T10:59:16" u="1"/>
        <d v="2016-07-31T15:59:16" u="1"/>
        <d v="2016-08-25T10:51:12" u="1"/>
        <d v="2013-06-04T23:59:48" u="1"/>
        <d v="2014-09-17T12:01:27" u="1"/>
        <d v="2016-08-03T01:29:16" u="1"/>
        <d v="2014-09-12T17:37:31" u="1"/>
        <d v="2016-05-06T20:16:51" u="1"/>
        <d v="2016-09-15T14:48:21" u="1"/>
        <d v="2017-01-27T18:53:18" u="1"/>
        <d v="2014-09-24T21:59:17" u="1"/>
        <d v="2015-11-14T07:00:16" u="1"/>
        <d v="2015-03-08T05:14:13" u="1"/>
        <d v="2016-09-02T20:23:49" u="1"/>
        <d v="2012-02-24T20:33:14" u="1"/>
        <d v="2014-12-10T20:48:28" u="1"/>
        <d v="2016-05-13T19:03:39" u="1"/>
        <d v="2014-11-15T19:59:16" u="1"/>
        <d v="2011-07-16T17:32:10" u="1"/>
        <d v="2011-07-24T20:08:12" u="1"/>
        <d v="2011-10-09T19:40:17" u="1"/>
        <d v="2017-03-01T17:51:31" u="1"/>
        <d v="2012-06-01T19:42:25" u="1"/>
        <d v="2015-06-04T18:38:27" u="1"/>
        <d v="2015-06-14T12:36:05" u="1"/>
        <d v="2012-05-20T19:01:14" u="1"/>
        <d v="2014-04-20T16:01:10" u="1"/>
        <d v="2015-08-12T05:31:55" u="1"/>
        <d v="2014-08-29T00:59:16" u="1"/>
        <d v="2015-08-21T11:46:52" u="1"/>
        <d v="2011-09-05T17:05:16" u="1"/>
        <d v="2016-10-14T06:03:58" u="1"/>
        <d v="2014-11-09T19:47:07" u="1"/>
        <d v="2016-04-08T22:03:30" u="1"/>
        <d v="2014-07-02T16:29:11" u="1"/>
        <d v="2015-07-13T20:05:16" u="1"/>
        <d v="2013-10-10T17:00:08" u="1"/>
        <d v="2016-04-21T22:36:04" u="1"/>
        <d v="2013-12-29T07:58:16" u="1"/>
        <d v="2014-09-30T23:22:59" u="1"/>
        <d v="2014-10-08T03:53:33" u="1"/>
        <d v="2015-09-25T02:55:15" u="1"/>
        <d v="2015-03-11T23:45:08" u="1"/>
        <d v="2014-02-26T20:12:56" u="1"/>
        <d v="2015-04-16T02:49:16" u="1"/>
        <d v="2015-08-16T23:00:06" u="1"/>
        <d v="2013-06-05T22:13:06" u="1"/>
        <d v="2014-05-17T03:29:16" u="1"/>
        <d v="2017-03-11T12:20:47" u="1"/>
        <d v="2016-06-26T00:04:07" u="1"/>
        <d v="2015-06-08T03:49:16" u="1"/>
        <d v="2012-03-02T06:58:16" u="1"/>
        <d v="2015-01-10T07:58:16" u="1"/>
        <d v="2015-03-14T03:10:16" u="1"/>
        <d v="2015-08-30T04:03:03" u="1"/>
        <d v="2016-02-06T04:58:16" u="1"/>
        <d v="2016-08-29T16:59:16" u="1"/>
        <d v="2015-03-02T04:58:16" u="1"/>
        <d v="2015-11-28T14:54:10" u="1"/>
        <d v="2012-03-01T23:29:55" u="1"/>
        <d v="2013-03-02T07:58:16" u="1"/>
        <d v="2014-08-25T20:44:24" u="1"/>
        <d v="2015-03-02T05:58:16" u="1"/>
        <d v="2014-05-17T04:32:01" u="1"/>
        <d v="2016-07-02T17:43:44" u="1"/>
        <d v="2014-07-30T01:18:48" u="1"/>
        <d v="2014-11-28T17:19:17" u="1"/>
        <d v="2015-05-04T21:28:50" u="1"/>
        <d v="2015-06-24T22:33:28" u="1"/>
        <d v="2015-09-25T20:59:16" u="1"/>
        <d v="2016-10-31T21:35:20" u="1"/>
        <d v="2014-10-22T01:49:44" u="1"/>
        <d v="2015-02-14T11:26:16" u="1"/>
        <d v="2015-08-29T23:59:16" u="1"/>
        <d v="2015-09-06T05:09:16" u="1"/>
        <d v="2012-06-23T18:32:11" u="1"/>
        <d v="2016-09-25T22:59:16" u="1"/>
        <d v="2012-11-17T23:59:16" u="1"/>
        <d v="2015-10-21T22:59:16" u="1"/>
        <d v="2017-03-03T13:04:35" u="1"/>
        <d v="2012-03-26T08:00:55" u="1"/>
        <d v="2013-05-06T19:11:32" u="1"/>
        <d v="2017-02-22T13:25:08" u="1"/>
        <d v="2014-11-17T23:59:16" u="1"/>
        <d v="2015-04-21T05:39:48" u="1"/>
        <d v="2014-10-04T14:48:12" u="1"/>
        <d v="2015-01-19T18:14:14" u="1"/>
        <d v="2014-03-02T19:00:33" u="1"/>
        <d v="2014-05-25T13:31:54" u="1"/>
        <d v="2015-12-13T23:59:16" u="1"/>
        <d v="2015-06-21T03:30:38" u="1"/>
        <d v="2016-10-15T19:20:16" u="1"/>
        <d v="2014-10-05T07:00:01" u="1"/>
        <d v="2017-01-10T21:58:16" u="1"/>
        <d v="2016-07-13T19:13:16" u="1"/>
        <d v="2012-02-29T01:29:14" u="1"/>
        <d v="2014-07-08T22:33:16" u="1"/>
        <d v="2014-09-27T03:59:16" u="1"/>
        <d v="2012-12-15T22:11:06" u="1"/>
        <d v="2015-03-14T00:19:32" u="1"/>
        <d v="2016-11-19T00:59:16" u="1"/>
        <d v="2016-12-09T14:50:55" u="1"/>
        <d v="2015-06-08T03:50:30" u="1"/>
        <d v="2011-08-27T18:56:27" u="1"/>
        <d v="2015-02-14T01:42:18" u="1"/>
        <d v="2015-09-16T17:42:48" u="1"/>
        <d v="2016-09-26T10:36:25" u="1"/>
        <d v="2014-07-05T12:39:44" u="1"/>
        <d v="2016-12-15T04:59:16" u="1"/>
        <d v="2015-10-23T10:59:16" u="1"/>
        <d v="2016-03-10T00:34:16" u="1"/>
        <d v="2015-10-21T17:25:37" u="1"/>
        <d v="2016-01-26T14:07:33" u="1"/>
        <d v="2016-12-31T16:58:16" u="1"/>
        <d v="2014-08-31T19:59:16" u="1"/>
        <d v="2013-10-09T08:17:23" u="1"/>
        <d v="2015-03-31T13:13:16" u="1"/>
        <d v="2016-01-23T08:45:08" u="1"/>
        <d v="2016-02-18T19:08:45" u="1"/>
        <d v="2013-12-10T02:00:12" u="1"/>
        <d v="2015-10-23T12:43:12" u="1"/>
        <d v="2014-08-07T15:34:33" u="1"/>
        <d v="2015-03-02T01:03:16" u="1"/>
        <d v="2016-09-30T17:58:03" u="1"/>
        <d v="2015-01-24T23:07:31" u="1"/>
        <d v="2015-04-23T18:29:16" u="1"/>
        <d v="2013-12-26T23:54:10" u="1"/>
        <d v="2015-07-11T14:29:16" u="1"/>
        <d v="2016-11-19T21:59:16" u="1"/>
        <d v="2017-01-19T15:57:07" u="1"/>
        <d v="2017-02-25T09:01:03" u="1"/>
        <d v="2015-12-13T06:46:56" u="1"/>
        <d v="2013-11-02T19:02:32" u="1"/>
        <d v="2016-12-15T22:59:16" u="1"/>
        <d v="2014-08-09T17:21:16" u="1"/>
        <d v="2014-09-26T03:21:35" u="1"/>
        <d v="2015-02-26T00:34:26" u="1"/>
        <d v="2014-11-20T22:58:01" u="1"/>
        <d v="2015-07-26T05:41:32" u="1"/>
        <d v="2016-11-09T23:21:28" u="1"/>
        <d v="2012-10-19T23:00:13" u="1"/>
        <d v="2013-04-12T01:00:43" u="1"/>
        <d v="2014-09-05T20:29:18" u="1"/>
        <d v="2015-12-19T10:45:46" u="1"/>
        <d v="2016-03-17T17:25:05" u="1"/>
        <d v="2014-07-03T16:02:17" u="1"/>
        <d v="2013-01-06T00:36:34" u="1"/>
        <d v="2011-01-16T01:50:16" u="1"/>
        <d v="2016-05-05T04:01:56" u="1"/>
        <d v="2014-11-21T03:59:16" u="1"/>
        <d v="2015-11-21T02:59:16" u="1"/>
        <d v="2015-03-31T03:21:16" u="1"/>
        <d v="2015-11-21T03:59:16" u="1"/>
        <d v="2016-04-28T16:19:48" u="1"/>
        <d v="2013-12-21T04:43:16" u="1"/>
        <d v="2016-06-05T06:20:49" u="1"/>
        <d v="2014-06-20T09:53:25" u="1"/>
        <d v="2015-03-28T10:18:28" u="1"/>
        <d v="2015-04-20T04:49:16" u="1"/>
        <d v="2015-09-27T18:37:40" u="1"/>
        <d v="2016-09-21T05:44:20" u="1"/>
        <d v="2014-11-19T00:00:15" u="1"/>
        <d v="2016-06-08T17:32:55" u="1"/>
        <d v="2017-01-14T03:58:16" u="1"/>
        <d v="2015-05-31T12:44:14" u="1"/>
        <d v="2016-12-17T07:59:16" u="1"/>
        <d v="2013-12-17T11:59:16" u="1"/>
        <d v="2015-05-28T16:37:25" u="1"/>
        <d v="2016-04-09T17:36:49" u="1"/>
        <d v="2015-02-22T01:21:03" u="1"/>
        <d v="2015-03-07T04:54:16" u="1"/>
        <d v="2017-01-31T18:07:36" u="1"/>
        <d v="2017-03-24T20:58:34" u="1"/>
        <d v="2014-06-21T20:30:36" u="1"/>
        <d v="2015-02-10T07:58:16" u="1"/>
        <d v="2015-10-08T00:32:08" u="1"/>
        <d v="2012-05-25T14:13:16" u="1"/>
        <d v="2014-11-21T16:59:16" u="1"/>
        <d v="2015-04-04T18:09:53" u="1"/>
        <d v="2016-10-25T16:59:16" u="1"/>
        <d v="2015-06-05T18:47:40" u="1"/>
        <d v="2012-08-26T21:36:19" u="1"/>
        <d v="2014-09-01T20:08:54" u="1"/>
        <d v="2016-10-25T18:59:16" u="1"/>
        <d v="2015-01-31T15:25:09" u="1"/>
        <d v="2016-03-24T22:38:29" u="1"/>
        <d v="2016-10-09T10:56:15" u="1"/>
        <d v="2014-11-16T22:25:34" u="1"/>
        <d v="2015-04-03T13:58:17" u="1"/>
        <d v="2015-12-11T23:33:35" u="1"/>
        <d v="2016-01-29T07:59:45" u="1"/>
        <d v="2009-08-10T19:25:16" u="1"/>
        <d v="2015-07-17T16:13:16" u="1"/>
        <d v="2016-07-29T23:28:16" u="1"/>
        <d v="2015-11-26T06:02:52" u="1"/>
        <d v="2014-06-26T23:01:18" u="1"/>
        <d v="2015-12-13T20:59:12" u="1"/>
        <d v="2014-08-07T15:56:05" u="1"/>
        <d v="2015-09-28T02:48:26" u="1"/>
        <d v="2012-10-04T23:06:29" u="1"/>
        <d v="2015-09-19T03:49:33" u="1"/>
        <d v="2016-04-08T18:34:16" u="1"/>
        <d v="2014-10-27T02:59:16" u="1"/>
        <d v="2015-08-08T21:33:16" u="1"/>
        <d v="2014-11-15T01:21:30" u="1"/>
        <d v="2015-09-07T18:09:13" u="1"/>
        <d v="2015-12-19T00:59:16" u="1"/>
        <d v="2013-07-07T05:27:39" u="1"/>
        <d v="2014-12-19T03:59:16" u="1"/>
        <d v="2014-08-02T15:48:59" u="1"/>
        <d v="2015-03-13T17:56:52" u="1"/>
        <d v="2011-07-05T00:30:22" u="1"/>
        <d v="2015-04-29T04:21:16" u="1"/>
        <d v="2015-03-28T00:44:01" u="1"/>
        <d v="2016-07-08T23:25:10" u="1"/>
        <d v="2016-06-30T15:41:30" u="1"/>
        <d v="2012-03-08T04:58:16" u="1"/>
        <d v="2014-08-23T22:07:54" u="1"/>
        <d v="2017-01-07T00:16:28" u="1"/>
        <d v="2015-02-12T05:58:16" u="1"/>
        <d v="2016-02-12T04:58:16" u="1"/>
        <d v="2016-06-22T01:05:13" u="1"/>
        <d v="2012-04-29T01:12:59" u="1"/>
        <d v="2015-03-27T19:42:31" u="1"/>
        <d v="2016-03-08T04:58:16" u="1"/>
        <d v="2016-05-01T14:17:54" u="1"/>
        <d v="2015-06-18T17:07:41" u="1"/>
        <d v="2015-03-04T18:56:43" u="1"/>
        <d v="2017-01-17T21:09:52" u="1"/>
        <d v="2013-09-18T14:48:16" u="1"/>
        <d v="2015-07-01T21:44:53" u="1"/>
        <d v="2012-12-20T11:58:01" u="1"/>
        <d v="2013-05-14T20:54:29" u="1"/>
        <d v="2014-09-28T18:55:12" u="1"/>
        <d v="2017-04-05T18:13:53" u="1"/>
        <d v="2017-04-09T20:28:45" u="1"/>
        <d v="2014-11-23T21:59:16" u="1"/>
        <d v="2016-05-27T23:14:32" u="1"/>
        <d v="2017-03-24T12:33:10" u="1"/>
        <d v="2016-03-09T17:08:36" u="1"/>
        <d v="2012-06-29T04:26:39" u="1"/>
        <d v="2014-08-24T23:13:25" u="1"/>
        <d v="2016-08-15T12:44:08" u="1"/>
        <d v="2012-02-04T17:43:20" u="1"/>
        <d v="2015-11-05T13:56:13" u="1"/>
        <d v="2013-11-16T05:38:49" u="1"/>
        <d v="2014-06-27T14:43:57" u="1"/>
        <d v="2016-04-16T22:38:23" u="1"/>
        <d v="2010-06-08T19:10:16" u="1"/>
        <d v="2014-10-29T00:59:16" u="1"/>
        <d v="2014-10-23T00:48:23" u="1"/>
        <d v="2015-05-20T19:48:02" u="1"/>
        <d v="2016-08-02T10:02:16" u="1"/>
        <d v="2017-03-05T21:47:26" u="1"/>
        <d v="2014-09-23T22:08:11" u="1"/>
        <d v="2014-11-25T00:59:16" u="1"/>
        <d v="2015-02-19T20:45:04" u="1"/>
        <d v="2015-03-23T03:54:28" u="1"/>
        <d v="2015-07-01T12:14:14" u="1"/>
        <d v="2014-11-08T10:00:02" u="1"/>
        <d v="2015-04-04T21:58:16" u="1"/>
        <d v="2016-01-19T06:36:43" u="1"/>
        <d v="2016-10-22T22:08:14" u="1"/>
        <d v="2014-12-21T00:59:16" u="1"/>
        <d v="2016-09-16T23:09:20" u="1"/>
        <d v="2016-10-29T02:59:16" u="1"/>
        <d v="2014-09-29T10:52:26" u="1"/>
        <d v="2014-12-28T15:21:45" u="1"/>
        <d v="2016-02-20T10:28:46" u="1"/>
        <d v="2016-05-09T22:49:07" u="1"/>
        <d v="2014-08-08T19:05:07" u="1"/>
        <d v="2014-12-03T13:00:01" u="1"/>
        <d v="2014-09-18T20:58:48" u="1"/>
        <d v="2014-12-13T11:18:45" u="1"/>
        <d v="2015-02-28T20:16:51" u="1"/>
        <d v="2016-12-04T15:04:03" u="1"/>
        <d v="2011-01-02T02:59:16" u="1"/>
        <d v="2014-06-29T21:30:40" u="1"/>
        <d v="2016-12-30T02:03:11" u="1"/>
        <d v="2010-11-02T00:25:16" u="1"/>
        <d v="2011-04-18T17:23:35" u="1"/>
        <d v="2016-01-09T00:35:17" u="1"/>
        <d v="2017-01-21T21:44:47" u="1"/>
        <d v="2011-02-06T00:46:05" u="1"/>
        <d v="2012-09-21T19:37:30" u="1"/>
        <d v="2012-12-13T22:57:39" u="1"/>
        <d v="2014-07-16T14:30:31" u="1"/>
        <d v="2013-08-02T01:49:10" u="1"/>
        <d v="2014-10-21T21:10:43" u="1"/>
        <d v="2016-05-02T03:58:16" u="1"/>
        <d v="2010-10-08T20:03:44" u="1"/>
        <d v="2012-04-04T17:32:39" u="1"/>
        <d v="2015-08-05T00:33:09" u="1"/>
        <d v="2016-10-29T18:59:16" u="1"/>
        <d v="2014-01-02T07:59:16" u="1"/>
        <d v="2014-01-04T04:08:21" u="1"/>
        <d v="2015-01-04T04:43:14" u="1"/>
        <d v="2015-02-21T22:04:41" u="1"/>
        <d v="2015-02-10T16:51:26" u="1"/>
        <d v="2015-06-11T16:11:33" u="1"/>
        <d v="2015-05-30T18:09:16" u="1"/>
        <d v="2015-09-15T10:05:16" u="1"/>
        <d v="2015-11-25T22:59:16" u="1"/>
        <d v="2017-03-19T11:18:15" u="1"/>
        <d v="2011-11-15T19:36:16" u="1"/>
        <d v="2015-05-31T18:32:07" u="1"/>
        <d v="2015-08-15T13:21:16" u="1"/>
        <d v="2015-09-28T06:34:50" u="1"/>
        <d v="2017-01-04T13:05:36" u="1"/>
        <d v="2012-07-15T20:02:23" u="1"/>
        <d v="2016-12-15T13:39:05" u="1"/>
        <d v="2017-03-22T15:33:06" u="1"/>
        <d v="2016-07-15T21:37:16" u="1"/>
        <d v="2017-02-14T22:58:16" u="1"/>
        <d v="2011-12-23T02:59:16" u="1"/>
        <d v="2014-09-13T13:55:56" u="1"/>
        <d v="2015-10-09T23:37:22" u="1"/>
        <d v="2015-11-27T00:59:16" u="1"/>
        <d v="2016-10-10T14:32:06" u="1"/>
        <d v="2013-03-01T18:00:24" u="1"/>
        <d v="2014-11-27T02:59:16" u="1"/>
        <d v="2016-02-02T14:58:04" u="1"/>
        <d v="2016-10-31T03:59:16" u="1"/>
        <d v="2016-07-03T10:25:01" u="1"/>
        <d v="2014-04-30T16:50:36" u="1"/>
        <d v="2014-06-27T02:52:10" u="1"/>
        <d v="2015-02-08T19:38:05" u="1"/>
        <d v="2016-02-04T07:49:49" u="1"/>
        <d v="2016-01-21T05:04:35" u="1"/>
        <d v="2017-04-21T07:23:36" u="1"/>
        <d v="2011-07-12T07:07:35" u="1"/>
        <d v="2012-11-27T11:59:16" u="1"/>
        <d v="2016-04-30T05:33:16" u="1"/>
        <d v="2012-10-24T16:25:32" u="1"/>
        <d v="2015-11-25T15:48:27" u="1"/>
        <d v="2016-02-16T05:58:16" u="1"/>
        <d v="2013-10-09T10:26:33" u="1"/>
        <d v="2014-01-07T00:39:14" u="1"/>
        <d v="2016-08-15T20:08:58" u="1"/>
        <d v="2017-03-14T14:01:51" u="1"/>
        <d v="2013-10-07T01:21:14" u="1"/>
        <d v="2014-09-23T20:45:32" u="1"/>
        <d v="2014-10-05T19:12:57" u="1"/>
        <d v="2015-03-04T14:21:46" u="1"/>
        <d v="2015-07-10T16:04:48" u="1"/>
        <d v="2016-05-04T03:58:16" u="1"/>
        <d v="2016-07-13T06:49:15" u="1"/>
        <d v="2011-12-27T17:35:14" u="1"/>
        <d v="2014-05-04T06:58:16" u="1"/>
        <d v="2014-10-07T04:29:16" u="1"/>
        <d v="2013-10-31T23:59:16" u="1"/>
        <d v="2013-12-01T21:00:58" u="1"/>
        <d v="2014-10-01T12:42:29" u="1"/>
        <d v="2015-01-02T11:48:27" u="1"/>
        <d v="2015-08-03T16:08:46" u="1"/>
        <d v="2016-07-31T19:44:16" u="1"/>
        <d v="2013-07-31T23:32:13" u="1"/>
        <d v="2014-05-23T16:25:11" u="1"/>
        <d v="2016-05-19T00:55:44" u="1"/>
        <d v="2016-06-05T23:32:46" u="1"/>
        <d v="2014-06-09T19:19:31" u="1"/>
        <d v="2014-11-03T08:52:06" u="1"/>
        <d v="2016-03-18T20:19:28" u="1"/>
        <d v="2016-11-26T15:27:07" u="1"/>
        <d v="2011-06-08T17:30:17" u="1"/>
        <d v="2015-03-20T20:26:16" u="1"/>
        <d v="2016-10-29T23:43:10" u="1"/>
        <d v="2013-01-14T21:19:16" u="1"/>
        <d v="2015-02-05T19:43:17" u="1"/>
        <d v="2016-08-06T21:34:24" u="1"/>
        <d v="2011-12-25T04:59:16" u="1"/>
        <d v="2014-12-25T04:59:16" u="1"/>
        <d v="2015-03-30T19:51:46" u="1"/>
        <d v="2016-01-04T23:59:16" u="1"/>
        <d v="2016-11-29T05:59:16" u="1"/>
        <d v="2012-04-17T00:30:16" u="1"/>
        <d v="2015-03-07T15:18:01" u="1"/>
        <d v="2016-03-10T13:41:55" u="1"/>
        <d v="2012-03-14T03:58:16" u="1"/>
        <d v="2014-12-25T07:59:16" u="1"/>
        <d v="2016-11-18T15:42:48" u="1"/>
        <d v="2012-01-15T13:13:45" u="1"/>
        <d v="2014-08-18T17:31:49" u="1"/>
        <d v="2015-02-06T01:36:30" u="1"/>
        <d v="2015-11-25T14:56:27" u="1"/>
        <d v="2011-06-25T13:41:19" u="1"/>
        <d v="2012-06-04T15:44:46" u="1"/>
        <d v="2015-06-16T12:58:30" u="1"/>
        <d v="2015-07-30T03:20:07" u="1"/>
        <d v="2016-07-17T04:18:25" u="1"/>
        <d v="2017-02-18T04:58:16" u="1"/>
        <d v="2014-08-07T23:13:04" u="1"/>
        <d v="2015-01-18T01:11:16" u="1"/>
        <d v="2016-04-22T13:54:27" u="1"/>
        <d v="2016-12-25T10:59:16" u="1"/>
        <d v="2017-02-18T05:58:16" u="1"/>
        <d v="2014-11-29T15:59:16" u="1"/>
        <d v="2015-04-10T04:58:16" u="1"/>
        <d v="2015-04-11T19:21:55" u="1"/>
        <d v="2016-07-22T05:25:16" u="1"/>
        <d v="2011-06-02T05:58:16" u="1"/>
        <d v="2013-01-20T17:20:36" u="1"/>
        <d v="2014-04-10T06:58:16" u="1"/>
        <d v="2014-08-04T19:40:53" u="1"/>
        <d v="2016-05-06T07:16:37" u="1"/>
        <d v="2010-09-04T01:02:16" u="1"/>
        <d v="2015-11-28T21:21:37" u="1"/>
        <d v="2015-01-06T05:59:16" u="1"/>
        <d v="2016-02-11T16:17:46" u="1"/>
        <d v="2015-04-29T14:06:22" u="1"/>
        <d v="2011-07-04T19:51:36" u="1"/>
        <d v="2016-07-24T01:51:54" u="1"/>
        <d v="2014-10-05T13:38:30" u="1"/>
        <d v="2015-05-30T20:10:28" u="1"/>
        <d v="2015-07-22T23:07:43" u="1"/>
        <d v="2016-06-04T22:56:49" u="1"/>
        <d v="2015-03-19T14:38:16" u="1"/>
        <d v="2015-10-17T14:52:14" u="1"/>
        <d v="2015-11-29T22:59:16" u="1"/>
        <d v="2010-03-15T21:54:16" u="1"/>
        <d v="2017-02-20T00:25:55" u="1"/>
        <d v="2015-05-09T19:08:38" u="1"/>
        <d v="2015-03-20T03:44:48" u="1"/>
        <d v="2016-07-21T17:29:16" u="1"/>
        <d v="2015-01-16T10:30:03" u="1"/>
        <d v="2015-02-26T08:40:49" u="1"/>
        <d v="2014-02-10T22:20:30" u="1"/>
        <d v="2016-01-27T23:34:15" u="1"/>
        <d v="2016-08-17T12:05:10" u="1"/>
        <d v="2012-08-16T01:15:41" u="1"/>
        <d v="2014-11-29T21:19:06" u="1"/>
        <d v="2017-02-18T23:58:16" u="1"/>
        <d v="2014-12-17T20:43:04" u="1"/>
        <d v="2015-01-02T21:13:32" u="1"/>
        <d v="2015-06-16T21:41:10" u="1"/>
        <d v="2015-09-04T16:10:18" u="1"/>
        <d v="2016-09-13T21:29:16" u="1"/>
        <d v="2014-12-21T08:41:37" u="1"/>
        <d v="2015-05-01T05:45:53" u="1"/>
        <d v="2014-05-23T20:01:03" u="1"/>
        <d v="2014-10-31T12:29:36" u="1"/>
        <d v="2016-03-31T17:16:52" u="1"/>
        <d v="2014-09-17T20:55:56" u="1"/>
        <d v="2012-03-16T03:58:16" u="1"/>
        <d v="2015-01-24T04:58:16" u="1"/>
        <d v="2015-05-26T15:31:43" u="1"/>
        <d v="2015-11-19T05:02:37" u="1"/>
        <d v="2016-08-15T06:19:41" u="1"/>
        <d v="2016-09-04T01:35:38" u="1"/>
        <d v="2014-10-25T02:59:06" u="1"/>
        <d v="2015-05-13T16:52:51" u="1"/>
        <d v="2015-05-21T17:55:44" u="1"/>
        <d v="2015-08-08T15:32:53" u="1"/>
        <d v="2016-03-16T03:58:16" u="1"/>
        <d v="2013-06-20T11:03:34" u="1"/>
        <d v="2013-08-23T19:03:45" u="1"/>
        <d v="2015-05-10T18:44:46" u="1"/>
        <d v="2014-06-04T04:58:16" u="1"/>
        <d v="2014-07-30T18:02:32" u="1"/>
        <d v="2015-02-04T03:59:16" u="1"/>
        <d v="2015-04-24T16:15:33" u="1"/>
        <d v="2013-01-16T18:32:33" u="1"/>
        <d v="2015-04-30T02:24:55" u="1"/>
        <d v="2014-05-11T03:18:09" u="1"/>
        <d v="2014-08-21T07:01:11" u="1"/>
        <d v="2014-08-25T20:37:24" u="1"/>
        <d v="2015-01-16T12:08:27" u="1"/>
        <d v="2015-12-30T14:23:10" u="1"/>
        <d v="2015-08-19T17:14:28" u="1"/>
        <d v="2012-05-11T15:46:16" u="1"/>
        <d v="2014-07-06T10:07:25" u="1"/>
        <d v="2016-08-24T21:41:24" u="1"/>
        <d v="2016-07-24T10:32:02" u="1"/>
        <d v="2016-09-02T16:35:36" u="1"/>
        <d v="2011-01-24T05:44:42" u="1"/>
        <d v="2014-05-31T23:29:16" u="1"/>
        <d v="2014-07-10T14:30:19" u="1"/>
        <d v="2014-12-01T22:58:37" u="1"/>
        <d v="2017-01-03T04:16:16" u="1"/>
        <d v="2014-12-14T18:17:24" u="1"/>
        <d v="2015-10-23T18:24:11" u="1"/>
        <d v="2016-05-15T17:34:17" u="1"/>
        <d v="2014-07-11T16:14:16" u="1"/>
        <d v="2014-08-16T23:41:16" u="1"/>
        <d v="2015-11-02T16:49:16" u="1"/>
        <d v="2013-01-03T01:30:49" u="1"/>
        <d v="2014-11-07T18:29:16" u="1"/>
        <d v="2015-01-30T16:52:50" u="1"/>
        <d v="2015-06-14T19:18:16" u="1"/>
        <d v="2016-05-06T13:03:16" u="1"/>
        <d v="2015-01-31T00:38:16" u="1"/>
        <d v="2015-03-28T02:42:22" u="1"/>
        <d v="2016-04-07T22:08:30" u="1"/>
        <d v="2013-10-16T13:00:59" u="1"/>
        <d v="2014-12-19T01:52:20" u="1"/>
        <d v="2015-12-03T21:29:16" u="1"/>
        <d v="2014-07-13T16:36:53" u="1"/>
        <d v="2014-08-23T14:11:45" u="1"/>
        <d v="2015-02-12T14:14:58" u="1"/>
        <d v="2015-09-11T01:03:35" u="1"/>
        <d v="2015-09-29T21:11:55" u="1"/>
        <d v="2016-05-19T15:01:58" u="1"/>
        <d v="2017-01-06T19:04:16" u="1"/>
        <d v="2017-01-09T01:17:36" u="1"/>
        <d v="2016-03-31T15:50:27" u="1"/>
        <d v="2014-05-10T03:58:16" u="1"/>
        <d v="2015-02-02T18:54:58" u="1"/>
        <d v="2015-10-02T23:02:16" u="1"/>
        <d v="2012-03-02T02:59:16" u="1"/>
        <d v="2014-01-01T23:08:12" u="1"/>
        <d v="2014-11-18T00:24:08" u="1"/>
        <d v="2017-04-14T04:58:16" u="1"/>
        <d v="2014-08-15T12:38:28" u="1"/>
        <d v="2014-07-02T03:58:16" u="1"/>
        <d v="2016-06-07T00:11:21" u="1"/>
        <d v="2017-01-10T04:59:16" u="1"/>
        <d v="2015-11-08T21:39:49" u="1"/>
        <d v="2014-12-21T16:44:20" u="1"/>
        <d v="2015-12-29T19:59:16" u="1"/>
        <d v="2016-02-01T23:54:57" u="1"/>
        <d v="2013-03-11T18:01:42" u="1"/>
        <d v="2015-04-20T21:08:41" u="1"/>
        <d v="2013-05-05T16:59:27" u="1"/>
        <d v="2015-06-29T15:21:14" u="1"/>
        <d v="2015-12-29T22:59:16" u="1"/>
        <d v="2012-06-07T14:54:16" u="1"/>
        <d v="2012-11-28T17:31:04" u="1"/>
        <d v="2013-05-03T13:43:21" u="1"/>
        <d v="2014-12-05T17:26:31" u="1"/>
        <d v="2015-04-25T09:52:55" u="1"/>
        <d v="2016-03-16T03:02:00" u="1"/>
        <d v="2016-07-03T07:38:12" u="1"/>
        <d v="2011-09-22T18:28:05" u="1"/>
        <d v="2014-06-19T15:33:07" u="1"/>
        <d v="2012-10-30T07:41:34" u="1"/>
        <d v="2015-09-23T20:09:17" u="1"/>
        <d v="2016-10-17T16:13:16" u="1"/>
        <d v="2014-09-21T18:32:05" u="1"/>
        <d v="2016-01-03T01:54:53" u="1"/>
        <d v="2011-07-09T05:36:47" u="1"/>
        <d v="2015-05-10T22:58:16" u="1"/>
        <d v="2017-01-14T21:47:17" u="1"/>
        <d v="2014-08-08T21:30:19" u="1"/>
        <d v="2015-03-02T19:59:16" u="1"/>
        <d v="2015-12-31T02:59:16" u="1"/>
        <d v="2016-05-10T11:10:04" u="1"/>
        <d v="2013-12-31T06:59:16" u="1"/>
        <d v="2014-05-07T00:05:45" u="1"/>
        <d v="2015-07-29T15:58:41" u="1"/>
        <d v="2014-01-06T12:54:56" u="1"/>
        <d v="2014-12-31T06:59:16" u="1"/>
        <d v="2015-03-02T22:59:16" u="1"/>
        <d v="2013-02-24T04:58:16" u="1"/>
        <d v="2014-09-21T19:47:54" u="1"/>
        <d v="2016-02-10T16:42:00" u="1"/>
        <d v="2011-04-16T03:58:16" u="1"/>
        <d v="2012-01-12T00:59:16" u="1"/>
        <d v="2012-12-24T23:46:53" u="1"/>
        <d v="2014-12-21T17:42:49" u="1"/>
        <d v="2016-03-11T18:34:03" u="1"/>
        <d v="2016-03-30T12:35:36" u="1"/>
        <d v="2016-09-03T14:02:11" u="1"/>
        <d v="2016-09-03T16:41:05" u="1"/>
        <d v="2012-07-11T03:50:21" u="1"/>
        <d v="2009-12-02T00:49:16" u="1"/>
        <d v="2012-04-18T21:21:56" u="1"/>
        <d v="2014-07-28T14:30:33" u="1"/>
        <d v="2015-05-24T20:28:52" u="1"/>
        <d v="2016-04-29T18:43:41" u="1"/>
        <d v="2015-10-24T04:13:21" u="1"/>
        <d v="2014-03-06T02:01:35" u="1"/>
        <d v="2014-05-12T03:58:16" u="1"/>
        <d v="2015-09-14T16:39:45" u="1"/>
        <d v="2015-11-26T20:53:37" u="1"/>
        <d v="2016-01-08T04:52:26" u="1"/>
        <d v="2016-11-07T11:04:53" u="1"/>
        <d v="2012-12-31T17:59:16" u="1"/>
        <d v="2014-12-19T19:30:44" u="1"/>
        <d v="2015-01-08T16:30:52" u="1"/>
        <d v="2016-04-13T21:02:01" u="1"/>
        <d v="2016-04-16T05:58:16" u="1"/>
        <d v="2016-07-14T16:24:49" u="1"/>
        <d v="2015-02-11T22:30:59" u="1"/>
        <d v="2016-01-12T04:59:16" u="1"/>
        <d v="2014-11-14T18:15:47" u="1"/>
        <d v="2012-09-22T18:18:32" u="1"/>
        <d v="2015-10-13T23:12:57" u="1"/>
        <d v="2012-04-09T04:42:05" u="1"/>
        <d v="2014-06-15T18:04:41" u="1"/>
        <d v="2014-07-24T18:22:27" u="1"/>
        <d v="2015-07-05T16:59:33" u="1"/>
        <d v="2016-06-18T19:31:35" u="1"/>
        <d v="2015-12-31T22:59:16" u="1"/>
        <d v="2015-05-21T08:02:11" u="1"/>
        <d v="2015-03-27T23:15:28" u="1"/>
        <d v="2011-07-12T03:13:58" u="1"/>
        <d v="2016-06-08T13:58:16" u="1"/>
        <d v="2014-12-17T02:50:45" u="1"/>
        <d v="2016-03-13T21:24:32" u="1"/>
        <d v="2016-03-30T20:10:14" u="1"/>
        <d v="2017-03-02T16:48:27" u="1"/>
        <d v="2013-11-07T21:57:19" u="1"/>
        <d v="2014-06-01T22:36:35" u="1"/>
        <d v="2015-02-28T05:59:34" u="1"/>
        <d v="2015-02-18T03:25:47" u="1"/>
        <d v="2016-05-26T17:56:59" u="1"/>
        <d v="2014-03-04T20:59:16" u="1"/>
        <d v="2015-10-17T16:01:11" u="1"/>
        <d v="2012-04-28T00:57:10" u="1"/>
        <d v="2014-07-16T15:17:02" u="1"/>
        <d v="2016-03-30T15:40:51" u="1"/>
        <d v="2014-08-26T21:59:56" u="1"/>
        <d v="2014-12-05T00:58:35" u="1"/>
        <d v="2015-05-13T16:18:07" u="1"/>
        <d v="2012-12-07T23:29:16" u="1"/>
        <d v="2015-05-07T17:11:15" u="1"/>
        <d v="2014-09-20T15:39:49" u="1"/>
        <d v="2015-04-05T08:22:57" u="1"/>
        <d v="2015-09-12T13:36:56" u="1"/>
        <d v="2015-11-17T04:26:35" u="1"/>
        <d v="2016-03-05T05:53:45" u="1"/>
        <d v="2016-05-04T19:58:08" u="1"/>
        <d v="2014-11-14T06:38:35" u="1"/>
        <d v="2015-03-27T02:38:16" u="1"/>
        <d v="2015-11-14T17:16:00" u="1"/>
        <d v="2010-04-18T06:58:16" u="1"/>
        <d v="2015-07-27T01:29:14" u="1"/>
        <d v="2014-08-12T02:46:23" u="1"/>
        <d v="2016-05-07T21:11:15" u="1"/>
        <d v="2017-01-30T06:58:16" u="1"/>
        <d v="2015-04-21T13:24:42" u="1"/>
        <d v="2013-07-30T02:32:02" u="1"/>
        <d v="2010-12-23T03:08:09" u="1"/>
        <d v="2015-01-14T03:59:16" u="1"/>
        <d v="2012-07-07T13:32:42" u="1"/>
        <d v="2016-02-12T04:32:27" u="1"/>
        <d v="2016-05-14T03:58:16" u="1"/>
        <d v="2016-08-06T07:51:34" u="1"/>
        <d v="2017-02-28T08:50:16" u="1"/>
        <d v="2013-06-11T15:32:42" u="1"/>
        <d v="2016-05-14T04:58:16" u="1"/>
        <d v="2015-04-02T00:59:16" u="1"/>
        <d v="2016-07-22T04:37:11" u="1"/>
        <d v="2016-08-06T15:44:48" u="1"/>
        <d v="2012-02-15T15:36:31" u="1"/>
        <d v="2014-09-06T15:24:47" u="1"/>
        <d v="2015-04-16T18:09:49" u="1"/>
        <d v="2014-08-21T23:31:44" u="1"/>
        <d v="2017-02-10T04:59:16" u="1"/>
        <d v="2015-10-01T14:59:39" u="1"/>
        <d v="2016-11-10T05:14:25" u="1"/>
        <d v="2017-01-25T21:40:38" u="1"/>
        <d v="2015-02-08T21:57:45" u="1"/>
        <d v="2016-01-02T23:00:07" u="1"/>
        <d v="2016-04-15T14:20:35" u="1"/>
        <d v="2011-12-16T05:47:57" u="1"/>
        <d v="2012-09-13T10:06:18" u="1"/>
        <d v="2012-06-14T19:23:27" u="1"/>
        <d v="2014-10-29T22:44:16" u="1"/>
        <d v="2015-03-15T13:31:18" u="1"/>
        <d v="2012-01-05T11:32:16" u="1"/>
        <d v="2014-06-12T17:27:26" u="1"/>
        <d v="2015-05-15T22:16:38" u="1"/>
        <d v="2015-12-25T07:54:52" u="1"/>
        <d v="2016-01-31T23:54:16" u="1"/>
        <d v="2015-02-16T18:47:19" u="1"/>
        <d v="2012-05-01T16:59:19" u="1"/>
        <d v="2017-03-06T12:59:16" u="1"/>
        <d v="2016-10-05T10:53:10" u="1"/>
        <d v="2017-03-12T01:57:51" u="1"/>
        <d v="2011-03-20T15:53:58" u="1"/>
        <d v="2015-02-22T12:14:01" u="1"/>
        <d v="2014-08-08T21:19:28" u="1"/>
        <d v="2016-10-02T03:25:00" u="1"/>
        <d v="2014-06-12T19:07:21" u="1"/>
        <d v="2014-08-14T18:10:16" u="1"/>
        <d v="2015-12-24T21:47:04" u="1"/>
        <d v="2016-02-10T20:59:16" u="1"/>
        <d v="2017-04-11T20:43:21" u="1"/>
        <d v="2015-03-11T16:23:12" u="1"/>
        <d v="2016-06-14T21:42:16" u="1"/>
        <d v="2017-02-19T00:44:35" u="1"/>
        <d v="2016-01-20T20:50:04" u="1"/>
        <d v="2016-01-30T19:45:58" u="1"/>
        <d v="2016-04-03T12:00:18" u="1"/>
        <d v="2017-03-06T19:59:16" u="1"/>
        <d v="2016-10-01T08:33:01" u="1"/>
        <d v="2014-06-09T17:26:07" u="1"/>
        <d v="2013-08-07T20:49:03" u="1"/>
        <d v="2014-05-05T06:37:47" u="1"/>
        <d v="2015-02-28T04:58:16" u="1"/>
        <d v="2015-08-29T01:56:09" u="1"/>
        <d v="2013-10-22T21:43:54" u="1"/>
        <d v="2013-12-12T06:07:43" u="1"/>
        <d v="2015-03-24T03:58:16" u="1"/>
        <d v="2012-01-16T04:59:16" u="1"/>
        <d v="2012-05-16T04:58:16" u="1"/>
        <d v="2016-05-07T22:50:07" u="1"/>
        <d v="2012-07-12T17:44:48" u="1"/>
        <d v="2013-02-24T09:08:31" u="1"/>
        <d v="2014-01-16T03:59:16" u="1"/>
        <d v="2016-02-26T11:51:28" u="1"/>
        <d v="2014-05-23T14:04:41" u="1"/>
        <d v="2016-01-16T04:59:16" u="1"/>
        <d v="2016-08-12T04:19:30" u="1"/>
        <d v="2017-02-14T17:22:56" u="1"/>
        <d v="2015-03-14T02:04:24" u="1"/>
        <d v="2015-03-14T20:45:50" u="1"/>
        <d v="2015-03-19T17:44:39" u="1"/>
        <d v="2016-03-20T13:28:36" u="1"/>
        <d v="2016-07-05T20:53:59" u="1"/>
        <d v="2015-07-19T18:43:39" u="1"/>
        <d v="2011-09-23T02:59:53" u="1"/>
        <d v="2015-02-12T06:59:16" u="1"/>
        <d v="2011-11-19T21:53:26" u="1"/>
        <d v="2015-11-19T18:57:27" u="1"/>
        <d v="2016-01-16T10:59:16" u="1"/>
        <d v="2016-03-04T01:55:11" u="1"/>
        <d v="2013-03-10T22:37:44" u="1"/>
        <d v="2014-08-21T18:34:27" u="1"/>
        <d v="2016-09-20T08:29:13" u="1"/>
        <d v="2012-01-29T15:34:07" u="1"/>
        <d v="2014-10-14T18:42:30" u="1"/>
        <d v="2014-03-08T22:10:51" u="1"/>
        <d v="2015-12-07T16:46:32" u="1"/>
        <d v="2016-07-13T20:47:34" u="1"/>
        <d v="2015-10-31T22:44:16" u="1"/>
        <d v="2014-07-03T04:07:14" u="1"/>
        <d v="2015-02-22T20:08:29" u="1"/>
        <d v="2015-02-12T20:13:36" u="1"/>
        <d v="2016-02-28T23:58:16" u="1"/>
        <d v="2015-08-19T15:37:10" u="1"/>
        <d v="2017-01-11T17:48:24" u="1"/>
        <d v="2011-09-25T19:32:03" u="1"/>
        <d v="2014-09-05T13:38:16" u="1"/>
        <d v="2015-09-01T15:04:35" u="1"/>
        <d v="2015-09-27T20:13:16" u="1"/>
        <d v="2015-11-22T20:48:12" u="1"/>
        <d v="2015-03-16T17:27:16" u="1"/>
        <d v="2015-10-11T15:06:18" u="1"/>
        <d v="2015-03-16T16:11:12" u="1"/>
        <d v="2016-07-11T20:50:17" u="1"/>
        <d v="2015-01-10T17:20:16" u="1"/>
        <d v="2014-04-04T21:59:16" u="1"/>
        <d v="2017-03-08T20:59:16" u="1"/>
        <d v="2015-06-17T01:39:30" u="1"/>
        <d v="2017-02-25T23:03:15" u="1"/>
        <d v="2012-01-05T23:05:23" u="1"/>
        <d v="2013-12-16T04:57:26" u="1"/>
        <d v="2014-05-14T23:03:16" u="1"/>
        <d v="2016-11-13T10:16:56" u="1"/>
        <d v="2016-06-23T15:59:41" u="1"/>
        <d v="2017-03-06T06:57:43" u="1"/>
        <d v="2012-04-01T20:00:14" u="1"/>
        <d v="2015-03-01T08:07:57" u="1"/>
        <d v="2015-07-05T15:37:53" u="1"/>
        <d v="2014-07-23T20:39:40" u="1"/>
        <d v="2015-04-06T03:59:16" u="1"/>
        <d v="2016-05-02T00:59:16" u="1"/>
        <d v="2017-01-01T02:45:27" u="1"/>
        <d v="2015-12-11T11:03:39" u="1"/>
        <d v="2013-06-30T19:57:16" u="1"/>
        <d v="2014-10-23T10:17:15" u="1"/>
        <d v="2014-12-05T00:02:17" u="1"/>
        <d v="2016-11-02T00:30:17" u="1"/>
        <d v="2016-01-18T12:59:16" u="1"/>
        <d v="2013-05-01T00:00:16" u="1"/>
        <d v="2016-09-03T05:54:16" u="1"/>
        <d v="2013-05-07T15:32:30" u="1"/>
        <d v="2015-08-27T19:14:26" u="1"/>
        <d v="2012-01-18T19:59:16" u="1"/>
        <d v="2014-03-10T13:59:16" u="1"/>
        <d v="2014-05-09T20:44:35" u="1"/>
        <d v="2016-07-11T15:08:36" u="1"/>
        <d v="2013-12-01T21:16:48" u="1"/>
        <d v="2012-01-18T22:59:16" u="1"/>
        <d v="2014-07-10T19:39:27" u="1"/>
        <d v="2014-08-27T00:19:41" u="1"/>
        <d v="2015-03-31T23:38:16" u="1"/>
        <d v="2016-08-23T20:53:16" u="1"/>
        <d v="2014-02-14T19:59:16" u="1"/>
        <d v="2011-09-10T00:59:38" u="1"/>
        <d v="2014-01-22T21:39:15" u="1"/>
        <d v="2014-11-19T18:52:08" u="1"/>
        <d v="2015-06-21T20:03:25" u="1"/>
        <d v="2016-06-01T23:37:45" u="1"/>
        <d v="2017-03-26T23:58:16" u="1"/>
        <d v="2016-11-18T19:02:26" u="1"/>
        <d v="2013-07-12T21:50:16" u="1"/>
        <d v="2016-07-12T18:50:16" u="1"/>
        <d v="2014-08-01T02:49:54" u="1"/>
        <d v="2013-03-10T23:59:16" u="1"/>
        <d v="2016-05-06T14:35:14" u="1"/>
        <d v="2015-05-05T18:47:16" u="1"/>
        <d v="2015-12-16T20:17:16" u="1"/>
        <d v="2016-10-10T10:21:03" u="1"/>
        <d v="2011-07-22T01:38:21" u="1"/>
        <d v="2011-12-16T00:18:30" u="1"/>
        <d v="2016-07-10T22:58:16" u="1"/>
        <d v="2017-02-28T18:53:58" u="1"/>
        <d v="2017-04-14T04:06:56" u="1"/>
        <d v="2010-10-11T00:15:32" u="1"/>
        <d v="2014-08-14T23:26:16" u="1"/>
        <d v="2015-05-02T20:59:16" u="1"/>
        <d v="2016-05-01T17:55:14" u="1"/>
        <d v="2011-04-24T06:58:16" u="1"/>
        <d v="2014-06-14T01:43:26" u="1"/>
        <d v="2016-05-02T22:59:16" u="1"/>
        <d v="2013-01-24T18:37:46" u="1"/>
        <d v="2011-03-12T03:59:16" u="1"/>
        <d v="2013-01-02T20:59:00" u="1"/>
        <d v="2014-01-28T15:09:43" u="1"/>
        <d v="2014-05-20T04:58:16" u="1"/>
        <d v="2016-06-04T17:42:02" u="1"/>
        <d v="2012-09-07T22:37:00" u="1"/>
        <d v="2013-10-12T01:30:21" u="1"/>
        <d v="2014-03-13T03:32:26" u="1"/>
        <d v="2015-07-31T20:31:44" u="1"/>
        <d v="2014-03-26T19:09:49" u="1"/>
        <d v="2014-05-20T06:58:16" u="1"/>
        <d v="2015-01-17T12:37:39" u="1"/>
        <d v="2015-02-14T19:38:56" u="1"/>
        <d v="2014-06-16T06:58:16" u="1"/>
        <d v="2014-09-16T11:23:35" u="1"/>
        <d v="2015-03-12T03:59:16" u="1"/>
        <d v="2015-07-03T14:45:51" u="1"/>
        <d v="2016-06-17T04:54:16" u="1"/>
        <d v="2012-06-16T09:58:16" u="1"/>
        <d v="2014-06-16T17:05:50" u="1"/>
        <d v="2016-06-16T15:36:42" u="1"/>
        <d v="2016-03-12T04:59:16" u="1"/>
        <d v="2016-05-20T08:58:16" u="1"/>
        <d v="2015-10-26T18:57:26" u="1"/>
        <d v="2013-12-23T21:53:30" u="1"/>
        <d v="2014-09-11T10:23:30" u="1"/>
        <d v="2015-06-13T16:36:39" u="1"/>
        <d v="2014-05-04T05:59:16" u="1"/>
        <d v="2011-03-04T12:56:23" u="1"/>
        <d v="2014-09-04T06:58:16" u="1"/>
        <d v="2015-12-29T00:15:56" u="1"/>
        <d v="2012-08-25T18:18:23" u="1"/>
        <d v="2017-01-01T15:54:43" u="1"/>
        <d v="2014-12-31T13:39:03" u="1"/>
        <d v="2017-01-21T11:47:14" u="1"/>
        <d v="2014-06-17T21:16:38" u="1"/>
        <d v="2017-01-15T00:58:56" u="1"/>
        <d v="2016-06-06T06:00:23" u="1"/>
        <d v="2016-04-11T11:12:23" u="1"/>
        <d v="2012-04-14T17:35:16" u="1"/>
        <d v="2014-06-15T15:15:20" u="1"/>
        <d v="2014-10-30T20:36:09" u="1"/>
        <d v="2016-04-24T21:58:16" u="1"/>
        <d v="2014-10-20T07:59:50" u="1"/>
        <d v="2015-08-20T18:18:18" u="1"/>
        <d v="2016-09-29T21:52:08" u="1"/>
        <d v="2014-07-25T22:14:18" u="1"/>
        <d v="2014-02-16T23:59:16" u="1"/>
        <d v="2014-10-24T23:25:16" u="1"/>
        <d v="2016-02-11T16:28:19" u="1"/>
        <d v="2017-03-12T18:59:16" u="1"/>
        <d v="2016-02-11T23:21:33" u="1"/>
        <d v="2015-05-07T14:00:20" u="1"/>
        <d v="2017-02-16T22:59:16" u="1"/>
        <d v="2017-03-12T20:59:16" u="1"/>
        <d v="2014-10-02T20:58:18" u="1"/>
        <d v="2015-11-09T01:20:49" u="1"/>
        <d v="2015-10-29T01:06:30" u="1"/>
        <d v="2016-02-03T18:48:16" u="1"/>
        <d v="2011-04-26T06:58:16" u="1"/>
        <d v="2013-12-15T01:57:21" u="1"/>
        <d v="2014-10-26T21:51:54" u="1"/>
        <d v="2015-05-13T01:36:33" u="1"/>
        <d v="2016-05-04T22:59:16" u="1"/>
        <d v="2012-01-22T05:59:16" u="1"/>
        <d v="2013-04-14T21:03:08" u="1"/>
        <d v="2016-07-19T14:13:57" u="1"/>
        <d v="2012-11-22T02:25:16" u="1"/>
        <d v="2016-06-16T17:02:02" u="1"/>
        <d v="2016-08-02T22:00:27" u="1"/>
        <d v="2014-02-28T14:32:35" u="1"/>
        <d v="2016-02-01T14:47:59" u="1"/>
        <d v="2013-08-09T11:59:31" u="1"/>
        <d v="2015-02-16T19:57:45" u="1"/>
        <d v="2017-04-10T00:59:16" u="1"/>
        <d v="2010-10-02T04:58:16" u="1"/>
        <d v="2013-09-06T03:58:16" u="1"/>
        <d v="2015-01-09T03:25:26" u="1"/>
        <d v="2016-03-23T11:51:23" u="1"/>
        <d v="2016-10-13T17:59:43" u="1"/>
        <d v="2015-04-10T04:59:16" u="1"/>
        <d v="2015-08-05T19:45:55" u="1"/>
        <d v="2016-04-10T03:59:16" u="1"/>
        <d v="2011-05-28T02:21:58" u="1"/>
        <d v="2011-10-02T06:58:16" u="1"/>
        <d v="2014-10-02T03:58:16" u="1"/>
        <d v="2015-07-07T17:29:49" u="1"/>
        <d v="2015-08-10T06:58:16" u="1"/>
        <d v="2016-04-27T13:54:16" u="1"/>
        <d v="2016-12-28T16:48:16" u="1"/>
        <d v="2014-07-30T20:53:15" u="1"/>
        <d v="2015-05-24T08:18:08" u="1"/>
        <d v="2016-05-19T08:11:17" u="1"/>
        <d v="2014-06-11T19:32:34" u="1"/>
        <d v="2014-08-05T14:51:25" u="1"/>
        <d v="2015-03-12T17:48:27" u="1"/>
        <d v="2015-03-14T14:59:16" u="1"/>
        <d v="2015-03-27T03:33:52" u="1"/>
        <d v="2016-11-08T11:42:22" u="1"/>
        <d v="2017-01-05T19:46:43" u="1"/>
        <d v="2014-12-11T16:30:26" u="1"/>
        <d v="2016-02-18T20:13:36" u="1"/>
        <d v="2014-08-10T15:58:16" u="1"/>
        <d v="2014-11-28T23:25:22" u="1"/>
        <d v="2014-11-29T23:52:14" u="1"/>
        <d v="2015-02-24T03:14:56" u="1"/>
        <d v="2014-01-05T15:37:25" u="1"/>
        <d v="2014-07-02T15:28:28" u="1"/>
        <d v="2016-02-16T18:32:23" u="1"/>
        <d v="2016-10-27T06:39:50" u="1"/>
        <d v="2016-02-18T21:59:16" u="1"/>
        <d v="2016-06-28T09:40:51" u="1"/>
        <d v="2016-08-14T14:30:13" u="1"/>
        <d v="2016-01-06T22:49:29" u="1"/>
        <d v="2016-04-10T19:59:16" u="1"/>
        <d v="2012-07-25T17:48:54" u="1"/>
        <d v="2016-03-14T22:59:16" u="1"/>
        <d v="2011-10-16T22:02:16" u="1"/>
        <d v="2015-08-02T19:16:29" u="1"/>
        <d v="2017-01-07T07:12:05" u="1"/>
        <d v="2015-03-12T19:12:18" u="1"/>
        <d v="2017-03-14T23:59:16" u="1"/>
        <d v="2015-08-20T20:02:12" u="1"/>
        <d v="2015-11-05T03:09:56" u="1"/>
        <d v="2014-07-30T22:40:57" u="1"/>
        <d v="2015-01-24T00:59:16" u="1"/>
        <d v="2016-06-02T21:59:16" u="1"/>
        <d v="2014-12-23T21:08:01" u="1"/>
        <d v="2015-01-24T02:59:16" u="1"/>
        <d v="2015-06-02T23:59:16" u="1"/>
        <d v="2017-03-26T20:14:01" u="1"/>
        <d v="2015-06-21T00:50:15" u="1"/>
        <d v="2015-06-01T17:00:16" u="1"/>
        <d v="2016-04-28T05:58:16" u="1"/>
        <d v="2016-12-25T15:15:50" u="1"/>
        <d v="2013-04-23T05:00:28" u="1"/>
        <d v="2014-12-05T21:06:14" u="1"/>
        <d v="2015-04-06T15:15:01" u="1"/>
        <d v="2012-05-28T06:30:13" u="1"/>
        <d v="2014-12-14T19:59:50" u="1"/>
        <d v="2015-04-01T20:51:05" u="1"/>
        <d v="2015-05-21T15:44:41" u="1"/>
        <d v="2014-09-25T16:23:40" u="1"/>
        <d v="2015-09-10T04:08:37" u="1"/>
        <d v="2014-08-12T18:56:47" u="1"/>
        <d v="2016-12-30T17:49:32" u="1"/>
        <d v="2015-06-11T02:12:27" u="1"/>
        <d v="2016-03-31T08:46:12" u="1"/>
        <d v="2015-05-19T15:05:45" u="1"/>
        <d v="2015-12-07T22:56:58" u="1"/>
        <d v="2013-09-13T17:55:36" u="1"/>
        <d v="2015-01-24T11:59:16" u="1"/>
        <d v="2013-11-09T01:18:15" u="1"/>
        <d v="2015-01-19T02:39:06" u="1"/>
        <d v="2015-06-22T17:47:31" u="1"/>
        <d v="2014-05-15T06:58:07" u="1"/>
        <d v="2014-07-05T14:21:43" u="1"/>
        <d v="2016-10-04T03:58:16" u="1"/>
        <d v="2016-11-30T20:14:35" u="1"/>
        <d v="2014-10-04T06:58:16" u="1"/>
        <d v="2014-03-14T16:48:27" u="1"/>
        <d v="2011-04-08T10:55:11" u="1"/>
        <d v="2014-09-03T18:48:40" u="1"/>
        <d v="2015-03-10T02:39:05" u="1"/>
        <d v="2014-12-16T08:52:03" u="1"/>
        <d v="2015-06-30T03:05:58" u="1"/>
        <d v="2015-09-26T04:32:57" u="1"/>
        <d v="2016-05-31T17:30:16" u="1"/>
        <d v="2014-06-11T13:43:19" u="1"/>
        <d v="2014-01-01T05:25:16" u="1"/>
        <d v="2014-09-17T12:49:07" u="1"/>
        <d v="2015-03-25T18:00:26" u="1"/>
        <d v="2016-06-20T18:58:16" u="1"/>
        <d v="2016-06-23T18:46:16" u="1"/>
        <d v="2017-02-20T17:59:16" u="1"/>
        <d v="2012-10-10T16:07:25" u="1"/>
        <d v="2014-06-20T21:58:16" u="1"/>
        <d v="2017-02-20T18:59:16" u="1"/>
        <d v="2014-08-14T18:19:24" u="1"/>
        <d v="2015-07-03T21:25:42" u="1"/>
        <d v="2016-12-31T18:20:10" u="1"/>
        <d v="2012-04-08T21:44:24" u="1"/>
        <d v="2014-03-16T21:59:16" u="1"/>
        <d v="2014-08-03T15:47:20" u="1"/>
        <d v="2014-11-10T01:40:51" u="1"/>
        <d v="2015-01-25T20:39:12" u="1"/>
        <d v="2015-01-27T23:12:23" u="1"/>
        <d v="2015-03-16T20:59:16" u="1"/>
        <d v="2016-05-15T20:20:29" u="1"/>
        <d v="2017-01-31T23:31:16" u="1"/>
        <d v="2017-03-16T21:36:26" u="1"/>
        <d v="2014-01-15T19:32:16" u="1"/>
        <d v="2017-02-21T00:06:49" u="1"/>
        <d v="2014-12-01T19:58:21" u="1"/>
        <d v="2015-05-08T21:59:16" u="1"/>
        <d v="2016-05-08T20:59:16" u="1"/>
        <d v="2017-03-16T16:00:17" u="1"/>
        <d v="2011-08-04T15:07:11" u="1"/>
        <d v="2012-03-29T13:44:39" u="1"/>
        <d v="2011-02-22T02:59:16" u="1"/>
        <d v="2015-10-26T15:47:49" u="1"/>
        <d v="2016-04-30T03:58:16" u="1"/>
        <d v="2013-10-16T14:32:51" u="1"/>
        <d v="2015-05-26T03:58:16" u="1"/>
        <d v="2012-03-03T07:38:43" u="1"/>
        <d v="2016-02-20T20:07:03" u="1"/>
        <d v="2014-09-29T15:15:40" u="1"/>
        <d v="2016-12-01T07:17:56" u="1"/>
        <d v="2014-06-28T14:04:40" u="1"/>
        <d v="2013-07-31T08:41:09" u="1"/>
        <d v="2013-09-10T03:58:16" u="1"/>
        <d v="2014-12-21T04:29:16" u="1"/>
        <d v="2012-10-06T03:58:16" u="1"/>
        <d v="2015-03-06T21:04:08" u="1"/>
        <d v="2015-07-18T06:58:16" u="1"/>
        <d v="2016-09-06T11:21:50" u="1"/>
        <d v="2013-03-26T08:23:15" u="1"/>
        <d v="2014-11-12T22:44:54" u="1"/>
        <d v="2015-04-13T02:51:13" u="1"/>
        <d v="2015-09-10T03:58:16" u="1"/>
        <d v="2012-03-10T04:01:25" u="1"/>
        <d v="2012-05-11T14:52:31" u="1"/>
        <d v="2014-06-17T17:40:38" u="1"/>
        <d v="2014-08-21T04:49:05" u="1"/>
        <d v="2015-11-21T23:12:55" u="1"/>
        <d v="2016-06-06T01:59:16" u="1"/>
        <d v="2016-08-18T16:51:34" u="1"/>
        <d v="2013-07-02T04:59:16" u="1"/>
        <d v="2014-07-02T03:59:16" u="1"/>
        <d v="2015-08-15T07:50:15" u="1"/>
        <d v="2014-08-08T18:52:40" u="1"/>
        <d v="2015-04-01T20:31:59" u="1"/>
        <d v="2017-04-07T17:34:50" u="1"/>
        <d v="2012-03-18T12:16:21" u="1"/>
        <d v="2012-06-28T20:15:27" u="1"/>
        <d v="2012-10-06T09:58:16" u="1"/>
        <d v="2016-07-02T03:59:16" u="1"/>
        <d v="2016-11-02T03:58:16" u="1"/>
        <d v="2014-09-25T21:42:27" u="1"/>
        <d v="2015-06-08T00:23:09" u="1"/>
        <d v="2016-04-28T15:23:21" u="1"/>
        <d v="2016-06-06T06:59:16" u="1"/>
        <d v="2010-02-22T21:59:16" u="1"/>
        <d v="2014-07-10T10:08:27" u="1"/>
        <d v="2014-08-08T21:52:40" u="1"/>
        <d v="2016-05-07T13:56:28" u="1"/>
        <d v="2015-03-08T12:56:21" u="1"/>
        <d v="2015-10-22T03:01:02" u="1"/>
        <d v="2014-08-09T14:43:23" u="1"/>
        <d v="2015-03-18T16:59:16" u="1"/>
        <d v="2015-04-18T16:51:18" u="1"/>
        <d v="2015-06-13T16:24:30" u="1"/>
        <d v="2016-04-30T21:58:16" u="1"/>
        <d v="2012-03-21T20:47:16" u="1"/>
        <d v="2012-05-10T16:59:16" u="1"/>
        <d v="2014-09-19T18:07:28" u="1"/>
        <d v="2016-04-21T02:22:59" u="1"/>
        <d v="2014-10-20T19:22:21" u="1"/>
        <d v="2015-02-26T22:16:25" u="1"/>
        <d v="2014-12-19T19:37:16" u="1"/>
        <d v="2015-02-05T16:10:34" u="1"/>
        <d v="2015-09-04T18:59:26" u="1"/>
        <d v="2015-06-05T11:47:12" u="1"/>
        <d v="2016-04-14T04:38:56" u="1"/>
        <d v="2014-04-14T22:59:16" u="1"/>
        <d v="2015-08-10T22:16:33" u="1"/>
        <d v="2015-09-15T19:38:16" u="1"/>
        <d v="2014-09-09T16:11:19" u="1"/>
        <d v="2014-09-17T05:05:55" u="1"/>
        <d v="2015-03-16T16:35:08" u="1"/>
        <d v="2015-10-26T22:25:12" u="1"/>
        <d v="2010-07-02T22:59:16" u="1"/>
        <d v="2016-05-10T20:59:16" u="1"/>
        <d v="2012-05-28T03:58:16" u="1"/>
        <d v="2014-06-06T22:59:16" u="1"/>
        <d v="2016-05-17T21:27:15" u="1"/>
        <d v="2016-07-14T18:11:16" u="1"/>
        <d v="2010-11-17T06:23:36" u="1"/>
        <d v="2015-10-06T22:58:16" u="1"/>
        <d v="2016-02-20T21:04:16" u="1"/>
        <d v="2014-04-11T14:15:02" u="1"/>
        <d v="2014-05-28T04:58:16" u="1"/>
        <d v="2016-08-05T19:00:24" u="1"/>
        <d v="2013-05-25T16:17:50" u="1"/>
        <d v="2015-02-24T02:59:16" u="1"/>
        <d v="2015-05-08T20:04:16" u="1"/>
        <d v="2015-10-09T15:37:59" u="1"/>
        <d v="2016-04-10T07:53:40" u="1"/>
        <d v="2015-07-20T03:58:16" u="1"/>
        <d v="2015-12-17T22:05:06" u="1"/>
        <d v="2016-04-07T01:33:32" u="1"/>
        <d v="2015-08-22T17:59:38" u="1"/>
        <d v="2013-07-05T00:55:16" u="1"/>
        <d v="2014-06-27T21:32:44" u="1"/>
        <d v="2015-09-12T03:58:16" u="1"/>
        <d v="2016-05-25T18:05:47" u="1"/>
        <d v="2016-09-15T20:52:49" u="1"/>
        <d v="2015-06-08T03:59:16" u="1"/>
        <d v="2015-10-08T03:58:16" u="1"/>
        <d v="2015-01-01T08:19:42" u="1"/>
        <d v="2012-03-03T15:38:41" u="1"/>
        <d v="2013-08-16T11:58:16" u="1"/>
        <d v="2014-12-18T20:27:42" u="1"/>
        <d v="2015-05-28T15:58:16" u="1"/>
        <d v="2016-07-04T03:59:16" u="1"/>
        <d v="2016-10-16T15:35:34" u="1"/>
        <d v="2013-01-16T20:18:41" u="1"/>
        <d v="2016-07-01T18:34:54" u="1"/>
        <d v="2012-04-16T15:59:16" u="1"/>
        <d v="2013-03-08T15:41:31" u="1"/>
        <d v="2014-02-24T16:24:23" u="1"/>
        <d v="2014-09-24T01:40:53" u="1"/>
        <d v="2015-02-06T15:03:47" u="1"/>
        <d v="2016-03-04T06:02:33" u="1"/>
        <d v="2016-05-28T18:31:25" u="1"/>
        <d v="2016-08-01T13:02:50" u="1"/>
        <d v="2013-11-02T20:48:43" u="1"/>
        <d v="2015-02-17T22:14:45" u="1"/>
        <d v="2015-12-15T23:08:50" u="1"/>
        <d v="2016-12-29T05:08:01" u="1"/>
        <d v="2012-06-28T17:26:12" u="1"/>
        <d v="2014-12-12T07:10:16" u="1"/>
        <d v="2016-04-27T13:15:16" u="1"/>
        <d v="2016-06-02T13:06:44" u="1"/>
        <d v="2013-05-30T16:53:01" u="1"/>
        <d v="2014-07-04T10:59:16" u="1"/>
        <d v="2015-01-28T21:59:16" u="1"/>
        <d v="2013-04-16T18:59:16" u="1"/>
        <d v="2014-08-16T21:43:28" u="1"/>
        <d v="2012-04-16T20:59:16" u="1"/>
        <d v="2014-09-16T10:18:10" u="1"/>
        <d v="2015-02-02T18:42:37" u="1"/>
        <d v="2016-02-20T22:21:34" u="1"/>
        <d v="2013-03-29T22:54:08" u="1"/>
        <d v="2015-06-08T14:59:16" u="1"/>
        <d v="2015-02-20T23:13:32" u="1"/>
        <d v="2015-06-08T15:59:16" u="1"/>
        <d v="2015-06-19T18:27:19" u="1"/>
        <d v="2016-09-12T16:58:16" u="1"/>
        <d v="2013-05-06T07:00:11" u="1"/>
        <d v="2011-02-26T00:36:26" u="1"/>
        <d v="2013-03-03T19:10:34" u="1"/>
        <d v="2017-04-16T19:59:16" u="1"/>
        <d v="2013-08-04T23:05:38" u="1"/>
        <d v="2015-04-16T23:59:16" u="1"/>
        <d v="2015-09-19T06:36:47" u="1"/>
        <d v="2015-10-08T20:58:16" u="1"/>
        <d v="2014-12-02T15:03:20" u="1"/>
        <d v="2016-02-13T19:01:22" u="1"/>
        <d v="2014-05-30T14:09:51" u="1"/>
        <d v="2012-03-22T02:59:16" u="1"/>
        <d v="2014-08-08T22:27:16" u="1"/>
        <d v="2015-01-05T20:25:16" u="1"/>
        <d v="2016-06-20T08:40:37" u="1"/>
        <d v="2016-02-25T10:56:30" u="1"/>
        <d v="2011-09-04T21:30:01" u="1"/>
        <d v="2015-06-21T13:40:38" u="1"/>
        <d v="2012-11-01T20:22:04" u="1"/>
        <d v="2014-07-29T03:14:12" u="1"/>
        <d v="2015-02-28T15:13:38" u="1"/>
        <d v="2015-03-22T07:59:16" u="1"/>
        <d v="2015-11-14T01:03:26" u="1"/>
        <d v="2016-05-22T19:33:49" u="1"/>
        <d v="2015-04-26T06:27:16" u="1"/>
        <d v="2015-12-30T16:49:26" u="1"/>
        <d v="2016-06-10T02:59:16" u="1"/>
        <d v="2016-08-18T06:58:16" u="1"/>
        <d v="2014-05-14T18:10:51" u="1"/>
        <d v="2015-07-06T02:59:16" u="1"/>
        <d v="2015-08-05T16:49:48" u="1"/>
        <d v="2013-09-20T20:16:43" u="1"/>
        <d v="2013-02-23T08:08:16" u="1"/>
        <d v="2014-11-06T05:58:16" u="1"/>
        <d v="2015-01-30T16:59:16" u="1"/>
        <d v="2012-12-13T22:16:48" u="1"/>
        <d v="2015-07-08T22:57:49" u="1"/>
        <d v="2012-06-07T13:13:33" u="1"/>
        <d v="2016-04-18T13:59:16" u="1"/>
        <d v="2014-11-25T19:45:16" u="1"/>
        <d v="2016-03-30T22:47:21" u="1"/>
        <d v="2016-06-19T08:11:13" u="1"/>
        <d v="2013-08-30T12:52:56" u="1"/>
        <d v="2015-06-18T23:32:33" u="1"/>
        <d v="2015-08-04T04:27:10" u="1"/>
        <d v="2016-11-23T08:44:59" u="1"/>
        <d v="2014-03-22T23:59:16" u="1"/>
        <d v="2014-08-02T13:59:16" u="1"/>
        <d v="2015-12-19T19:49:15" u="1"/>
        <d v="2015-12-26T20:25:16" u="1"/>
        <d v="2016-03-01T04:13:15" u="1"/>
        <d v="2014-04-18T22:59:16" u="1"/>
        <d v="2016-05-05T03:04:09" u="1"/>
        <d v="2016-07-05T01:11:03" u="1"/>
        <d v="2011-06-18T01:13:42" u="1"/>
        <d v="2015-04-01T12:21:21" u="1"/>
        <d v="2015-08-02T15:59:16" u="1"/>
        <d v="2012-10-02T18:39:19" u="1"/>
        <d v="2016-06-19T14:30:02" u="1"/>
        <d v="2016-11-11T12:10:09" u="1"/>
        <d v="2016-05-03T18:48:18" u="1"/>
        <d v="2013-12-02T22:58:16" u="1"/>
        <d v="2015-05-31T14:44:43" u="1"/>
        <d v="2012-03-24T03:59:16" u="1"/>
        <d v="2015-08-02T21:59:16" u="1"/>
        <d v="2012-07-14T23:42:04" u="1"/>
        <d v="2014-02-23T18:42:54" u="1"/>
        <d v="2014-03-01T17:17:16" u="1"/>
        <d v="2014-07-24T02:58:16" u="1"/>
        <d v="2014-05-12T04:02:45" u="1"/>
        <d v="2016-08-02T22:59:16" u="1"/>
        <d v="2016-12-08T19:18:12" u="1"/>
        <d v="2015-05-01T08:58:48" u="1"/>
        <d v="2017-02-28T04:59:16" u="1"/>
        <d v="2011-06-12T03:59:16" u="1"/>
        <d v="2013-12-11T16:13:59" u="1"/>
        <d v="2015-02-28T07:59:16" u="1"/>
        <d v="2016-09-09T20:03:13" u="1"/>
        <d v="2015-05-16T02:59:16" u="1"/>
        <d v="2015-06-12T01:59:16" u="1"/>
        <d v="2016-02-13T04:41:28" u="1"/>
        <d v="2012-06-12T06:59:16" u="1"/>
        <d v="2015-02-28T11:59:16" u="1"/>
        <d v="2014-10-19T13:00:40" u="1"/>
        <d v="2016-06-09T20:46:57" u="1"/>
        <d v="2017-02-27T02:00:16" u="1"/>
        <d v="2013-09-29T10:10:17" u="1"/>
        <d v="2014-06-21T15:59:25" u="1"/>
        <d v="2016-07-15T19:33:48" u="1"/>
        <d v="2015-02-28T16:59:16" u="1"/>
        <d v="2016-10-01T17:18:58" u="1"/>
        <d v="2014-08-29T20:42:21" u="1"/>
        <d v="2016-02-20T02:00:09" u="1"/>
        <d v="2016-08-07T18:37:45" u="1"/>
        <d v="2015-04-30T15:19:16" u="1"/>
        <d v="2016-04-22T14:51:16" u="1"/>
        <d v="2014-05-08T21:22:46" u="1"/>
        <d v="2015-08-31T06:44:53" u="1"/>
        <d v="2012-05-16T18:59:16" u="1"/>
        <d v="2014-08-26T22:19:28" u="1"/>
        <d v="2014-11-30T22:41:18" u="1"/>
        <d v="2015-02-28T21:59:16" u="1"/>
        <d v="2015-03-30T18:31:15" u="1"/>
        <d v="2015-08-07T16:13:39" u="1"/>
        <d v="2009-10-12T20:58:16" u="1"/>
        <d v="2012-04-27T21:31:16" u="1"/>
        <d v="2012-05-19T17:04:21" u="1"/>
        <d v="2013-06-02T20:18:43" u="1"/>
        <d v="2014-05-02T12:29:26" u="1"/>
        <d v="2013-07-10T16:51:16" u="1"/>
        <d v="2014-01-31T19:00:16" u="1"/>
        <d v="2015-10-16T08:41:00" u="1"/>
        <d v="2016-06-12T16:59:16" u="1"/>
        <d v="2011-07-08T20:59:16" u="1"/>
        <d v="2014-08-04T15:59:16" u="1"/>
        <d v="2015-08-18T21:00:31" u="1"/>
        <d v="2015-06-07T13:55:10" u="1"/>
        <d v="2015-06-12T19:59:16" u="1"/>
        <d v="2014-07-10T21:28:26" u="1"/>
        <d v="2015-06-12T20:59:16" u="1"/>
        <d v="2014-07-10T09:07:05" u="1"/>
        <d v="2015-10-01T19:01:38" u="1"/>
        <d v="2017-02-03T23:50:36" u="1"/>
        <d v="2017-04-03T15:29:23" u="1"/>
        <d v="2012-06-30T03:58:16" u="1"/>
        <d v="2014-07-19T20:38:06" u="1"/>
        <d v="2017-03-02T19:18:31" u="1"/>
        <d v="2014-12-18T04:31:37" u="1"/>
        <d v="2016-02-02T16:37:16" u="1"/>
        <d v="2013-07-08T00:25:37" u="1"/>
        <d v="2015-06-30T03:58:16" u="1"/>
        <d v="2013-05-14T16:46:56" u="1"/>
        <d v="2016-12-26T00:14:25" u="1"/>
        <d v="2014-07-26T04:58:16" u="1"/>
        <d v="2015-03-26T03:59:16" u="1"/>
        <d v="2015-05-08T18:12:12" u="1"/>
        <d v="2016-05-15T01:21:35" u="1"/>
        <d v="2011-08-10T03:01:37" u="1"/>
        <d v="2015-10-06T16:30:03" u="1"/>
        <d v="2014-08-03T11:38:55" u="1"/>
        <d v="2015-08-22T03:58:16" u="1"/>
        <d v="2014-09-18T03:58:16" u="1"/>
        <d v="2015-08-22T04:58:16" u="1"/>
        <d v="2013-10-14T03:58:16" u="1"/>
        <d v="2014-09-13T09:36:37" u="1"/>
        <d v="2010-09-02T01:59:16" u="1"/>
        <d v="2015-02-04T19:36:02" u="1"/>
        <d v="2015-05-18T04:59:16" u="1"/>
        <d v="2016-08-22T06:58:16" u="1"/>
        <d v="2016-12-29T22:00:56" u="1"/>
        <d v="2010-06-03T01:40:16" u="1"/>
        <d v="2012-03-18T00:08:11" u="1"/>
        <d v="2015-05-27T18:40:36" u="1"/>
        <d v="2016-03-14T14:34:45" u="1"/>
        <d v="2011-12-06T05:58:16" u="1"/>
        <d v="2014-10-14T06:58:16" u="1"/>
        <d v="2014-11-11T16:09:52" u="1"/>
        <d v="2014-11-30T19:03:38" u="1"/>
        <d v="2015-10-29T02:52:59" u="1"/>
        <d v="2014-05-01T15:54:45" u="1"/>
        <d v="2011-09-24T08:10:10" u="1"/>
        <d v="2015-07-10T06:59:16" u="1"/>
        <d v="2015-09-24T19:08:41" u="1"/>
        <d v="2012-01-24T19:25:29" u="1"/>
        <d v="2014-09-09T16:48:36" u="1"/>
        <d v="2015-03-25T07:00:16" u="1"/>
        <d v="2016-12-06T04:58:16" u="1"/>
        <d v="2011-08-01T18:45:39" u="1"/>
        <d v="2014-09-15T06:07:16" u="1"/>
        <d v="2016-08-06T06:59:16" u="1"/>
        <d v="2015-04-01T00:17:16" u="1"/>
        <d v="2015-11-21T17:11:31" u="1"/>
        <d v="2016-04-03T00:09:16" u="1"/>
        <d v="2016-09-02T06:59:16" u="1"/>
        <d v="2011-08-06T14:59:16" u="1"/>
        <d v="2013-04-22T20:59:16" u="1"/>
        <d v="2014-09-26T22:42:20" u="1"/>
        <d v="2015-02-28T14:00:15" u="1"/>
        <d v="2014-12-31T21:21:16" u="1"/>
        <d v="2015-03-26T23:59:16" u="1"/>
        <d v="2015-07-07T19:25:36" u="1"/>
        <d v="2016-08-03T04:08:16" u="1"/>
        <d v="2010-07-10T21:59:16" u="1"/>
        <d v="2015-11-17T22:23:30" u="1"/>
        <d v="2015-06-27T15:22:04" u="1"/>
        <d v="2015-07-10T17:59:16" u="1"/>
        <d v="2015-03-01T21:46:35" u="1"/>
        <d v="2016-04-22T23:59:16" u="1"/>
        <d v="2016-12-03T15:04:31" u="1"/>
        <d v="2015-07-10T20:59:16" u="1"/>
        <d v="2016-01-29T23:16:16" u="1"/>
        <d v="2016-08-06T17:59:16" u="1"/>
        <d v="2014-09-29T08:39:36" u="1"/>
        <d v="2016-06-05T10:43:03" u="1"/>
        <d v="2015-08-25T17:33:58" u="1"/>
        <d v="2015-10-10T22:27:20" u="1"/>
        <d v="2015-10-21T12:44:49" u="1"/>
        <d v="2016-03-02T22:26:31" u="1"/>
        <d v="2016-03-28T15:49:45" u="1"/>
        <d v="2016-04-03T14:36:07" u="1"/>
        <d v="2013-03-22T22:15:01" u="1"/>
        <d v="2014-09-26T01:34:16" u="1"/>
        <d v="2014-08-28T22:52:50" u="1"/>
        <d v="2015-01-02T05:55:44" u="1"/>
        <d v="2014-12-28T15:19:42" u="1"/>
        <d v="2013-10-16T03:58:16" u="1"/>
        <d v="2014-10-16T03:58:16" u="1"/>
        <d v="2014-10-28T03:10:16" u="1"/>
        <d v="2015-02-20T08:33:29" u="1"/>
        <d v="2015-11-13T15:17:54" u="1"/>
        <d v="2016-01-31T04:16:16" u="1"/>
        <d v="2016-03-03T17:01:10" u="1"/>
        <d v="2015-10-16T04:58:16" u="1"/>
        <d v="2015-11-14T17:48:47" u="1"/>
        <d v="2014-10-16T06:58:16" u="1"/>
        <d v="2014-11-18T04:34:16" u="1"/>
        <d v="2015-02-28T13:44:24" u="1"/>
        <d v="2016-05-21T09:01:34" u="1"/>
        <d v="2012-12-15T15:35:33" u="1"/>
        <d v="2013-10-16T09:58:16" u="1"/>
        <d v="2014-11-20T19:47:37" u="1"/>
        <d v="2014-12-08T04:58:16" u="1"/>
        <d v="2014-11-12T07:58:16" u="1"/>
        <d v="2015-06-18T19:02:51" u="1"/>
        <d v="2015-11-12T06:58:16" u="1"/>
        <d v="1905-07-01T00:00:00" u="1"/>
        <d v="2013-02-01T18:24:55" u="1"/>
        <d v="2016-12-08T04:58:16" u="1"/>
        <d v="2014-11-05T20:37:51" u="1"/>
        <d v="2015-06-16T10:59:16" u="1"/>
        <d v="2016-05-27T00:53:51" u="1"/>
        <d v="2014-12-06T22:56:45" u="1"/>
        <d v="2015-09-16T17:55:27" u="1"/>
        <d v="2012-06-25T16:23:16" u="1"/>
        <d v="2015-03-04T18:58:39" u="1"/>
        <d v="2016-04-05T02:17:18" u="1"/>
        <d v="2015-01-13T19:38:35" u="1"/>
        <d v="2015-11-04T19:25:47" u="1"/>
        <d v="2016-04-05T08:33:22" u="1"/>
        <d v="2015-04-28T15:19:10" u="1"/>
        <d v="2015-06-15T19:09:34" u="1"/>
        <d v="2015-04-25T20:16:22" u="1"/>
        <d v="2015-07-23T06:45:53" u="1"/>
        <d v="2014-09-11T14:00:24" u="1"/>
        <d v="2015-04-17T17:32:18" u="1"/>
        <d v="2015-04-24T23:59:16" u="1"/>
        <d v="2017-01-28T19:28:16" u="1"/>
        <d v="2014-06-16T21:59:16" u="1"/>
        <d v="2014-08-08T17:59:16" u="1"/>
        <d v="2014-08-20T20:23:19" u="1"/>
        <d v="2015-09-04T14:59:16" u="1"/>
        <d v="2016-11-24T17:10:16" u="1"/>
        <d v="2015-02-15T20:29:23" u="1"/>
        <d v="2015-03-26T01:02:45" u="1"/>
        <d v="2016-12-07T17:35:25" u="1"/>
        <d v="2017-03-16T18:48:17" u="1"/>
        <d v="2015-05-21T22:47:14" u="1"/>
        <d v="2015-09-04T16:59:16" u="1"/>
        <d v="2015-01-08T20:57:19" u="1"/>
        <d v="2015-04-04T20:18:33" u="1"/>
        <d v="2012-12-11T03:36:43" u="1"/>
        <d v="2014-07-12T23:59:16" u="1"/>
        <d v="2013-04-29T04:01:36" u="1"/>
        <d v="2013-10-02T13:27:10" u="1"/>
        <d v="2015-02-02T21:38:28" u="1"/>
        <d v="2012-08-07T17:00:16" u="1"/>
        <d v="2014-08-11T12:03:05" u="1"/>
        <d v="2016-06-01T18:56:16" u="1"/>
        <d v="2011-12-06T02:01:45" u="1"/>
        <d v="2015-07-30T03:58:16" u="1"/>
        <d v="2015-09-14T19:07:13" u="1"/>
        <d v="2017-01-18T00:22:34" u="1"/>
        <d v="2013-05-26T23:53:50" u="1"/>
        <d v="2013-10-18T03:58:16" u="1"/>
        <d v="2015-01-31T03:24:16" u="1"/>
        <d v="2014-08-20T16:21:48" u="1"/>
        <d v="2014-10-18T04:58:16" u="1"/>
        <d v="2016-09-30T04:26:16" u="1"/>
        <d v="2015-05-23T21:22:55" u="1"/>
        <d v="2016-04-22T05:05:30" u="1"/>
        <d v="2013-11-14T05:58:16" u="1"/>
        <d v="2015-06-12T03:44:22" u="1"/>
        <d v="2015-08-26T00:18:06" u="1"/>
        <d v="2016-06-01T17:12:05" u="1"/>
        <d v="2011-04-03T01:02:26" u="1"/>
        <d v="2014-08-09T22:42:58" u="1"/>
        <d v="2016-12-19T00:45:06" u="1"/>
        <d v="2016-12-22T14:58:28" u="1"/>
        <d v="2014-09-21T18:59:31" u="1"/>
        <d v="2016-06-17T13:56:30" u="1"/>
        <d v="2016-08-10T03:59:16" u="1"/>
        <d v="1905-07-03T00:00:00" u="1"/>
        <d v="2015-02-16T10:10:33" u="1"/>
        <d v="2016-04-16T20:07:56" u="1"/>
        <d v="2012-07-18T21:52:34" u="1"/>
        <d v="2015-05-22T12:59:16" u="1"/>
        <d v="2016-06-23T16:05:39" u="1"/>
        <d v="2015-04-14T16:18:41" u="1"/>
        <d v="2014-08-24T20:47:27" u="1"/>
        <d v="2017-02-11T16:19:46" u="1"/>
        <d v="2015-02-27T19:48:22" u="1"/>
        <d v="2014-03-07T19:19:46" u="1"/>
        <d v="2014-08-31T19:38:16" u="1"/>
        <d v="2010-06-25T21:31:16" u="1"/>
        <d v="2016-06-18T05:19:06" u="1"/>
        <d v="2016-11-04T13:05:40" u="1"/>
        <d v="2015-04-26T20:55:15" u="1"/>
        <d v="2016-04-08T18:30:38" u="1"/>
        <d v="2016-10-02T08:59:16" u="1"/>
        <d v="2015-05-22T20:59:16" u="1"/>
        <d v="2016-12-06T23:21:50" u="1"/>
        <d v="2013-12-25T07:59:45" u="1"/>
        <d v="2014-12-04T10:58:10" u="1"/>
        <d v="2012-08-10T21:59:16" u="1"/>
        <d v="2013-09-06T18:59:16" u="1"/>
        <d v="2016-11-06T03:26:00" u="1"/>
        <d v="2012-09-03T18:01:30" u="1"/>
        <d v="2013-06-16T20:47:11" u="1"/>
        <d v="2013-10-06T20:20:26" u="1"/>
        <d v="2014-07-09T07:54:55" u="1"/>
        <d v="2014-08-10T21:59:16" u="1"/>
        <d v="2015-05-04T01:39:54" u="1"/>
        <d v="2015-09-02T04:19:02" u="1"/>
        <d v="2014-09-06T20:59:16" u="1"/>
        <d v="2015-07-15T10:42:58" u="1"/>
        <d v="2015-10-02T17:59:16" u="1"/>
        <d v="2015-03-28T23:31:07" u="1"/>
        <d v="2015-08-10T22:59:16" u="1"/>
        <d v="2016-11-29T17:01:01" u="1"/>
        <d v="2012-07-09T02:06:43" u="1"/>
        <d v="2014-09-05T04:22:51" u="1"/>
        <d v="2015-09-11T18:19:11" u="1"/>
        <d v="2016-08-18T23:54:07" u="1"/>
        <d v="2015-10-02T22:59:16" u="1"/>
        <d v="2015-11-28T17:59:44" u="1"/>
        <d v="2012-08-22T23:14:01" u="1"/>
        <d v="2016-08-29T03:54:16" u="1"/>
        <d v="2014-09-12T19:34:00" u="1"/>
        <d v="2011-09-24T17:01:49" u="1"/>
        <d v="2014-07-16T02:59:16" u="1"/>
        <d v="2015-02-11T13:12:58" u="1"/>
        <d v="2015-06-25T18:06:55" u="1"/>
        <d v="2011-09-08T02:59:16" u="1"/>
        <d v="2014-10-20T05:58:16" u="1"/>
        <d v="2015-04-18T00:36:16" u="1"/>
        <d v="2014-06-21T01:04:19" u="1"/>
        <d v="2015-08-12T01:59:16" u="1"/>
        <d v="2015-08-19T17:02:56" u="1"/>
        <d v="2014-10-20T14:55:31" u="1"/>
        <d v="2016-08-27T22:52:45" u="1"/>
        <d v="2014-09-08T02:59:16" u="1"/>
        <d v="2016-05-13T00:09:24" u="1"/>
        <d v="2016-07-18T20:22:56" u="1"/>
        <d v="2015-07-20T22:45:48" u="1"/>
        <d v="2016-05-22T01:04:16" u="1"/>
        <d v="2017-03-11T04:49:24" u="1"/>
        <d v="1905-07-05T00:00:00" u="1"/>
        <d v="2013-01-13T22:47:49" u="1"/>
        <d v="2013-11-13T20:21:51" u="1"/>
        <d v="2014-09-10T04:51:16" u="1"/>
        <d v="2011-05-15T18:10:42" u="1"/>
        <d v="2013-01-26T22:53:32" u="1"/>
        <d v="2015-11-19T19:59:35" u="1"/>
        <d v="2012-10-01T00:16:18" u="1"/>
        <d v="2017-02-05T16:24:55" u="1"/>
        <d v="2015-03-19T21:30:43" u="1"/>
        <d v="2015-05-24T14:59:16" u="1"/>
        <d v="2016-04-07T14:15:47" u="1"/>
        <d v="2011-12-20T11:49:06" u="1"/>
        <d v="2014-08-09T06:24:20" u="1"/>
        <d v="2015-05-09T20:46:45" u="1"/>
        <d v="2016-07-15T20:41:42" u="1"/>
        <d v="2015-01-22T18:45:26" u="1"/>
        <d v="2015-09-07T13:52:29" u="1"/>
        <d v="2016-04-19T23:26:46" u="1"/>
        <d v="2016-08-18T02:38:01" u="1"/>
        <d v="2012-09-28T16:18:10" u="1"/>
        <d v="2014-05-24T20:59:16" u="1"/>
        <d v="2015-06-12T20:10:43" u="1"/>
        <d v="2016-06-05T12:41:28" u="1"/>
        <d v="2015-08-29T15:53:00" u="1"/>
        <d v="2017-03-08T07:29:16" u="1"/>
        <d v="2011-07-16T22:59:16" u="1"/>
        <d v="2015-12-16T18:19:26" u="1"/>
        <d v="2016-05-28T21:43:16" u="1"/>
        <d v="2013-03-01T13:57:16" u="1"/>
        <d v="2014-02-10T00:20:57" u="1"/>
        <d v="2014-06-20T22:59:16" u="1"/>
        <d v="2016-05-23T19:20:21" u="1"/>
        <d v="2011-07-29T01:16:32" u="1"/>
        <d v="2015-05-11T19:56:18" u="1"/>
        <d v="2016-06-20T22:59:16" u="1"/>
        <d v="2016-10-03T01:11:03" u="1"/>
        <d v="2015-09-24T14:10:04" u="1"/>
        <d v="2014-08-30T04:47:29" u="1"/>
        <d v="2017-01-02T22:12:45" u="1"/>
        <d v="2009-09-26T03:58:16" u="1"/>
        <d v="2015-06-14T13:00:11" u="1"/>
        <d v="2016-08-01T13:40:16" u="1"/>
        <d v="2010-05-02T19:21:16" u="1"/>
        <d v="2016-07-01T08:20:07" u="1"/>
        <d v="2016-10-19T07:52:43" u="1"/>
        <d v="2016-08-24T06:40:37" u="1"/>
        <d v="2012-08-02T21:36:16" u="1"/>
        <d v="2014-04-30T04:59:16" u="1"/>
        <d v="2014-08-28T00:50:12" u="1"/>
        <d v="2014-10-26T00:42:16" u="1"/>
        <d v="2015-01-10T20:06:20" u="1"/>
        <d v="2016-01-02T16:26:17" u="1"/>
        <d v="2016-08-25T14:33:52" u="1"/>
        <d v="2015-03-19T21:47:00" u="1"/>
        <d v="2013-10-22T03:58:16" u="1"/>
        <d v="2015-08-06T15:31:03" u="1"/>
        <d v="2013-11-02T22:08:21" u="1"/>
        <d v="2014-03-18T15:54:46" u="1"/>
        <d v="2015-12-14T00:35:26" u="1"/>
        <d v="2016-02-11T17:05:09" u="1"/>
        <d v="2014-10-22T04:58:16" u="1"/>
        <d v="2014-11-13T20:18:03" u="1"/>
        <d v="2016-09-01T02:57:38" u="1"/>
        <d v="2011-12-14T04:58:16" u="1"/>
        <d v="2013-08-31T14:39:28" u="1"/>
        <d v="2015-06-22T04:59:16" u="1"/>
        <d v="2015-07-18T02:59:16" u="1"/>
        <d v="2016-02-12T03:07:40" u="1"/>
        <d v="2016-10-13T20:22:00" u="1"/>
        <d v="2016-04-30T11:59:16" u="1"/>
        <d v="2017-03-25T04:32:16" u="1"/>
        <d v="1905-07-07T00:00:00" u="1"/>
        <d v="2015-12-14T05:58:16" u="1"/>
        <d v="2016-05-31T16:32:30" u="1"/>
        <d v="2012-11-02T03:59:16" u="1"/>
        <d v="2014-09-17T16:44:35" u="1"/>
        <d v="2015-05-22T17:02:45" u="1"/>
        <d v="2014-10-06T04:59:16" u="1"/>
        <d v="2015-06-18T10:40:23" u="1"/>
        <d v="2010-03-16T07:05:16" u="1"/>
        <d v="2016-03-28T16:17:31" u="1"/>
        <d v="2011-11-02T07:59:16" u="1"/>
        <d v="2016-11-15T02:07:16" u="1"/>
        <d v="2016-12-01T05:05:37" u="1"/>
        <d v="2014-11-14T05:11:16" u="1"/>
        <d v="2017-04-30T16:59:16" u="1"/>
        <d v="2014-06-30T17:27:16" u="1"/>
        <d v="2016-05-05T21:35:52" u="1"/>
        <d v="2015-07-18T15:59:16" u="1"/>
        <d v="2015-11-02T07:59:16" u="1"/>
        <d v="2015-08-25T23:51:25" u="1"/>
        <d v="2015-10-22T18:58:16" u="1"/>
        <d v="2016-04-30T21:59:16" u="1"/>
        <d v="2014-06-22T20:59:16" u="1"/>
        <d v="2014-12-25T20:26:19" u="1"/>
        <d v="2016-12-14T15:58:16" u="1"/>
        <d v="2014-11-05T21:21:41" u="1"/>
        <d v="2016-05-18T19:48:21" u="1"/>
        <d v="2014-10-29T22:57:07" u="1"/>
        <d v="2015-12-17T19:19:25" u="1"/>
        <d v="2016-10-06T13:59:16" u="1"/>
        <d v="2017-02-03T04:10:16" u="1"/>
        <d v="2015-03-08T16:49:19" u="1"/>
        <d v="2013-03-26T23:55:07" u="1"/>
        <d v="2015-11-09T14:31:16" u="1"/>
        <d v="2015-12-18T19:38:15" u="1"/>
        <d v="2017-01-30T17:16:09" u="1"/>
        <d v="2016-02-07T16:57:16" u="1"/>
        <d v="2016-10-09T18:24:26" u="1"/>
        <d v="2016-12-18T18:30:13" u="1"/>
        <d v="2017-03-10T10:44:04" u="1"/>
        <d v="2014-06-18T20:12:16" u="1"/>
        <d v="2015-02-16T07:12:59" u="1"/>
        <d v="2015-04-19T15:08:08" u="1"/>
        <d v="2017-03-14T17:21:18" u="1"/>
        <d v="2015-07-12T22:05:28" u="1"/>
        <d v="2014-11-12T21:19:16" u="1"/>
        <d v="2016-01-01T20:19:28" u="1"/>
        <d v="2014-11-02T23:59:16" u="1"/>
        <d v="2015-06-24T01:59:16" u="1"/>
        <d v="2012-02-13T03:34:30" u="1"/>
        <d v="2015-10-06T22:16:21" u="1"/>
        <d v="2014-08-13T23:31:08" u="1"/>
        <d v="2014-08-20T00:43:16" u="1"/>
        <d v="2014-09-15T01:59:19" u="1"/>
        <d v="2015-10-24T03:58:16" u="1"/>
        <d v="2016-04-06T21:29:16" u="1"/>
        <d v="2016-08-16T18:07:05" u="1"/>
        <d v="2014-09-06T22:08:15" u="1"/>
        <d v="2014-11-21T04:54:16" u="1"/>
        <d v="2013-11-07T01:59:19" u="1"/>
        <d v="2015-07-10T22:08:11" u="1"/>
        <d v="2013-11-26T06:30:15" u="1"/>
        <d v="2014-10-26T18:28:42" u="1"/>
        <d v="2013-11-04T00:59:16" u="1"/>
        <d v="2015-07-02T21:59:00" u="1"/>
        <d v="1905-07-09T00:00:00" u="1"/>
        <d v="2015-08-01T22:24:10" u="1"/>
        <d v="2014-04-07T17:12:58" u="1"/>
        <d v="2015-12-16T06:58:16" u="1"/>
        <d v="2014-12-24T01:29:01" u="1"/>
        <d v="2016-04-03T16:24:57" u="1"/>
        <d v="2014-09-12T09:59:16" u="1"/>
        <d v="2014-09-27T21:16:36" u="1"/>
        <d v="2017-01-04T00:03:25" u="1"/>
        <d v="2014-12-05T18:29:45" u="1"/>
        <d v="2015-08-28T12:11:16" u="1"/>
        <d v="2012-12-26T20:03:28" u="1"/>
        <d v="2014-07-31T01:25:48" u="1"/>
        <d v="2015-10-21T15:00:30" u="1"/>
        <d v="2016-07-30T21:12:30" u="1"/>
        <d v="2016-07-02T15:34:39" u="1"/>
        <d v="2011-09-15T21:59:19" u="1"/>
        <d v="2015-06-25T18:39:12" u="1"/>
        <d v="2014-06-23T16:00:16" u="1"/>
        <d v="2015-07-20T21:59:16" u="1"/>
        <d v="2015-08-22T12:07:09" u="1"/>
        <d v="2015-11-14T13:19:16" u="1"/>
        <d v="2009-12-09T18:23:16" u="1"/>
        <d v="2013-12-26T00:31:33" u="1"/>
        <d v="2014-12-16T22:31:25" u="1"/>
        <d v="2013-04-22T12:58:51" u="1"/>
        <d v="2014-02-20T20:48:09" u="1"/>
        <d v="2014-08-28T02:59:26" u="1"/>
        <d v="2015-07-08T16:44:16" u="1"/>
        <d v="2015-04-18T21:09:21" u="1"/>
        <d v="2014-10-02T14:20:16" u="1"/>
        <d v="2015-09-12T23:59:16" u="1"/>
        <d v="2011-03-10T19:48:03" u="1"/>
        <d v="2012-05-27T01:59:13" u="1"/>
        <d v="2015-10-18T19:38:05" u="1"/>
        <d v="2011-12-18T00:58:16" u="1"/>
        <d v="2012-10-26T03:58:16" u="1"/>
        <d v="2015-10-08T23:59:16" u="1"/>
        <d v="2012-08-25T18:10:58" u="1"/>
        <d v="2012-12-05T09:22:57" u="1"/>
        <d v="2013-12-01T21:20:23" u="1"/>
        <d v="2015-03-22T22:20:08" u="1"/>
        <d v="2015-05-15T15:04:05" u="1"/>
        <d v="2010-07-22T05:59:16" u="1"/>
        <d v="2015-09-02T22:48:19" u="1"/>
        <d v="2014-10-30T22:21:58" u="1"/>
        <d v="2015-06-26T03:59:16" u="1"/>
        <d v="2016-10-26T03:58:16" u="1"/>
        <d v="2014-08-11T20:27:03" u="1"/>
        <d v="2015-01-06T02:43:35" u="1"/>
        <d v="2014-11-22T05:58:16" u="1"/>
        <d v="2013-11-29T14:27:31" u="1"/>
        <d v="2013-02-24T23:58:45" u="1"/>
        <d v="2015-11-22T06:58:16" u="1"/>
        <d v="2016-02-25T16:07:49" u="1"/>
        <d v="2016-06-30T18:56:35" u="1"/>
        <d v="2016-11-22T05:58:16" u="1"/>
        <d v="2014-08-04T15:58:49" u="1"/>
        <d v="2015-05-24T03:20:16" u="1"/>
        <d v="2015-11-11T22:30:00" u="1"/>
        <d v="2014-09-06T00:09:27" u="1"/>
        <d v="2015-06-29T20:56:34" u="1"/>
        <d v="2015-11-06T00:59:16" u="1"/>
        <d v="2017-03-10T18:59:51" u="1"/>
        <d v="2014-05-30T15:59:16" u="1"/>
        <d v="2016-08-27T16:59:25" u="1"/>
        <d v="2017-03-15T00:25:16" u="1"/>
        <d v="2012-05-30T18:59:16" u="1"/>
        <d v="2012-06-26T17:59:16" u="1"/>
        <d v="2015-05-08T00:52:08" u="1"/>
        <d v="2015-06-12T14:53:32" u="1"/>
        <d v="2013-04-15T22:15:49" u="1"/>
        <d v="2017-02-10T02:18:21" u="1"/>
        <d v="2013-08-18T14:59:16" u="1"/>
        <d v="2014-08-31T13:07:16" u="1"/>
        <d v="2016-10-06T15:14:48" u="1"/>
        <d v="2016-12-21T14:58:19" u="1"/>
        <d v="2014-10-10T10:59:16" u="1"/>
        <d v="2015-01-25T03:55:55" u="1"/>
        <d v="2013-05-30T23:59:16" u="1"/>
        <d v="2013-06-29T20:12:23" u="1"/>
        <d v="2014-08-26T16:27:16" u="1"/>
        <d v="2016-01-07T04:57:08" u="1"/>
        <d v="2016-12-02T06:59:16" u="1"/>
        <d v="2015-02-03T04:26:16" u="1"/>
        <d v="2015-06-26T20:59:16" u="1"/>
        <d v="2011-12-16T01:25:51" u="1"/>
        <d v="2014-08-13T18:48:24" u="1"/>
        <d v="2015-06-26T22:59:16" u="1"/>
        <d v="2015-07-18T20:13:32" u="1"/>
        <d v="2011-06-14T00:34:43" u="1"/>
        <d v="2015-08-08T04:04:08" u="1"/>
        <d v="2012-02-15T21:45:17" u="1"/>
        <d v="2014-11-20T16:03:16" u="1"/>
        <d v="2016-09-14T18:59:16" u="1"/>
        <d v="2015-05-28T20:04:16" u="1"/>
        <d v="2015-09-14T20:59:16" u="1"/>
        <d v="2016-04-13T13:17:16" u="1"/>
        <d v="2016-10-13T00:49:46" u="1"/>
        <d v="2014-10-10T20:59:16" u="1"/>
        <d v="2015-04-30T19:23:03" u="1"/>
        <d v="2015-10-10T20:59:16" u="1"/>
        <d v="2013-10-10T23:59:16" u="1"/>
        <d v="2015-02-13T23:57:18" u="1"/>
        <d v="2015-12-13T02:25:48" u="1"/>
        <d v="2015-12-09T22:47:20" u="1"/>
        <d v="2016-02-18T21:29:16" u="1"/>
        <d v="2015-02-14T14:09:07" u="1"/>
        <d v="2016-04-02T23:50:29" u="1"/>
        <d v="2016-04-25T22:16:12" u="1"/>
        <d v="2016-02-02T11:29:00" u="1"/>
        <d v="2016-10-23T20:49:56" u="1"/>
        <d v="2014-07-24T06:59:16" u="1"/>
        <d v="2014-09-16T02:59:16" u="1"/>
        <d v="2014-12-20T04:58:16" u="1"/>
        <d v="2016-03-21T16:58:44" u="1"/>
        <d v="2014-10-07T02:21:33" u="1"/>
        <d v="2016-04-08T14:59:51" u="1"/>
        <d v="2012-05-05T17:24:59" u="1"/>
        <d v="2013-04-06T06:15:38" u="1"/>
        <d v="2014-10-07T00:05:29" u="1"/>
        <d v="2014-10-14T16:37:44" u="1"/>
        <d v="2015-04-01T20:17:04" u="1"/>
        <d v="2016-04-29T04:39:04" u="1"/>
        <d v="2016-10-23T15:28:35" u="1"/>
        <d v="2011-01-01T04:58:16" u="1"/>
        <d v="2015-08-20T10:59:16" u="1"/>
        <d v="2011-03-16T11:37:18" u="1"/>
        <d v="2014-04-19T12:33:24" u="1"/>
        <d v="2015-12-20T11:58:16" u="1"/>
        <d v="2016-09-08T18:07:58" u="1"/>
        <d v="2015-06-10T15:03:47" u="1"/>
        <d v="2015-12-04T04:59:16" u="1"/>
        <d v="2016-03-03T03:42:22" u="1"/>
        <d v="2016-10-23T08:19:17" u="1"/>
        <d v="2015-01-10T03:22:16" u="1"/>
        <d v="2012-01-01T07:58:16" u="1"/>
        <d v="2015-01-01T04:58:16" u="1"/>
        <d v="2016-09-18T20:25:41" u="1"/>
        <d v="2016-12-04T05:59:16" u="1"/>
        <d v="2017-03-10T14:54:32" u="1"/>
        <d v="2011-05-05T02:13:09" u="1"/>
        <d v="2015-08-03T15:34:40" u="1"/>
        <d v="2015-08-14T06:16:15" u="1"/>
        <d v="2015-01-01T06:58:16" u="1"/>
        <d v="2015-01-01T07:58:16" u="1"/>
        <d v="2015-11-08T11:59:16" u="1"/>
        <d v="2015-04-21T17:21:23" u="1"/>
        <d v="2012-09-27T22:54:10" u="1"/>
        <d v="2016-06-03T11:18:28" u="1"/>
        <d v="2016-10-26T19:19:20" u="1"/>
        <d v="2014-08-10T16:44:18" u="1"/>
        <d v="2014-09-16T20:59:16" u="1"/>
        <d v="2016-07-24T22:59:16" u="1"/>
        <d v="2013-03-09T21:07:35" u="1"/>
        <d v="2013-08-28T23:54:07" u="1"/>
        <d v="2015-08-20T22:59:16" u="1"/>
        <d v="2015-07-16T19:36:18" u="1"/>
        <d v="2015-09-16T21:59:16" u="1"/>
        <d v="2014-08-12T15:51:06" u="1"/>
        <d v="2015-07-15T17:28:15" u="1"/>
        <d v="2015-07-12T12:47:01" u="1"/>
        <d v="2014-08-16T16:00:13" u="1"/>
        <d v="2015-05-07T10:09:10" u="1"/>
        <d v="2015-06-21T22:24:16" u="1"/>
        <d v="2015-08-27T15:53:51" u="1"/>
        <d v="2015-12-04T19:28:24" u="1"/>
        <d v="2014-11-01T02:11:58" u="1"/>
        <d v="2016-10-12T23:59:16" u="1"/>
        <d v="2015-08-11T13:00:08" u="1"/>
        <d v="2012-09-07T11:23:59" u="1"/>
        <d v="2012-11-26T04:58:16" u="1"/>
        <d v="2014-12-18T15:02:00" u="1"/>
        <d v="2015-07-18T23:16:15" u="1"/>
        <d v="2016-08-01T16:21:19" u="1"/>
        <d v="2015-10-14T22:00:19" u="1"/>
        <d v="2015-12-04T23:59:16" u="1"/>
        <d v="2015-01-07T16:41:02" u="1"/>
        <d v="2014-09-18T01:59:16" u="1"/>
        <d v="2014-07-26T06:59:16" u="1"/>
        <d v="2014-12-01T19:08:16" u="1"/>
        <d v="2014-12-22T04:58:16" u="1"/>
        <d v="2015-03-16T18:59:53" u="1"/>
        <d v="2015-06-01T22:41:16" u="1"/>
        <d v="2016-03-25T20:35:56" u="1"/>
        <d v="2016-06-01T21:41:16" u="1"/>
        <d v="2016-08-22T02:59:16" u="1"/>
        <d v="2014-11-26T07:58:16" u="1"/>
        <d v="2014-11-27T15:20:39" u="1"/>
        <d v="2015-03-14T00:49:17" u="1"/>
        <d v="2015-08-30T05:27:16" u="1"/>
        <d v="2013-03-25T18:34:40" u="1"/>
        <d v="2015-10-11T18:42:56" u="1"/>
        <d v="2015-11-05T16:11:01" u="1"/>
        <d v="2015-12-26T00:18:10" u="1"/>
        <d v="2016-06-30T09:59:16" u="1"/>
        <d v="2011-09-11T04:36:19" u="1"/>
        <d v="2015-01-15T18:59:44" u="1"/>
        <d v="2015-03-31T04:16:10" u="1"/>
        <d v="2013-01-11T19:59:40" u="1"/>
        <d v="2011-03-24T01:39:54" u="1"/>
        <d v="2012-06-30T19:59:16" u="1"/>
        <d v="2013-07-26T16:59:16" u="1"/>
        <d v="2014-04-25T18:37:29" u="1"/>
        <d v="2014-06-24T18:56:25" u="1"/>
        <d v="2014-12-06T05:59:16" u="1"/>
        <d v="2015-09-17T02:31:08" u="1"/>
        <d v="2010-05-15T08:09:16" u="1"/>
        <d v="2015-04-14T03:21:14" u="1"/>
        <d v="2016-12-14T17:48:37" u="1"/>
        <d v="2015-04-01T16:59:42" u="1"/>
        <d v="2015-07-17T16:02:40" u="1"/>
        <d v="2015-02-22T11:29:16" u="1"/>
        <d v="2015-05-18T05:59:00" u="1"/>
        <d v="2015-07-26T17:59:16" u="1"/>
        <d v="2016-09-25T08:46:04" u="1"/>
        <d v="2016-01-04T04:19:23" u="1"/>
        <d v="2016-05-16T10:25:21" u="1"/>
        <d v="2016-07-20T12:01:27" u="1"/>
        <d v="2015-03-20T15:06:28" u="1"/>
        <d v="2012-02-14T17:30:24" u="1"/>
        <d v="2015-05-13T20:03:44" u="1"/>
        <d v="2014-02-06T17:00:40" u="1"/>
        <d v="2015-07-01T00:40:02" u="1"/>
        <d v="2015-11-15T15:12:25" u="1"/>
        <d v="2015-12-15T20:24:32" u="1"/>
        <d v="2016-10-14T15:59:16" u="1"/>
        <d v="2016-11-02T21:30:48" u="1"/>
        <d v="2013-10-29T15:53:59" u="1"/>
        <d v="2014-07-02T14:53:22" u="1"/>
        <d v="2014-09-08T21:10:41" u="1"/>
        <d v="2015-03-27T15:24:08" u="1"/>
        <d v="2015-03-28T19:05:20" u="1"/>
        <d v="2016-07-17T10:47:04" u="1"/>
        <d v="2017-02-26T13:05:14" u="1"/>
        <d v="2011-10-14T22:59:16" u="1"/>
        <d v="2015-10-11T15:28:21" u="1"/>
        <d v="2013-03-28T05:03:49" u="1"/>
        <d v="2014-09-18T23:59:16" u="1"/>
        <d v="2015-10-05T06:39:02" u="1"/>
        <d v="2015-01-04T13:15:22" u="1"/>
        <d v="2015-08-20T17:04:16" u="1"/>
        <d v="2016-10-14T21:59:16" u="1"/>
        <d v="2012-07-28T01:59:16" u="1"/>
        <d v="2014-02-22T01:07:40" u="1"/>
        <d v="2016-10-14T22:59:16" u="1"/>
        <d v="2014-07-28T00:59:16" u="1"/>
        <d v="2014-12-08T16:31:11" u="1"/>
        <d v="2015-04-09T23:30:27" u="1"/>
        <d v="2016-09-24T05:25:43" u="1"/>
        <d v="2010-08-24T03:59:16" u="1"/>
        <d v="2014-09-15T20:08:16" u="1"/>
        <d v="2015-06-20T13:58:51" u="1"/>
        <d v="2011-09-08T04:53:34" u="1"/>
        <d v="2014-08-13T03:18:42" u="1"/>
        <d v="2015-02-15T14:05:03" u="1"/>
        <d v="2016-05-03T16:41:12" u="1"/>
        <d v="2013-11-05T18:39:06" u="1"/>
        <d v="2014-06-27T05:13:31" u="1"/>
        <d v="2015-08-24T01:59:16" u="1"/>
        <d v="2016-01-03T22:58:16" u="1"/>
        <d v="2011-03-01T18:10:10" u="1"/>
        <d v="2012-01-14T06:00:42" u="1"/>
        <d v="2016-03-12T19:52:00" u="1"/>
        <d v="2016-12-01T02:22:47" u="1"/>
        <d v="2017-04-05T19:41:10" u="1"/>
        <d v="2014-08-24T06:59:16" u="1"/>
        <d v="2015-11-08T16:50:57" u="1"/>
        <d v="2016-09-29T15:44:37" u="1"/>
        <d v="2016-10-16T00:59:16" u="1"/>
        <d v="2014-01-19T19:59:46" u="1"/>
        <d v="2015-01-18T18:32:54" u="1"/>
        <d v="2016-06-24T01:28:16" u="1"/>
        <d v="2016-09-07T11:19:56" u="1"/>
        <d v="2016-08-23T08:09:34" u="1"/>
        <d v="2014-06-29T06:12:17" u="1"/>
        <d v="2014-12-03T05:33:36" u="1"/>
        <d v="2015-06-27T06:55:10" u="1"/>
        <d v="2012-07-28T15:59:16" u="1"/>
        <d v="2014-08-21T21:49:42" u="1"/>
        <d v="2016-11-12T03:59:16" u="1"/>
        <d v="2014-05-05T12:35:42" u="1"/>
        <d v="2016-11-12T04:59:16" u="1"/>
        <d v="2013-10-05T20:50:50" u="1"/>
        <d v="2015-08-14T01:24:13" u="1"/>
        <d v="2014-11-19T08:27:15" u="1"/>
        <d v="2015-01-29T17:45:21" u="1"/>
        <d v="2015-05-11T19:31:47" u="1"/>
        <d v="2016-09-08T03:44:16" u="1"/>
        <d v="2011-10-29T16:11:17" u="1"/>
        <d v="2016-10-16T10:59:16" u="1"/>
        <d v="2012-04-10T22:35:43" u="1"/>
        <d v="2016-12-07T01:08:18" u="1"/>
        <d v="2016-12-08T07:59:16" u="1"/>
        <d v="2015-04-29T01:15:55" u="1"/>
        <d v="2016-11-06T09:48:23" u="1"/>
        <d v="2012-12-18T14:19:16" u="1"/>
        <d v="2015-01-11T01:02:08" u="1"/>
        <d v="2016-03-08T13:50:25" u="1"/>
        <d v="2015-04-29T19:01:22" u="1"/>
        <d v="2015-05-07T18:11:38" u="1"/>
        <d v="2011-06-18T21:13:22" u="1"/>
        <d v="2016-03-02T19:20:43" u="1"/>
        <d v="2015-04-30T16:00:07" u="1"/>
        <d v="2015-10-26T21:19:16" u="1"/>
        <d v="2016-10-16T20:59:16" u="1"/>
        <d v="2016-02-26T21:52:08" u="1"/>
        <d v="2013-02-15T14:21:05" u="1"/>
        <d v="2014-11-26T20:26:06" u="1"/>
        <d v="2015-07-20T18:43:04" u="1"/>
        <d v="2016-01-01T08:38:07" u="1"/>
        <d v="2016-04-21T10:43:54" u="1"/>
        <d v="2016-05-13T13:40:04" u="1"/>
        <d v="2012-07-30T04:59:16" u="1"/>
        <d v="2016-01-08T19:46:16" u="1"/>
        <d v="2015-11-15T23:08:22" u="1"/>
        <d v="2017-04-07T16:14:19" u="1"/>
        <d v="2015-03-05T20:26:16" u="1"/>
        <d v="2015-05-26T03:52:18" u="1"/>
        <d v="2016-01-25T18:59:50" u="1"/>
        <d v="2015-11-22T15:02:57" u="1"/>
        <d v="2016-10-19T10:37:43" u="1"/>
        <d v="2015-10-30T13:59:28" u="1"/>
        <d v="2016-05-29T01:28:15" u="1"/>
        <d v="2017-02-01T22:58:16" u="1"/>
        <d v="2012-09-11T16:46:49" u="1"/>
        <d v="2014-10-18T03:59:16" u="1"/>
        <d v="2014-11-14T02:59:16" u="1"/>
        <d v="2015-11-08T18:58:57" u="1"/>
        <d v="2016-08-06T23:44:10" u="1"/>
        <d v="2015-05-14T12:54:38" u="1"/>
        <d v="2013-05-23T15:37:27" u="1"/>
        <d v="2016-03-30T19:22:38" u="1"/>
        <d v="2016-07-15T06:56:16" u="1"/>
        <d v="2017-02-14T19:59:43" u="1"/>
        <d v="2013-08-10T13:14:36" u="1"/>
        <d v="2010-07-30T23:59:16" u="1"/>
        <d v="2015-05-07T06:57:16" u="1"/>
        <d v="2015-11-18T14:59:20" u="1"/>
        <d v="2016-02-02T17:25:54" u="1"/>
        <d v="2009-12-31T23:38:16" u="1"/>
        <d v="2015-11-19T20:44:33" u="1"/>
        <d v="2011-12-07T17:52:27" u="1"/>
        <d v="2015-12-17T04:38:02" u="1"/>
        <d v="2017-02-08T09:58:21" u="1"/>
        <d v="2013-01-29T04:43:48" u="1"/>
        <d v="2014-07-30T22:59:16" u="1"/>
        <d v="2014-11-30T22:58:16" u="1"/>
        <d v="2016-12-10T10:59:16" u="1"/>
        <d v="2014-12-31T21:07:24" u="1"/>
        <d v="2014-10-13T13:59:11" u="1"/>
        <d v="2016-09-11T20:18:42" u="1"/>
        <d v="2016-12-23T17:58:13" u="1"/>
        <d v="2015-08-26T22:59:16" u="1"/>
        <d v="2015-11-18T16:08:23" u="1"/>
        <d v="2016-03-19T04:32:59" u="1"/>
        <d v="2016-12-03T17:02:42" u="1"/>
        <d v="2012-11-14T23:59:16" u="1"/>
        <d v="2014-09-17T13:00:12" u="1"/>
        <d v="2015-03-01T23:01:51" u="1"/>
        <d v="2016-01-29T23:33:16" u="1"/>
        <d v="2012-04-27T16:00:02" u="1"/>
        <d v="2014-09-07T07:47:59" u="1"/>
        <d v="2015-10-16T16:35:08" u="1"/>
        <d v="2015-11-14T22:59:16" u="1"/>
        <d v="2011-10-16T23:08:17" u="1"/>
        <d v="2014-08-28T00:59:16" u="1"/>
        <d v="2015-04-18T22:29:16" u="1"/>
        <d v="2015-10-25T02:05:39" u="1"/>
        <d v="2015-05-01T18:38:21" u="1"/>
        <d v="2015-08-28T00:59:16" u="1"/>
        <d v="2016-05-08T17:41:13" u="1"/>
        <d v="2016-05-09T20:49:16" u="1"/>
        <d v="2011-10-20T01:59:16" u="1"/>
        <d v="2015-01-01T20:12:30" u="1"/>
        <d v="2013-12-28T04:58:16" u="1"/>
        <d v="2014-09-12T21:55:05" u="1"/>
        <d v="2015-04-13T17:17:08" u="1"/>
        <d v="2014-03-21T21:01:08" u="1"/>
        <d v="2014-07-06T17:13:12" u="1"/>
        <d v="2015-08-28T03:59:16" u="1"/>
        <d v="2013-02-13T22:37:05" u="1"/>
        <d v="2014-06-01T01:43:40" u="1"/>
        <d v="2015-01-26T07:11:37" u="1"/>
        <d v="2015-07-30T12:29:38" u="1"/>
        <d v="2015-06-11T18:24:00" u="1"/>
        <d v="2015-07-12T04:57:27" u="1"/>
        <d v="2015-04-14T18:59:49" u="1"/>
        <d v="2015-04-18T13:54:36" u="1"/>
        <d v="2016-09-09T18:00:04" u="1"/>
        <d v="2011-12-13T03:39:12" u="1"/>
        <d v="2015-03-07T19:56:53" u="1"/>
        <d v="2016-05-06T19:48:58" u="1"/>
        <d v="2012-05-15T17:15:43" u="1"/>
        <d v="2013-07-11T20:00:59" u="1"/>
        <d v="2014-08-09T00:48:10" u="1"/>
        <d v="2015-04-27T15:41:26" u="1"/>
        <d v="2015-09-23T20:33:40" u="1"/>
        <d v="2016-03-24T22:58:39" u="1"/>
        <d v="2016-10-02T18:04:02" u="1"/>
        <d v="2016-12-12T05:59:16" u="1"/>
        <d v="2017-04-07T18:44:54" u="1"/>
        <d v="2012-03-01T04:58:16" u="1"/>
        <d v="2015-05-17T15:30:33" u="1"/>
        <d v="2013-03-01T05:58:16" u="1"/>
        <d v="2015-12-12T09:59:16" u="1"/>
        <d v="2016-06-30T18:44:22" u="1"/>
        <d v="2015-02-05T06:58:16" u="1"/>
        <d v="2015-03-01T04:58:16" u="1"/>
        <d v="2015-03-06T22:48:50" u="1"/>
        <d v="2016-06-12T05:29:16" u="1"/>
        <d v="2017-04-27T19:14:35" u="1"/>
        <d v="2012-05-03T22:59:42" u="1"/>
        <d v="2012-03-25T19:33:18" u="1"/>
        <d v="2012-08-28T23:59:16" u="1"/>
        <d v="2015-02-18T17:42:25" u="1"/>
        <d v="2015-03-01T06:58:16" u="1"/>
        <d v="2015-05-10T19:27:41" u="1"/>
        <d v="2016-03-01T05:58:16" u="1"/>
        <d v="2013-05-06T16:50:27" u="1"/>
        <d v="2014-08-12T12:52:14" u="1"/>
        <d v="2014-12-18T21:32:31" u="1"/>
        <d v="2015-10-08T16:41:31" u="1"/>
        <d v="2012-11-29T23:54:12" u="1"/>
        <d v="2015-05-01T22:01:57" u="1"/>
        <d v="2015-06-30T21:55:09" u="1"/>
        <d v="2015-07-23T18:32:16" u="1"/>
        <d v="2013-01-26T05:08:50" u="1"/>
        <d v="2013-12-30T06:01:49" u="1"/>
        <d v="2014-10-20T23:59:16" u="1"/>
        <d v="2012-02-12T21:42:19" u="1"/>
        <d v="2017-04-09T11:49:10" u="1"/>
        <d v="2012-09-23T17:15:04" u="1"/>
        <d v="2016-03-27T23:25:18" u="1"/>
        <d v="2015-06-11T10:05:09" u="1"/>
        <d v="2011-11-16T16:11:04" u="1"/>
        <d v="2016-07-04T15:45:16" u="1"/>
        <d v="2012-01-28T04:03:35" u="1"/>
        <d v="2015-11-13T21:55:12" u="1"/>
        <d v="2015-07-08T18:29:16" u="1"/>
        <d v="2015-04-03T13:49:04" u="1"/>
        <d v="2010-10-22T04:59:16" u="1"/>
        <d v="2016-08-11T06:27:52" u="1"/>
        <d v="2013-08-15T10:42:44" u="1"/>
        <d v="2014-08-01T10:01:06" u="1"/>
        <d v="2014-11-16T04:56:29" u="1"/>
        <d v="2015-05-15T17:01:08" u="1"/>
        <d v="2014-08-10T17:20:04" u="1"/>
        <d v="2015-04-03T04:36:46" u="1"/>
        <d v="2015-04-21T16:12:58" u="1"/>
        <d v="2015-09-25T23:42:58" u="1"/>
        <d v="2016-03-01T23:58:16" u="1"/>
        <d v="2016-10-08T09:19:55" u="1"/>
        <d v="2016-11-07T18:12:11" u="1"/>
        <d v="2013-01-05T17:57:57" u="1"/>
        <d v="2011-12-12T05:05:32" u="1"/>
        <d v="2016-06-16T05:57:25" u="1"/>
        <d v="2012-12-22T21:29:48" u="1"/>
        <d v="2016-02-18T16:59:43" u="1"/>
        <d v="2015-07-16T17:23:52" u="1"/>
        <d v="2012-04-30T15:29:24" u="1"/>
        <d v="2017-02-20T12:00:46" u="1"/>
        <d v="2010-10-25T03:03:05" u="1"/>
        <d v="2014-08-29T18:44:27" u="1"/>
        <d v="2015-01-11T04:58:16" u="1"/>
        <d v="2017-04-18T19:12:55" u="1"/>
        <d v="2014-12-05T16:03:56" u="1"/>
        <d v="2016-05-12T10:46:30" u="1"/>
        <d v="2014-08-17T19:57:34" u="1"/>
        <d v="2014-08-31T15:47:14" u="1"/>
        <d v="2015-01-11T20:52:46" u="1"/>
        <d v="2015-03-28T14:37:20" u="1"/>
        <d v="2014-09-23T01:50:56" u="1"/>
        <d v="2016-12-07T08:25:32" u="1"/>
        <d v="2015-01-31T14:02:22" u="1"/>
        <d v="2016-01-06T20:37:53" u="1"/>
        <d v="2014-01-08T02:07:16" u="1"/>
        <d v="2014-07-10T23:00:56" u="1"/>
        <d v="2015-05-30T21:25:27" u="1"/>
        <d v="2016-03-03T05:58:16" u="1"/>
        <d v="2016-12-14T11:59:16" u="1"/>
        <d v="2014-08-31T15:58:01" u="1"/>
        <d v="2015-02-27T16:37:15" u="1"/>
        <d v="2016-06-19T08:09:16" u="1"/>
        <d v="2012-06-01T22:51:40" u="1"/>
        <d v="2014-07-16T23:26:37" u="1"/>
        <d v="2015-11-27T21:39:20" u="1"/>
        <d v="2016-07-15T14:33:22" u="1"/>
        <d v="2016-11-22T10:50:02" u="1"/>
        <d v="2015-09-17T14:59:07" u="1"/>
        <d v="2015-12-29T11:45:57" u="1"/>
        <d v="2016-07-14T11:48:09" u="1"/>
        <d v="2014-08-12T22:49:27" u="1"/>
        <d v="2015-06-03T13:07:31" u="1"/>
        <d v="2014-11-27T22:23:16" u="1"/>
        <d v="2014-12-25T20:15:16" u="1"/>
        <d v="2014-12-27T02:01:44" u="1"/>
        <d v="2011-08-11T16:01:14" u="1"/>
        <d v="2014-09-27T23:00:18" u="1"/>
        <d v="2015-05-02T13:03:25" u="1"/>
        <d v="2015-04-03T22:39:31" u="1"/>
        <d v="2015-12-14T23:59:16" u="1"/>
        <d v="2015-11-13T20:16:16" u="1"/>
        <d v="2016-01-21T11:40:51" u="1"/>
        <d v="2015-07-17T21:01:16" u="1"/>
        <d v="2016-08-19T16:00:06" u="1"/>
        <d v="2014-10-15T15:50:52" u="1"/>
        <d v="2014-10-24T03:59:16" u="1"/>
        <d v="2014-10-17T19:54:55" u="1"/>
        <d v="2016-08-13T11:31:53" u="1"/>
        <d v="2017-04-10T20:14:16" u="1"/>
        <d v="2015-04-22T21:59:53" u="1"/>
        <d v="2016-07-22T18:54:48" u="1"/>
        <d v="2016-06-07T04:00:47" u="1"/>
        <d v="2017-03-12T12:09:58" u="1"/>
        <d v="2014-02-05T23:03:16" u="1"/>
        <d v="2013-04-27T21:15:47" u="1"/>
        <d v="2014-06-16T06:49:21" u="1"/>
        <d v="2015-08-01T15:01:04" u="1"/>
        <d v="2016-11-17T14:14:49" u="1"/>
        <d v="2015-06-26T04:32:11" u="1"/>
        <d v="2013-03-20T19:04:49" u="1"/>
        <d v="2015-05-31T07:59:03" u="1"/>
        <d v="2016-11-24T18:25:43" u="1"/>
        <d v="2017-04-01T00:39:27" u="1"/>
        <d v="2014-06-16T05:29:16" u="1"/>
        <d v="2016-06-10T01:14:22" u="1"/>
        <d v="2012-05-24T18:45:24" u="1"/>
        <d v="2013-09-14T13:06:36" u="1"/>
        <d v="2017-02-26T00:09:05" u="1"/>
        <d v="2012-04-05T17:59:36" u="1"/>
        <d v="2016-04-15T20:47:43" u="1"/>
        <d v="2011-08-05T21:04:54" u="1"/>
        <d v="2015-04-01T03:58:16" u="1"/>
        <d v="2015-04-01T04:58:16" u="1"/>
        <d v="2016-04-01T03:58:16" u="1"/>
        <d v="2016-12-02T23:35:59" u="1"/>
        <d v="2017-04-01T03:58:16" u="1"/>
        <d v="2016-04-01T06:58:16" u="1"/>
        <d v="2015-02-28T00:00:50" u="1"/>
        <d v="2015-06-30T21:05:24" u="1"/>
        <d v="2016-10-24T20:59:16" u="1"/>
        <d v="2017-01-03T22:02:55" u="1"/>
        <d v="2011-11-24T03:52:32" u="1"/>
        <d v="2011-02-08T10:18:05" u="1"/>
        <d v="2014-07-19T03:42:40" u="1"/>
        <d v="2014-10-17T18:16:14" u="1"/>
        <d v="2017-01-27T18:29:07" u="1"/>
        <d v="2014-07-31T09:45:37" u="1"/>
        <d v="2015-03-07T19:54:17" u="1"/>
        <d v="2015-11-16T16:04:14" u="1"/>
        <d v="2016-12-01T17:33:26" u="1"/>
        <d v="2014-11-30T04:24:31" u="1"/>
        <d v="2016-03-01T17:04:30" u="1"/>
        <d v="2015-06-16T23:29:16" u="1"/>
        <d v="2015-01-01T00:02:51" u="1"/>
        <d v="2016-02-12T17:45:00" u="1"/>
        <d v="2015-03-19T14:59:44" u="1"/>
        <d v="2012-09-23T02:24:16" u="1"/>
        <d v="2016-02-23T00:57:12" u="1"/>
        <d v="2012-05-22T03:29:16" u="1"/>
        <d v="2016-07-04T03:39:40" u="1"/>
        <d v="2014-07-20T18:50:43" u="1"/>
        <d v="2016-02-21T08:23:33" u="1"/>
        <d v="2012-11-04T19:04:02" u="1"/>
        <d v="2015-04-25T19:58:38" u="1"/>
        <d v="2014-08-17T15:34:40" u="1"/>
        <d v="2014-11-20T07:59:14" u="1"/>
        <d v="2014-07-14T02:29:16" u="1"/>
        <d v="2015-04-23T21:04:54" u="1"/>
        <d v="2012-09-06T17:00:56" u="1"/>
        <d v="2013-02-17T19:24:45" u="1"/>
        <d v="2014-09-30T15:59:16" u="1"/>
        <d v="2015-02-11T04:58:16" u="1"/>
        <d v="2014-08-15T20:19:50" u="1"/>
        <d v="2016-02-21T01:02:12" u="1"/>
        <d v="2017-01-27T20:04:46" u="1"/>
        <d v="2013-11-22T15:59:16" u="1"/>
        <d v="2015-04-03T03:58:16" u="1"/>
        <d v="2015-06-30T15:44:16" u="1"/>
        <d v="2015-09-30T17:59:16" u="1"/>
        <d v="2016-03-07T04:58:16" u="1"/>
        <d v="2014-10-26T17:59:16" u="1"/>
        <d v="2014-07-09T17:23:41" u="1"/>
        <d v="2014-01-29T08:13:03" u="1"/>
        <d v="2015-10-28T17:16:23" u="1"/>
        <d v="2017-02-20T04:37:04" u="1"/>
        <d v="2016-09-30T20:59:16" u="1"/>
        <d v="2012-11-22T21:59:16" u="1"/>
        <d v="2013-04-07T20:51:34" u="1"/>
        <d v="2013-12-19T18:55:16" u="1"/>
        <d v="2014-09-30T23:59:16" u="1"/>
        <d v="2014-10-27T21:24:24" u="1"/>
        <d v="2014-11-01T22:00:59" u="1"/>
        <d v="2017-02-17T07:53:05" u="1"/>
        <d v="2015-09-30T23:59:16" u="1"/>
        <d v="2015-11-11T23:57:36" u="1"/>
        <d v="2013-12-01T04:01:16" u="1"/>
        <d v="2014-11-23T22:28:25" u="1"/>
        <d v="2015-09-06T02:36:02" u="1"/>
        <d v="2016-02-21T09:33:04" u="1"/>
        <d v="2015-04-03T20:01:49" u="1"/>
        <d v="2015-07-17T13:17:16" u="1"/>
        <d v="2015-11-22T21:59:16" u="1"/>
        <d v="2016-02-20T02:44:51" u="1"/>
        <d v="2014-10-17T19:09:26" u="1"/>
        <d v="2015-03-01T15:20:32" u="1"/>
        <d v="2015-09-09T22:30:35" u="1"/>
        <d v="2012-01-25T23:49:08" u="1"/>
        <d v="2014-07-24T18:51:00" u="1"/>
        <d v="2015-02-05T12:19:16" u="1"/>
        <d v="2015-06-03T15:03:26" u="1"/>
        <d v="2014-03-07T22:58:16" u="1"/>
        <d v="2016-02-11T22:58:16" u="1"/>
        <d v="2017-04-04T03:37:57" u="1"/>
        <d v="2012-10-28T04:59:16" u="1"/>
        <d v="2016-12-21T11:49:46" u="1"/>
        <d v="2012-08-10T21:44:04" u="1"/>
        <d v="2014-11-01T17:17:16" u="1"/>
        <d v="2011-06-30T15:18:39" u="1"/>
        <d v="2015-07-29T15:30:45" u="1"/>
        <d v="2016-11-24T01:59:16" u="1"/>
        <d v="2015-09-02T00:27:41" u="1"/>
        <d v="2015-10-28T07:59:16" u="1"/>
        <d v="2011-04-24T20:00:52" u="1"/>
        <d v="2015-03-02T21:15:16" u="1"/>
        <d v="2015-11-05T23:32:08" u="1"/>
        <d v="2014-08-03T18:05:03" u="1"/>
        <d v="2016-03-25T16:58:32" u="1"/>
        <d v="2014-09-11T12:38:37" u="1"/>
        <d v="2015-12-20T08:59:16" u="1"/>
        <d v="2013-05-17T12:07:35" u="1"/>
        <d v="2010-01-01T05:59:16" u="1"/>
        <d v="2011-05-01T04:58:16" u="1"/>
        <d v="2012-08-24T06:47:01" u="1"/>
        <d v="2014-12-03T15:19:52" u="1"/>
        <d v="2012-04-05T06:58:16" u="1"/>
        <d v="2015-11-05T21:43:56" u="1"/>
        <d v="2016-05-20T14:07:38" u="1"/>
        <d v="2013-05-01T04:58:16" u="1"/>
        <d v="2013-10-16T00:04:06" u="1"/>
        <d v="2016-11-26T18:40:29" u="1"/>
        <d v="2015-05-01T03:58:16" u="1"/>
        <d v="2015-07-10T19:08:52" u="1"/>
        <d v="2016-12-28T19:24:31" u="1"/>
        <d v="2014-10-04T03:29:16" u="1"/>
        <d v="2014-12-22T14:47:15" u="1"/>
        <d v="2015-01-01T04:59:16" u="1"/>
        <d v="2016-01-01T03:59:16" u="1"/>
        <d v="2016-12-22T09:00:19" u="1"/>
        <d v="2012-01-21T17:42:16" u="1"/>
        <d v="2014-10-28T21:59:16" u="1"/>
        <d v="2015-09-21T17:21:27" u="1"/>
        <d v="2014-12-01T08:02:30" u="1"/>
        <d v="2011-09-11T13:17:16" u="1"/>
        <d v="2014-04-24T19:10:23" u="1"/>
        <d v="2014-06-22T15:48:07" u="1"/>
        <d v="2014-09-08T15:49:21" u="1"/>
        <d v="2015-08-31T16:04:13" u="1"/>
        <d v="2015-04-08T11:42:15" u="1"/>
        <d v="2016-03-04T23:56:42" u="1"/>
        <d v="2016-11-24T22:59:16" u="1"/>
        <d v="2015-02-04T23:21:45" u="1"/>
        <d v="2015-03-28T22:06:22" u="1"/>
        <d v="2015-05-01T13:58:16" u="1"/>
        <d v="2016-06-14T18:53:16" u="1"/>
        <d v="2012-02-12T02:48:42" u="1"/>
        <d v="2014-07-12T18:10:23" u="1"/>
        <d v="2014-07-06T18:30:22" u="1"/>
        <d v="2015-08-13T13:40:04" u="1"/>
        <d v="2015-08-16T06:39:52" u="1"/>
        <d v="2015-08-17T16:05:15" u="1"/>
        <d v="2014-11-07T20:29:23" u="1"/>
        <d v="2016-01-31T23:02:16" u="1"/>
        <d v="2015-04-03T21:43:26" u="1"/>
        <d v="2015-06-20T02:46:34" u="1"/>
        <d v="2015-06-21T17:32:02" u="1"/>
        <d v="2015-03-26T22:17:07" u="1"/>
        <d v="2015-05-31T15:23:51" u="1"/>
        <d v="2016-09-22T21:47:03" u="1"/>
        <d v="2016-08-19T02:26:36" u="1"/>
        <d v="2012-06-26T04:02:29" u="1"/>
        <d v="2013-08-27T16:30:45" u="1"/>
        <d v="2014-06-05T19:49:06" u="1"/>
        <d v="2015-05-03T22:50:16" u="1"/>
        <d v="2016-07-09T23:49:14" u="1"/>
        <d v="2013-12-22T04:59:16" u="1"/>
        <d v="2014-12-22T03:59:16" u="1"/>
        <d v="2016-12-22T01:59:16" u="1"/>
        <d v="2016-01-14T03:59:27" u="1"/>
        <d v="2011-03-03T07:48:37" u="1"/>
        <d v="2016-11-26T05:59:16" u="1"/>
        <d v="2016-12-23T01:47:14" u="1"/>
        <d v="2016-08-01T00:35:36" u="1"/>
        <d v="2012-03-11T04:58:16" u="1"/>
        <d v="2016-01-19T04:58:16" u="1"/>
        <d v="2015-10-29T04:00:16" u="1"/>
        <d v="2011-05-03T03:58:16" u="1"/>
        <d v="2012-04-07T04:58:16" u="1"/>
        <d v="2016-07-13T21:28:58" u="1"/>
        <d v="2014-03-11T06:58:16" u="1"/>
        <d v="2015-06-02T00:46:16" u="1"/>
        <d v="2015-07-16T17:50:35" u="1"/>
        <d v="2016-01-02T23:19:07" u="1"/>
        <d v="2016-02-15T07:58:16" u="1"/>
        <d v="2016-04-08T11:55:32" u="1"/>
        <d v="2016-01-08T22:53:51" u="1"/>
        <d v="2014-10-19T16:25:28" u="1"/>
        <d v="2011-03-10T16:39:26" u="1"/>
        <d v="2015-10-30T20:59:16" u="1"/>
        <d v="2012-01-13T06:34:04" u="1"/>
        <d v="2016-05-02T21:25:54" u="1"/>
        <d v="2016-08-07T19:31:41" u="1"/>
        <d v="2011-10-09T17:06:29" u="1"/>
        <d v="2014-05-31T19:40:08" u="1"/>
        <d v="2014-08-08T13:53:16" u="1"/>
        <d v="2014-01-11T21:01:41" u="1"/>
        <d v="2015-03-27T00:04:48" u="1"/>
        <d v="2016-08-01T18:12:46" u="1"/>
        <d v="2013-09-16T20:29:22" u="1"/>
        <d v="2014-12-22T23:59:16" u="1"/>
        <d v="2015-12-22T22:59:16" u="1"/>
        <d v="2014-12-15T13:12:13" u="1"/>
        <d v="2015-02-23T18:22:15" u="1"/>
        <d v="2017-01-14T00:41:52" u="1"/>
        <d v="2012-02-23T17:33:02" u="1"/>
        <d v="2015-09-06T14:45:16" u="1"/>
        <d v="2016-01-19T22:58:16" u="1"/>
        <d v="2012-07-24T20:20:04" u="1"/>
        <d v="2016-02-20T04:05:53" u="1"/>
        <d v="2012-06-09T09:48:53" u="1"/>
        <d v="2015-01-15T21:54:11" u="1"/>
        <d v="2015-08-20T20:05:16" u="1"/>
        <d v="2017-01-06T13:04:21" u="1"/>
        <d v="2013-09-15T21:09:16" u="1"/>
        <d v="2015-04-20T18:25:05" u="1"/>
        <d v="2017-02-23T10:13:58" u="1"/>
        <d v="2013-09-19T18:08:04" u="1"/>
        <d v="2015-05-29T16:35:50" u="1"/>
        <d v="2014-08-31T17:30:47" u="1"/>
        <d v="2015-11-17T19:04:09" u="1"/>
        <d v="2016-07-30T23:04:06" u="1"/>
        <d v="2016-08-23T03:06:33" u="1"/>
        <d v="2014-02-08T09:29:47" u="1"/>
        <d v="2015-05-20T17:24:54" u="1"/>
        <d v="2015-05-15T19:48:55" u="1"/>
        <d v="2013-01-21T07:58:16" u="1"/>
        <d v="2017-03-26T20:28:53" u="1"/>
        <d v="2015-02-17T04:58:16" u="1"/>
        <d v="2012-03-13T06:58:16" u="1"/>
        <d v="2012-05-12T02:30:16" u="1"/>
        <d v="2010-06-01T03:58:16" u="1"/>
        <d v="2014-08-23T18:30:39" u="1"/>
        <d v="2015-05-27T19:46:35" u="1"/>
        <d v="2016-07-14T19:24:56" u="1"/>
        <d v="2010-06-01T04:58:16" u="1"/>
        <d v="2011-06-01T04:58:16" u="1"/>
        <d v="2012-06-01T03:58:16" u="1"/>
        <d v="2014-10-02T17:55:48" u="1"/>
        <d v="2015-03-13T06:58:16" u="1"/>
        <d v="2016-10-13T15:11:48" u="1"/>
        <d v="2015-07-26T18:18:35" u="1"/>
        <d v="2016-07-14T22:55:48" u="1"/>
        <d v="2011-11-28T04:34:55" u="1"/>
        <d v="2014-06-01T03:58:16" u="1"/>
        <d v="2015-06-01T03:58:16" u="1"/>
        <d v="2014-09-03T18:47:43" u="1"/>
        <d v="2014-05-05T21:17:53" u="1"/>
        <d v="2014-12-31T16:54:06" u="1"/>
        <d v="2015-05-06T02:03:19" u="1"/>
        <d v="2014-08-16T08:17:13" u="1"/>
        <d v="2011-11-13T16:21:23" u="1"/>
        <d v="2015-06-11T18:00:43" u="1"/>
        <d v="2015-12-02T20:58:41" u="1"/>
        <d v="2016-09-07T01:21:09" u="1"/>
        <d v="2016-10-12T13:10:31" u="1"/>
        <d v="2014-08-31T19:51:05" u="1"/>
        <d v="2015-06-20T22:03:37" u="1"/>
        <d v="2017-02-01T07:59:16" u="1"/>
        <d v="2015-02-27T04:01:57" u="1"/>
        <d v="2015-06-11T04:25:02" u="1"/>
        <d v="2015-10-30T14:58:59" u="1"/>
        <d v="2016-02-27T06:44:52" u="1"/>
        <d v="2016-07-24T11:28:04" u="1"/>
        <d v="2015-12-24T23:59:16" u="1"/>
        <d v="2014-07-28T16:51:59" u="1"/>
        <d v="2015-10-24T21:28:16" u="1"/>
        <d v="2013-02-01T16:59:16" u="1"/>
        <d v="2015-08-14T19:37:16" u="1"/>
        <d v="2010-11-30T04:59:16" u="1"/>
        <d v="2016-02-17T23:58:16" u="1"/>
        <d v="2015-03-08T15:15:16" u="1"/>
        <d v="2014-09-26T21:04:08" u="1"/>
        <d v="2016-02-01T17:59:16" u="1"/>
        <d v="2017-01-16T01:48:38" u="1"/>
        <d v="2017-02-01T15:55:15" u="1"/>
        <d v="2017-02-05T16:43:16" u="1"/>
        <d v="2013-02-07T22:39:17" u="1"/>
        <d v="2016-05-08T20:11:23" u="1"/>
        <d v="2014-07-17T16:32:59" u="1"/>
        <d v="2014-08-16T02:03:39" u="1"/>
        <d v="2015-10-06T16:44:02" u="1"/>
        <d v="2016-08-17T10:04:56" u="1"/>
        <d v="2012-11-30T09:59:16" u="1"/>
        <d v="2016-12-30T22:49:49" u="1"/>
        <d v="2010-03-15T06:58:16" u="1"/>
        <d v="2015-07-19T05:22:27" u="1"/>
        <d v="2017-01-23T04:58:16" u="1"/>
        <d v="2015-04-22T19:55:42" u="1"/>
        <d v="2015-05-20T06:03:31" u="1"/>
        <d v="2013-11-21T17:45:35" u="1"/>
        <d v="2014-12-21T17:10:46" u="1"/>
        <d v="2011-09-16T21:19:47" u="1"/>
        <d v="2013-05-07T04:58:16" u="1"/>
        <d v="2014-11-18T17:22:42" u="1"/>
        <d v="2015-02-23T11:54:19" u="1"/>
        <d v="2015-02-03T01:59:16" u="1"/>
        <d v="2014-06-03T03:58:16" u="1"/>
        <d v="2015-11-30T16:59:16" u="1"/>
        <d v="2013-01-07T07:59:16" u="1"/>
        <d v="2015-08-14T03:29:12" u="1"/>
        <d v="2016-11-30T16:59:16" u="1"/>
        <d v="2013-05-01T21:41:53" u="1"/>
        <d v="2015-03-06T15:21:45" u="1"/>
        <d v="2014-06-03T06:58:16" u="1"/>
        <d v="2016-10-17T15:14:35" u="1"/>
        <d v="2015-06-03T06:58:16" u="1"/>
        <d v="2015-08-15T18:11:40" u="1"/>
        <d v="2014-11-30T23:59:16" u="1"/>
        <d v="2014-07-18T20:30:28" u="1"/>
        <d v="2014-11-13T08:01:16" u="1"/>
        <d v="2015-09-30T19:28:16" u="1"/>
        <d v="2015-11-30T23:59:16" u="1"/>
        <d v="2015-06-06T10:46:16" u="1"/>
        <d v="2011-09-06T20:38:26" u="1"/>
        <d v="2016-02-03T12:32:25" u="1"/>
        <d v="2011-07-01T19:04:36" u="1"/>
        <d v="2011-08-21T20:05:13" u="1"/>
        <d v="2017-03-24T04:59:39" u="1"/>
        <d v="2016-04-15T20:11:24" u="1"/>
        <d v="2016-04-20T18:45:06" u="1"/>
        <d v="2014-11-05T17:33:16" u="1"/>
        <d v="2015-09-27T14:19:56" u="1"/>
        <d v="2013-05-04T13:26:05" u="1"/>
        <d v="2014-08-07T12:21:03" u="1"/>
        <d v="2017-01-07T20:59:16" u="1"/>
        <d v="2016-06-11T19:22:15" u="1"/>
        <d v="2015-02-28T07:31:32" u="1"/>
        <d v="2015-05-30T20:20:59" u="1"/>
        <d v="2015-06-02T15:34:09" u="1"/>
        <d v="2015-06-15T04:08:45" u="1"/>
        <d v="2014-12-26T20:34:55" u="1"/>
        <d v="2015-03-19T19:02:06" u="1"/>
        <d v="2015-04-11T04:05:48" u="1"/>
        <d v="2015-08-20T19:59:55" u="1"/>
        <d v="2016-06-03T07:37:56" u="1"/>
        <d v="2011-07-22T04:41:17" u="1"/>
        <d v="2014-06-25T01:37:15" u="1"/>
        <d v="2015-09-21T03:10:32" u="1"/>
        <d v="2015-12-28T05:59:16" u="1"/>
        <d v="2012-11-10T01:45:22" u="1"/>
        <d v="2017-05-03T19:11:16" u="1"/>
        <d v="2015-06-14T18:44:53" u="1"/>
        <d v="2016-04-18T09:12:41" u="1"/>
        <d v="2014-08-12T01:53:14" u="1"/>
        <d v="2015-01-09T00:59:16" u="1"/>
        <d v="2011-05-09T05:58:16" u="1"/>
        <d v="2015-01-09T01:59:16" u="1"/>
        <d v="2015-01-12T05:59:19" u="1"/>
        <d v="2015-07-08T13:59:39" u="1"/>
        <d v="2012-07-14T05:18:19" u="1"/>
        <d v="2015-05-09T03:58:16" u="1"/>
        <d v="2013-07-01T03:58:16" u="1"/>
        <d v="2014-08-14T15:19:39" u="1"/>
        <d v="2015-06-20T17:54:30" u="1"/>
        <d v="2016-04-23T19:39:37" u="1"/>
        <d v="2016-08-12T00:37:10" u="1"/>
        <d v="2015-03-01T02:59:16" u="1"/>
        <d v="2015-03-19T14:04:36" u="1"/>
        <d v="2015-09-09T07:30:25" u="1"/>
        <d v="2014-06-27T22:03:40" u="1"/>
        <d v="2014-07-01T04:58:16" u="1"/>
        <d v="2017-03-01T01:59:16" u="1"/>
        <d v="2017-03-01T02:59:16" u="1"/>
        <d v="2016-03-13T20:44:40" u="1"/>
        <d v="2017-03-01T03:59:16" u="1"/>
        <d v="2013-02-01T01:08:15" u="1"/>
        <d v="2015-07-01T06:58:16" u="1"/>
        <d v="2014-11-27T00:53:39" u="1"/>
        <d v="2015-04-25T15:49:10" u="1"/>
        <d v="2012-11-11T04:59:56" u="1"/>
        <d v="2015-03-09T21:48:37" u="1"/>
        <d v="2015-05-26T21:53:16" u="1"/>
        <d v="2012-10-06T23:50:31" u="1"/>
        <d v="2014-08-27T00:30:37" u="1"/>
        <d v="2015-03-01T11:59:16" u="1"/>
        <d v="2016-11-14T12:13:18" u="1"/>
        <d v="2014-11-12T18:02:29" u="1"/>
        <d v="2014-12-18T12:08:09" u="1"/>
        <d v="2011-07-03T11:57:02" u="1"/>
        <d v="2013-07-27T01:26:32" u="1"/>
        <d v="2011-03-01T19:59:16" u="1"/>
        <d v="2015-01-20T19:15:16" u="1"/>
        <d v="2015-12-13T18:44:13" u="1"/>
        <d v="2016-09-28T22:24:11" u="1"/>
        <d v="2014-05-22T22:06:16" u="1"/>
        <d v="2015-01-28T22:14:08" u="1"/>
        <d v="2016-06-15T18:14:15" u="1"/>
        <d v="2015-11-25T22:04:11" u="1"/>
        <d v="2016-01-09T23:59:16" u="1"/>
        <d v="2016-02-05T21:59:16" u="1"/>
        <d v="2017-03-01T18:59:16" u="1"/>
        <d v="2015-02-22T08:28:39" u="1"/>
        <d v="2012-04-12T17:02:01" u="1"/>
        <d v="2013-12-06T23:21:16" u="1"/>
        <d v="2014-09-27T13:26:40" u="1"/>
        <d v="2015-03-12T11:06:59" u="1"/>
        <d v="2012-05-28T15:42:29" u="1"/>
        <d v="2016-12-30T08:59:16" u="1"/>
        <d v="2012-07-08T12:28:45" u="1"/>
        <d v="2015-01-11T00:59:16" u="1"/>
        <d v="2015-03-24T03:34:15" u="1"/>
        <d v="2016-04-17T18:17:55" u="1"/>
        <d v="2016-08-14T22:44:59" u="1"/>
        <d v="2014-11-04T18:32:58" u="1"/>
        <d v="2014-11-06T00:45:16" u="1"/>
        <d v="2015-12-10T22:12:02" u="1"/>
        <d v="2016-10-09T10:27:42" u="1"/>
        <d v="2015-05-10T17:21:53" u="1"/>
        <d v="2017-03-13T03:39:21" u="1"/>
        <d v="2013-07-03T04:58:16" u="1"/>
        <d v="2014-07-03T03:58:16" u="1"/>
        <d v="2017-01-11T04:59:16" u="1"/>
        <d v="2015-08-24T09:21:16" u="1"/>
        <d v="2013-10-17T13:37:21" u="1"/>
        <d v="2014-05-29T17:49:16" u="1"/>
        <d v="2014-07-15T05:10:16" u="1"/>
        <d v="2015-02-24T01:41:58" u="1"/>
        <d v="2015-07-03T18:21:54" u="1"/>
        <d v="2014-09-10T20:08:50" u="1"/>
        <d v="2015-11-13T17:03:44" u="1"/>
        <d v="2017-03-03T04:59:16" u="1"/>
        <d v="2016-06-02T10:24:34" u="1"/>
        <d v="2014-12-30T23:59:16" u="1"/>
        <d v="2015-06-01T02:19:16" u="1"/>
        <d v="2016-05-01T10:59:22" u="1"/>
        <d v="2016-12-30T22:59:16" u="1"/>
        <d v="2013-12-20T10:04:08" u="1"/>
        <d v="2015-02-01T00:31:03" u="1"/>
        <d v="2012-11-15T15:40:08" u="1"/>
        <d v="2016-07-08T17:31:30" u="1"/>
        <d v="2015-03-25T18:53:05" u="1"/>
        <d v="2016-06-18T17:22:18" u="1"/>
        <d v="2012-06-09T20:19:24" u="1"/>
        <d v="2014-09-03T23:35:34" u="1"/>
        <d v="2015-04-15T22:58:16" u="1"/>
        <d v="2015-09-20T19:05:12" u="1"/>
        <d v="2016-01-11T22:59:16" u="1"/>
        <d v="2016-03-03T18:59:16" u="1"/>
        <d v="2016-04-01T01:26:55" u="1"/>
        <d v="2016-07-03T19:58:16" u="1"/>
        <d v="2014-08-31T18:23:53" u="1"/>
        <d v="2017-03-03T19:59:16" u="1"/>
        <d v="2012-06-06T22:42:11" u="1"/>
        <d v="2014-06-17T04:35:34" u="1"/>
        <d v="2015-04-08T17:42:05" u="1"/>
        <d v="2015-04-09T22:58:10" u="1"/>
        <d v="2016-03-31T16:55:41" u="1"/>
        <d v="2014-11-05T18:48:00" u="1"/>
        <d v="2016-01-29T05:58:16" u="1"/>
        <d v="2012-02-12T22:03:07" u="1"/>
        <d v="2014-11-22T00:01:19" u="1"/>
        <d v="2015-02-16T03:20:29" u="1"/>
        <d v="2015-02-11T15:22:56" u="1"/>
        <d v="2015-03-21T19:21:54" u="1"/>
        <d v="2015-04-08T08:52:37" u="1"/>
        <d v="2014-11-15T22:08:00" u="1"/>
        <d v="2012-03-05T02:59:16" u="1"/>
        <d v="2015-06-13T01:42:16" u="1"/>
        <d v="2015-07-05T17:37:58" u="1"/>
        <d v="2014-06-09T03:58:16" u="1"/>
        <d v="2016-05-13T03:58:16" u="1"/>
        <d v="2011-09-28T17:29:24" u="1"/>
        <d v="2016-03-05T00:59:16" u="1"/>
        <d v="2014-07-05T03:58:16" u="1"/>
        <d v="2015-04-02T15:53:47" u="1"/>
        <d v="2015-04-24T21:51:37" u="1"/>
        <d v="2015-03-05T03:59:16" u="1"/>
        <d v="2016-02-21T13:47:25" u="1"/>
        <d v="2016-08-31T20:45:27" u="1"/>
        <d v="2017-02-09T04:59:16" u="1"/>
        <d v="2016-01-21T21:17:45" u="1"/>
        <d v="2016-07-05T04:58:16" u="1"/>
        <d v="2014-12-03T15:27:42" u="1"/>
        <d v="2015-08-01T04:58:16" u="1"/>
        <d v="2016-04-01T03:59:16" u="1"/>
        <d v="2011-05-03T16:09:41" u="1"/>
        <d v="2014-08-01T06:58:16" u="1"/>
        <d v="2015-04-15T05:03:16" u="1"/>
        <d v="2016-04-29T12:10:16" u="1"/>
        <d v="2017-04-01T03:59:16" u="1"/>
        <d v="2014-10-05T19:12:48" u="1"/>
        <d v="2016-04-01T05:59:16" u="1"/>
        <d v="2016-05-20T11:30:16" u="1"/>
        <d v="2015-06-22T17:30:22" u="1"/>
        <d v="2016-03-26T16:38:16" u="1"/>
        <d v="2016-05-07T14:28:34" u="1"/>
        <d v="2016-08-01T06:58:16" u="1"/>
        <d v="2015-02-07T18:25:37" u="1"/>
        <d v="2016-09-02T00:45:02" u="1"/>
        <d v="2016-11-25T21:52:19" u="1"/>
        <d v="2015-07-09T21:47:33" u="1"/>
        <d v="2010-11-30T15:42:51" u="1"/>
        <d v="2014-06-28T19:21:10" u="1"/>
        <d v="2012-11-09T19:06:23" u="1"/>
        <d v="2013-06-06T13:34:07" u="1"/>
        <d v="2015-06-13T22:19:26" u="1"/>
        <d v="2015-07-17T18:10:16" u="1"/>
        <d v="2016-02-09T19:59:16" u="1"/>
        <d v="2016-10-16T20:29:16" u="1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0">
      <sharedItems containsSemiMixedTypes="0" containsDate="1" containsString="0" containsMixedTypes="1" minDate="2009-05-16T22:55:13" maxDate="1900-01-09T18:49:04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G Donation" numFmtId="165">
      <sharedItems containsMixedTypes="1" containsNumber="1" minValue="1" maxValue="3304"/>
    </cacheField>
    <cacheField name="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x v="0"/>
    <n v="1434931811"/>
    <d v="2015-06-21T19:10:11"/>
    <x v="0"/>
    <n v="182"/>
    <x v="0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x v="1"/>
    <n v="1485872683"/>
    <d v="2017-01-31T09:24:43"/>
    <x v="0"/>
    <n v="79"/>
    <x v="0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x v="2"/>
    <n v="1454691083"/>
    <d v="2016-02-05T11:51:23"/>
    <x v="0"/>
    <n v="35"/>
    <x v="0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x v="3"/>
    <n v="1404822107"/>
    <d v="2014-07-08T07:21:47"/>
    <x v="0"/>
    <n v="150"/>
    <x v="0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x v="0"/>
    <n v="1447963279"/>
    <d v="2015-11-19T15:01:19"/>
    <x v="0"/>
    <n v="284"/>
    <x v="0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0"/>
    <x v="2"/>
    <n v="1468362207"/>
    <d v="2016-07-12T17:23:27"/>
    <x v="0"/>
    <n v="47"/>
    <x v="0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5"/>
    <x v="3"/>
    <n v="1401846250"/>
    <d v="2014-06-03T20:44:10"/>
    <x v="0"/>
    <n v="58"/>
    <x v="0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0"/>
    <x v="2"/>
    <n v="1464224867"/>
    <d v="2016-05-25T20:07:47"/>
    <x v="0"/>
    <n v="57"/>
    <x v="0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6"/>
    <x v="2"/>
    <n v="1460155212"/>
    <d v="2016-04-08T17:40:12"/>
    <x v="0"/>
    <n v="12"/>
    <x v="0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6"/>
    <x v="2"/>
    <n v="1458268144"/>
    <d v="2016-03-17T21:29:04"/>
    <x v="0"/>
    <n v="20"/>
    <x v="0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5"/>
    <x v="3"/>
    <n v="1400636279"/>
    <d v="2014-05-20T20:37:59"/>
    <x v="0"/>
    <n v="19"/>
    <x v="0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3"/>
    <x v="2"/>
    <n v="1469126462"/>
    <d v="2016-07-21T13:41:02"/>
    <x v="0"/>
    <n v="75"/>
    <x v="0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0"/>
    <x v="3"/>
    <n v="1401642425"/>
    <d v="2014-06-01T12:07:05"/>
    <x v="0"/>
    <n v="827"/>
    <x v="0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5"/>
    <x v="2"/>
    <n v="1463588109"/>
    <d v="2016-05-18T11:15:09"/>
    <x v="0"/>
    <n v="51"/>
    <x v="0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0"/>
    <x v="3"/>
    <n v="1403051888"/>
    <d v="2014-06-17T19:38:08"/>
    <x v="0"/>
    <n v="41"/>
    <x v="0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7"/>
    <x v="0"/>
    <n v="1441790658"/>
    <d v="2015-09-09T04:24:18"/>
    <x v="0"/>
    <n v="98"/>
    <x v="0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5"/>
    <x v="3"/>
    <n v="1398971211"/>
    <d v="2014-05-01T14:06:51"/>
    <x v="0"/>
    <n v="70"/>
    <x v="0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8"/>
    <x v="3"/>
    <n v="1412530422"/>
    <d v="2014-10-05T12:33:42"/>
    <x v="0"/>
    <n v="36"/>
    <x v="0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7"/>
    <x v="3"/>
    <n v="1408366856"/>
    <d v="2014-08-18T08:00:56"/>
    <x v="0"/>
    <n v="342"/>
    <x v="0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0"/>
    <x v="0"/>
    <n v="1434828934"/>
    <d v="2015-06-20T14:35:34"/>
    <x v="0"/>
    <n v="22"/>
    <x v="0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7"/>
    <x v="0"/>
    <n v="1436983912"/>
    <d v="2015-07-15T13:11:52"/>
    <x v="0"/>
    <n v="25"/>
    <x v="0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7"/>
    <x v="3"/>
    <n v="1409151789"/>
    <d v="2014-08-27T10:03:09"/>
    <x v="0"/>
    <n v="101"/>
    <x v="0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9"/>
    <x v="0"/>
    <n v="1418766740"/>
    <d v="2014-12-16T16:52:20"/>
    <x v="0"/>
    <n v="8"/>
    <x v="0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6"/>
    <x v="0"/>
    <n v="1428086501"/>
    <d v="2015-04-03T13:41:41"/>
    <x v="0"/>
    <n v="23"/>
    <x v="0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7"/>
    <x v="0"/>
    <n v="1439494863"/>
    <d v="2015-08-13T14:41:03"/>
    <x v="0"/>
    <n v="574"/>
    <x v="0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9"/>
    <x v="2"/>
    <n v="1447115761"/>
    <d v="2015-11-09T19:36:01"/>
    <x v="0"/>
    <n v="14"/>
    <x v="0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3"/>
    <x v="3"/>
    <n v="1404822144"/>
    <d v="2014-07-08T07:22:24"/>
    <x v="0"/>
    <n v="19"/>
    <x v="0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8"/>
    <x v="3"/>
    <n v="1413518233"/>
    <d v="2014-10-16T22:57:13"/>
    <x v="0"/>
    <n v="150"/>
    <x v="0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4"/>
    <x v="0"/>
    <n v="1447715284"/>
    <d v="2015-11-16T18:08:04"/>
    <x v="0"/>
    <n v="71"/>
    <x v="0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0"/>
    <x v="3"/>
    <n v="1403453368"/>
    <d v="2014-06-22T11:09:28"/>
    <x v="0"/>
    <n v="117"/>
    <x v="0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"/>
    <x v="3"/>
    <n v="1406012515"/>
    <d v="2014-07-22T02:01:55"/>
    <x v="0"/>
    <n v="53"/>
    <x v="0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9"/>
    <x v="2"/>
    <n v="1452193234"/>
    <d v="2016-01-07T14:00:34"/>
    <x v="0"/>
    <n v="1"/>
    <x v="0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10"/>
    <x v="2"/>
    <n v="1459523017"/>
    <d v="2016-04-01T10:03:37"/>
    <x v="0"/>
    <n v="89"/>
    <x v="0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8"/>
    <x v="0"/>
    <n v="1444405901"/>
    <d v="2015-10-09T10:51:41"/>
    <x v="0"/>
    <n v="64"/>
    <x v="0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"/>
    <x v="3"/>
    <n v="1405928601"/>
    <d v="2014-07-21T02:43:21"/>
    <x v="0"/>
    <n v="68"/>
    <x v="0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6"/>
    <x v="0"/>
    <n v="1428130814"/>
    <d v="2015-04-04T02:00:14"/>
    <x v="0"/>
    <n v="28"/>
    <x v="0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6"/>
    <x v="0"/>
    <n v="1425540125"/>
    <d v="2015-03-05T02:22:05"/>
    <x v="0"/>
    <n v="44"/>
    <x v="0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"/>
    <x v="0"/>
    <n v="1422463079"/>
    <d v="2015-01-28T11:37:59"/>
    <x v="0"/>
    <n v="253"/>
    <x v="0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0"/>
    <x v="4"/>
    <n v="1365643344"/>
    <d v="2013-04-10T20:22:24"/>
    <x v="0"/>
    <n v="66"/>
    <x v="0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10"/>
    <x v="3"/>
    <n v="1398388068"/>
    <d v="2014-04-24T20:07:48"/>
    <x v="0"/>
    <n v="217"/>
    <x v="0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5"/>
    <x v="3"/>
    <n v="1401426488"/>
    <d v="2014-05-30T00:08:08"/>
    <x v="0"/>
    <n v="16"/>
    <x v="0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1"/>
    <x v="3"/>
    <n v="1409924354"/>
    <d v="2014-09-05T08:39:14"/>
    <x v="0"/>
    <n v="19"/>
    <x v="0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"/>
    <x v="3"/>
    <n v="1417188026"/>
    <d v="2014-11-28T10:20:26"/>
    <x v="0"/>
    <n v="169"/>
    <x v="0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0"/>
    <x v="3"/>
    <n v="1402599486"/>
    <d v="2014-06-12T13:58:06"/>
    <x v="0"/>
    <n v="263"/>
    <x v="0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1"/>
    <x v="3"/>
    <n v="1408760537"/>
    <d v="2014-08-22T21:22:17"/>
    <x v="0"/>
    <n v="15"/>
    <x v="0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6"/>
    <x v="2"/>
    <n v="1459177107"/>
    <d v="2016-03-28T09:58:27"/>
    <x v="0"/>
    <n v="61"/>
    <x v="0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"/>
    <x v="0"/>
    <n v="1447628974"/>
    <d v="2015-11-15T18:09:34"/>
    <x v="0"/>
    <n v="45"/>
    <x v="0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"/>
    <x v="3"/>
    <n v="1413834007"/>
    <d v="2014-10-20T14:40:07"/>
    <x v="0"/>
    <n v="70"/>
    <x v="0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"/>
    <x v="0"/>
    <n v="1422534260"/>
    <d v="2015-01-29T07:24:20"/>
    <x v="0"/>
    <n v="38"/>
    <x v="0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11"/>
    <x v="0"/>
    <n v="1443068045"/>
    <d v="2015-09-23T23:14:05"/>
    <x v="0"/>
    <n v="87"/>
    <x v="0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9"/>
    <x v="0"/>
    <n v="1419271458"/>
    <d v="2014-12-22T13:04:18"/>
    <x v="0"/>
    <n v="22"/>
    <x v="0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3"/>
    <x v="0"/>
    <n v="1436653037"/>
    <d v="2015-07-11T17:17:17"/>
    <x v="0"/>
    <n v="119"/>
    <x v="0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0"/>
    <x v="3"/>
    <n v="1403023846"/>
    <d v="2014-06-17T11:50:46"/>
    <x v="0"/>
    <n v="52"/>
    <x v="0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6"/>
    <x v="3"/>
    <n v="1395407445"/>
    <d v="2014-03-21T08:10:45"/>
    <x v="0"/>
    <n v="117"/>
    <x v="0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4"/>
    <x v="0"/>
    <n v="1448471221"/>
    <d v="2015-11-25T12:07:01"/>
    <x v="0"/>
    <n v="52"/>
    <x v="0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10"/>
    <x v="2"/>
    <n v="1462576516"/>
    <d v="2016-05-06T18:15:16"/>
    <x v="0"/>
    <n v="86"/>
    <x v="0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"/>
    <x v="0"/>
    <n v="1432559424"/>
    <d v="2015-05-25T08:10:24"/>
    <x v="0"/>
    <n v="174"/>
    <x v="0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6"/>
    <x v="0"/>
    <n v="1427399962"/>
    <d v="2015-03-26T14:59:22"/>
    <x v="0"/>
    <n v="69"/>
    <x v="0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8"/>
    <x v="3"/>
    <n v="1413827572"/>
    <d v="2014-10-20T12:52:52"/>
    <x v="0"/>
    <n v="75"/>
    <x v="0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7"/>
    <x v="0"/>
    <n v="1439530776"/>
    <d v="2015-08-14T00:39:36"/>
    <x v="0"/>
    <n v="33"/>
    <x v="0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"/>
    <x v="3"/>
    <n v="1393882717"/>
    <d v="2014-03-03T16:38:37"/>
    <x v="0"/>
    <n v="108"/>
    <x v="0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5"/>
    <x v="4"/>
    <n v="1368646357"/>
    <d v="2013-05-15T14:32:37"/>
    <x v="0"/>
    <n v="23"/>
    <x v="0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"/>
    <x v="4"/>
    <n v="1360177878"/>
    <d v="2013-02-06T14:11:18"/>
    <x v="0"/>
    <n v="48"/>
    <x v="0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4"/>
    <x v="4"/>
    <n v="1386194013"/>
    <d v="2013-12-04T16:53:33"/>
    <x v="0"/>
    <n v="64"/>
    <x v="0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0"/>
    <x v="4"/>
    <n v="1370651181"/>
    <d v="2013-06-07T19:26:21"/>
    <x v="0"/>
    <n v="24"/>
    <x v="0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3"/>
    <x v="3"/>
    <n v="1405453354"/>
    <d v="2014-07-15T14:42:34"/>
    <x v="0"/>
    <n v="57"/>
    <x v="0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0"/>
    <x v="2"/>
    <n v="1466281420"/>
    <d v="2016-06-18T15:23:40"/>
    <x v="0"/>
    <n v="26"/>
    <x v="0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0"/>
    <x v="5"/>
    <n v="1339768804"/>
    <d v="2012-06-15T09:00:04"/>
    <x v="0"/>
    <n v="20"/>
    <x v="0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x v="2"/>
    <x v="3"/>
    <n v="1390570791"/>
    <d v="2014-01-24T08:39:51"/>
    <x v="0"/>
    <n v="36"/>
    <x v="0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11"/>
    <x v="6"/>
    <n v="1314765025"/>
    <d v="2011-08-30T23:30:25"/>
    <x v="0"/>
    <n v="178"/>
    <x v="0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"/>
    <x v="6"/>
    <n v="1309987845"/>
    <d v="2011-07-06T16:30:45"/>
    <x v="0"/>
    <n v="17"/>
    <x v="0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10"/>
    <x v="5"/>
    <n v="1333002657"/>
    <d v="2012-03-29T01:30:57"/>
    <x v="0"/>
    <n v="32"/>
    <x v="0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8"/>
    <x v="5"/>
    <n v="1351210481"/>
    <d v="2012-10-25T19:14:41"/>
    <x v="0"/>
    <n v="41"/>
    <x v="0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10"/>
    <x v="6"/>
    <n v="1297620584"/>
    <d v="2011-02-13T13:09:44"/>
    <x v="0"/>
    <n v="18"/>
    <x v="0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9"/>
    <x v="2"/>
    <n v="1450784495"/>
    <d v="2015-12-22T06:41:35"/>
    <x v="0"/>
    <n v="29"/>
    <x v="0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6"/>
    <x v="4"/>
    <n v="1364101272"/>
    <d v="2013-03-24T00:01:12"/>
    <x v="0"/>
    <n v="47"/>
    <x v="0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4"/>
    <x v="6"/>
    <n v="1319819758"/>
    <d v="2011-10-28T11:35:58"/>
    <x v="0"/>
    <n v="15"/>
    <x v="0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10"/>
    <x v="5"/>
    <n v="1332991717"/>
    <d v="2012-03-28T22:28:37"/>
    <x v="0"/>
    <n v="26"/>
    <x v="0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x v="7"/>
    <x v="2"/>
    <n v="1471887121"/>
    <d v="2016-08-22T12:32:01"/>
    <x v="0"/>
    <n v="35"/>
    <x v="0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6"/>
    <x v="3"/>
    <n v="1395859093"/>
    <d v="2014-03-26T13:38:13"/>
    <x v="0"/>
    <n v="41"/>
    <x v="0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4"/>
    <x v="4"/>
    <n v="1383616856"/>
    <d v="2013-11-04T21:00:56"/>
    <x v="0"/>
    <n v="47"/>
    <x v="0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0"/>
    <x v="5"/>
    <n v="1341892127"/>
    <d v="2012-07-09T22:48:47"/>
    <x v="0"/>
    <n v="28"/>
    <x v="0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1"/>
    <x v="6"/>
    <n v="1315597261"/>
    <d v="2011-09-09T14:41:01"/>
    <x v="0"/>
    <n v="100"/>
    <x v="0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2"/>
    <x v="0"/>
    <n v="1423320389"/>
    <d v="2015-02-07T09:46:29"/>
    <x v="0"/>
    <n v="13"/>
    <x v="0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10"/>
    <x v="6"/>
    <n v="1302891086"/>
    <d v="2011-04-15T13:11:26"/>
    <x v="0"/>
    <n v="7"/>
    <x v="0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7"/>
    <x v="6"/>
    <n v="1314154837"/>
    <d v="2011-08-23T22:00:37"/>
    <x v="0"/>
    <n v="21"/>
    <x v="0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x v="4"/>
    <x v="0"/>
    <n v="1444828845"/>
    <d v="2015-10-14T08:20:45"/>
    <x v="0"/>
    <n v="17"/>
    <x v="0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5"/>
    <x v="7"/>
    <n v="1274705803"/>
    <d v="2010-05-24T07:56:43"/>
    <x v="0"/>
    <n v="25"/>
    <x v="0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5"/>
    <x v="3"/>
    <n v="1401205731"/>
    <d v="2014-05-27T10:48:51"/>
    <x v="0"/>
    <n v="60"/>
    <x v="0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5"/>
    <x v="4"/>
    <n v="1368036192"/>
    <d v="2013-05-08T13:03:12"/>
    <x v="0"/>
    <n v="56"/>
    <x v="0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0"/>
    <x v="6"/>
    <n v="1307862499"/>
    <d v="2011-06-12T02:08:19"/>
    <x v="0"/>
    <n v="16"/>
    <x v="0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10"/>
    <x v="6"/>
    <n v="1300354764"/>
    <d v="2011-03-17T04:39:24"/>
    <x v="0"/>
    <n v="46"/>
    <x v="0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2"/>
    <x v="1"/>
    <n v="1481949983"/>
    <d v="2016-12-16T23:46:23"/>
    <x v="0"/>
    <n v="43"/>
    <x v="0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0"/>
    <x v="5"/>
    <n v="1338928537"/>
    <d v="2012-06-05T15:35:37"/>
    <x v="0"/>
    <n v="15"/>
    <x v="0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6"/>
    <x v="3"/>
    <n v="1395162822"/>
    <d v="2014-03-18T12:13:42"/>
    <x v="0"/>
    <n v="12"/>
    <x v="0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2"/>
    <x v="5"/>
    <n v="1327622841"/>
    <d v="2012-01-26T19:07:21"/>
    <x v="0"/>
    <n v="21"/>
    <x v="0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3"/>
    <x v="7"/>
    <n v="1274889241"/>
    <d v="2010-05-26T10:54:01"/>
    <x v="0"/>
    <n v="34"/>
    <x v="0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0"/>
    <x v="6"/>
    <n v="1307848482"/>
    <d v="2011-06-11T22:14:42"/>
    <x v="0"/>
    <n v="8"/>
    <x v="0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4"/>
    <x v="5"/>
    <n v="1351796674"/>
    <d v="2012-11-01T14:04:34"/>
    <x v="0"/>
    <n v="60"/>
    <x v="0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"/>
    <x v="3"/>
    <n v="1387834799"/>
    <d v="2013-12-23T16:39:59"/>
    <x v="0"/>
    <n v="39"/>
    <x v="0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8"/>
    <x v="5"/>
    <n v="1350324286"/>
    <d v="2012-10-15T13:04:46"/>
    <x v="0"/>
    <n v="26"/>
    <x v="0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9"/>
    <x v="4"/>
    <n v="1356979110"/>
    <d v="2012-12-31T13:38:30"/>
    <x v="0"/>
    <n v="35"/>
    <x v="0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4"/>
    <x v="7"/>
    <n v="1290481733"/>
    <d v="2010-11-22T22:08:53"/>
    <x v="0"/>
    <n v="65"/>
    <x v="0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"/>
    <x v="3"/>
    <n v="1392232830"/>
    <d v="2014-02-12T14:20:30"/>
    <x v="0"/>
    <n v="49"/>
    <x v="0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6"/>
    <x v="6"/>
    <n v="1299775266"/>
    <d v="2011-03-10T11:41:06"/>
    <x v="0"/>
    <n v="10"/>
    <x v="0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"/>
    <x v="2"/>
    <n v="1461605020"/>
    <d v="2016-04-25T12:23:40"/>
    <x v="0"/>
    <n v="60"/>
    <x v="0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6"/>
    <x v="5"/>
    <n v="1332182301"/>
    <d v="2012-03-19T13:38:21"/>
    <x v="0"/>
    <n v="27"/>
    <x v="0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6"/>
    <x v="6"/>
    <n v="1301787287"/>
    <d v="2011-04-02T18:34:47"/>
    <x v="0"/>
    <n v="69"/>
    <x v="0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"/>
    <x v="4"/>
    <n v="1364827370"/>
    <d v="2013-04-01T09:42:50"/>
    <x v="0"/>
    <n v="47"/>
    <x v="0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2"/>
    <x v="6"/>
    <n v="1296088630"/>
    <d v="2011-01-26T19:37:10"/>
    <x v="0"/>
    <n v="47"/>
    <x v="0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8"/>
    <x v="4"/>
    <n v="1381445253"/>
    <d v="2013-10-10T17:47:33"/>
    <x v="0"/>
    <n v="26"/>
    <x v="0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0"/>
    <x v="0"/>
    <n v="1430467187"/>
    <d v="2015-05-01T02:59:47"/>
    <x v="0"/>
    <n v="53"/>
    <x v="0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6"/>
    <x v="3"/>
    <n v="1395277318"/>
    <d v="2014-03-19T20:01:58"/>
    <x v="0"/>
    <n v="81"/>
    <x v="0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3"/>
    <x v="6"/>
    <n v="1311963128"/>
    <d v="2011-07-29T13:12:08"/>
    <x v="0"/>
    <n v="78"/>
    <x v="0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9"/>
    <x v="5"/>
    <n v="1321252488"/>
    <d v="2011-11-14T01:34:48"/>
    <x v="0"/>
    <n v="35"/>
    <x v="0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2"/>
    <x v="5"/>
    <n v="1326217444"/>
    <d v="2012-01-10T12:44:04"/>
    <x v="0"/>
    <n v="22"/>
    <x v="0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6"/>
    <x v="6"/>
    <n v="1298289355"/>
    <d v="2011-02-21T06:55:55"/>
    <x v="0"/>
    <n v="57"/>
    <x v="0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5"/>
    <x v="7"/>
    <n v="1268337744"/>
    <d v="2010-03-11T15:02:24"/>
    <x v="0"/>
    <n v="27"/>
    <x v="0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0"/>
    <x v="6"/>
    <n v="1309310236"/>
    <d v="2011-06-28T20:17:16"/>
    <x v="0"/>
    <n v="39"/>
    <x v="0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3"/>
    <x v="6"/>
    <n v="1310693986"/>
    <d v="2011-07-14T20:39:46"/>
    <x v="0"/>
    <n v="37"/>
    <x v="0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1"/>
    <x v="2"/>
    <n v="1472865107"/>
    <d v="2016-09-02T20:11:47"/>
    <x v="0"/>
    <n v="1"/>
    <x v="1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6"/>
    <x v="0"/>
    <n v="1427993710"/>
    <d v="2015-04-02T11:55:10"/>
    <x v="0"/>
    <n v="1"/>
    <x v="1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1"/>
    <x v="2"/>
    <n v="1470910907"/>
    <d v="2016-08-11T05:21:47"/>
    <x v="0"/>
    <n v="0"/>
    <x v="1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1"/>
    <x v="3"/>
    <n v="1411411564"/>
    <d v="2014-09-22T13:46:04"/>
    <x v="0"/>
    <n v="6"/>
    <x v="1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0"/>
    <x v="0"/>
    <n v="1429568242"/>
    <d v="2015-04-20T17:17:22"/>
    <x v="0"/>
    <n v="0"/>
    <x v="1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2"/>
    <x v="1"/>
    <n v="1480981880"/>
    <d v="2016-12-05T18:51:20"/>
    <x v="0"/>
    <n v="6"/>
    <x v="1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5"/>
    <x v="0"/>
    <n v="1431353337"/>
    <d v="2015-05-11T09:08:57"/>
    <x v="0"/>
    <n v="13"/>
    <x v="1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6"/>
    <x v="0"/>
    <n v="1425481141"/>
    <d v="2015-03-04T09:59:01"/>
    <x v="0"/>
    <n v="4"/>
    <x v="1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1"/>
    <x v="2"/>
    <n v="1473917293"/>
    <d v="2016-09-15T00:28:13"/>
    <x v="0"/>
    <n v="6"/>
    <x v="1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1"/>
    <x v="3"/>
    <n v="1409524183"/>
    <d v="2014-08-31T17:29:43"/>
    <x v="0"/>
    <n v="0"/>
    <x v="1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5"/>
    <x v="3"/>
    <n v="1400536692"/>
    <d v="2014-05-19T16:58:12"/>
    <x v="0"/>
    <n v="0"/>
    <x v="1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0"/>
    <x v="2"/>
    <n v="1466453161"/>
    <d v="2016-06-20T15:06:01"/>
    <x v="0"/>
    <n v="0"/>
    <x v="1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8"/>
    <x v="3"/>
    <n v="1411500607"/>
    <d v="2014-09-23T14:30:07"/>
    <x v="0"/>
    <n v="81"/>
    <x v="1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0"/>
    <x v="2"/>
    <n v="1462130584"/>
    <d v="2016-05-01T14:23:04"/>
    <x v="0"/>
    <n v="0"/>
    <x v="1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7"/>
    <x v="0"/>
    <n v="1438811418"/>
    <d v="2015-08-05T16:50:18"/>
    <x v="0"/>
    <n v="0"/>
    <x v="1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0"/>
    <x v="3"/>
    <n v="1401354597"/>
    <d v="2014-05-29T04:09:57"/>
    <x v="0"/>
    <n v="5"/>
    <x v="1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0"/>
    <x v="0"/>
    <n v="1427968234"/>
    <d v="2015-04-02T04:50:34"/>
    <x v="0"/>
    <n v="0"/>
    <x v="1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1"/>
    <x v="0"/>
    <n v="1440337593"/>
    <d v="2015-08-23T08:46:33"/>
    <x v="0"/>
    <n v="0"/>
    <x v="1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3"/>
    <x v="0"/>
    <n v="1435731041"/>
    <d v="2015-07-01T01:10:41"/>
    <x v="0"/>
    <n v="58"/>
    <x v="1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0"/>
    <x v="0"/>
    <n v="1435874772"/>
    <d v="2015-07-02T17:06:12"/>
    <x v="0"/>
    <n v="1"/>
    <x v="1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"/>
    <x v="0"/>
    <n v="1424234732"/>
    <d v="2015-02-17T23:45:32"/>
    <x v="0"/>
    <n v="0"/>
    <x v="1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0"/>
    <x v="0"/>
    <n v="1429155623"/>
    <d v="2015-04-15T22:40:23"/>
    <x v="0"/>
    <n v="28"/>
    <x v="1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8"/>
    <x v="3"/>
    <n v="1414358778"/>
    <d v="2014-10-26T16:26:18"/>
    <x v="0"/>
    <n v="1"/>
    <x v="1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7"/>
    <x v="2"/>
    <n v="1467941542"/>
    <d v="2016-07-07T20:32:22"/>
    <x v="0"/>
    <n v="0"/>
    <x v="1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6"/>
    <x v="0"/>
    <n v="1423765072"/>
    <d v="2015-02-12T13:17:52"/>
    <x v="0"/>
    <n v="37"/>
    <x v="1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3"/>
    <x v="0"/>
    <n v="1436965252"/>
    <d v="2015-07-15T08:00:52"/>
    <x v="0"/>
    <n v="9"/>
    <x v="1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9"/>
    <x v="1"/>
    <n v="1479514998"/>
    <d v="2016-11-18T19:23:18"/>
    <x v="0"/>
    <n v="3"/>
    <x v="1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9"/>
    <x v="0"/>
    <n v="1417026340"/>
    <d v="2014-11-26T13:25:40"/>
    <x v="0"/>
    <n v="0"/>
    <x v="1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2"/>
    <x v="2"/>
    <n v="1453963536"/>
    <d v="2016-01-28T01:45:36"/>
    <x v="0"/>
    <n v="2"/>
    <x v="1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4"/>
    <x v="3"/>
    <n v="1416888470"/>
    <d v="2014-11-24T23:07:50"/>
    <x v="0"/>
    <n v="6"/>
    <x v="1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0"/>
    <x v="0"/>
    <n v="1427428382"/>
    <d v="2015-03-26T22:53:02"/>
    <x v="0"/>
    <n v="67"/>
    <x v="1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5"/>
    <x v="0"/>
    <n v="1429449191"/>
    <d v="2015-04-19T08:13:11"/>
    <x v="0"/>
    <n v="5"/>
    <x v="1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7"/>
    <x v="3"/>
    <n v="1408845100"/>
    <d v="2014-08-23T20:51:40"/>
    <x v="0"/>
    <n v="2"/>
    <x v="1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4"/>
    <x v="3"/>
    <n v="1413900244"/>
    <d v="2014-10-21T09:04:04"/>
    <x v="0"/>
    <n v="10"/>
    <x v="1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5"/>
    <x v="0"/>
    <n v="1429621695"/>
    <d v="2015-04-21T08:08:15"/>
    <x v="0"/>
    <n v="3"/>
    <x v="1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0"/>
    <x v="0"/>
    <n v="1434201935"/>
    <d v="2015-06-13T08:25:35"/>
    <x v="0"/>
    <n v="4"/>
    <x v="1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3"/>
    <x v="3"/>
    <n v="1401850796"/>
    <d v="2014-06-03T21:59:56"/>
    <x v="0"/>
    <n v="15"/>
    <x v="1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2"/>
    <x v="2"/>
    <n v="1453931572"/>
    <d v="2016-01-27T16:52:52"/>
    <x v="0"/>
    <n v="2"/>
    <x v="1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1"/>
    <x v="3"/>
    <n v="1411350628"/>
    <d v="2014-09-21T20:50:28"/>
    <x v="0"/>
    <n v="0"/>
    <x v="1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x v="0"/>
    <x v="2"/>
    <n v="1464085545"/>
    <d v="2016-05-24T05:25:45"/>
    <x v="0"/>
    <n v="1"/>
    <x v="1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3"/>
    <x v="0"/>
    <n v="1434491691"/>
    <d v="2015-06-16T16:54:51"/>
    <x v="0"/>
    <n v="0"/>
    <x v="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0"/>
    <x v="3"/>
    <n v="1401726595"/>
    <d v="2014-06-02T11:29:55"/>
    <x v="0"/>
    <n v="1"/>
    <x v="1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3"/>
    <x v="3"/>
    <n v="1405393356"/>
    <d v="2014-07-14T22:02:36"/>
    <x v="0"/>
    <n v="10"/>
    <x v="1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x v="11"/>
    <x v="0"/>
    <n v="1440716654"/>
    <d v="2015-08-27T18:04:14"/>
    <x v="0"/>
    <n v="0"/>
    <x v="1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7"/>
    <x v="3"/>
    <n v="1405966701"/>
    <d v="2014-07-21T13:18:21"/>
    <x v="0"/>
    <n v="7"/>
    <x v="1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9"/>
    <x v="2"/>
    <n v="1450021724"/>
    <d v="2015-12-13T10:48:44"/>
    <x v="0"/>
    <n v="0"/>
    <x v="1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9"/>
    <x v="1"/>
    <n v="1481939362"/>
    <d v="2016-12-16T20:49:22"/>
    <x v="0"/>
    <n v="1"/>
    <x v="1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3"/>
    <x v="0"/>
    <n v="1433542535"/>
    <d v="2015-06-05T17:15:35"/>
    <x v="0"/>
    <n v="2"/>
    <x v="1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"/>
    <x v="0"/>
    <n v="1424203370"/>
    <d v="2015-02-17T15:02:50"/>
    <x v="0"/>
    <n v="3"/>
    <x v="1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1"/>
    <x v="3"/>
    <n v="1411042059"/>
    <d v="2014-09-18T07:07:39"/>
    <x v="0"/>
    <n v="10"/>
    <x v="1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3"/>
    <x v="0"/>
    <n v="1438385283"/>
    <d v="2015-07-31T18:28:03"/>
    <x v="0"/>
    <n v="10"/>
    <x v="1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3"/>
    <x v="2"/>
    <n v="1465791614"/>
    <d v="2016-06-12T23:20:14"/>
    <x v="0"/>
    <n v="1"/>
    <x v="1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"/>
    <x v="0"/>
    <n v="1423733323"/>
    <d v="2015-02-12T04:28:43"/>
    <x v="0"/>
    <n v="0"/>
    <x v="1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2"/>
    <x v="0"/>
    <n v="1422539108"/>
    <d v="2015-01-29T08:45:08"/>
    <x v="0"/>
    <n v="0"/>
    <x v="1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0"/>
    <x v="0"/>
    <n v="1425924776"/>
    <d v="2015-03-09T13:12:56"/>
    <x v="0"/>
    <n v="0"/>
    <x v="1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3"/>
    <x v="3"/>
    <n v="1407177611"/>
    <d v="2014-08-04T13:40:11"/>
    <x v="0"/>
    <n v="26"/>
    <x v="1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3"/>
    <x v="0"/>
    <n v="1436211999"/>
    <d v="2015-07-06T14:46:39"/>
    <x v="0"/>
    <n v="0"/>
    <x v="1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"/>
    <x v="0"/>
    <n v="1425690526"/>
    <d v="2015-03-06T20:08:46"/>
    <x v="0"/>
    <n v="7"/>
    <x v="1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8"/>
    <x v="0"/>
    <n v="1445986545"/>
    <d v="2015-10-27T17:55:45"/>
    <x v="0"/>
    <n v="0"/>
    <x v="1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"/>
    <x v="2"/>
    <n v="1454464555"/>
    <d v="2016-02-02T20:55:55"/>
    <x v="0"/>
    <n v="2"/>
    <x v="1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6"/>
    <x v="0"/>
    <n v="1425512843"/>
    <d v="2015-03-04T18:47:23"/>
    <x v="0"/>
    <n v="13"/>
    <x v="1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5"/>
    <x v="0"/>
    <n v="1432403295"/>
    <d v="2015-05-23T12:48:15"/>
    <x v="0"/>
    <n v="4"/>
    <x v="1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9"/>
    <x v="1"/>
    <n v="1481156232"/>
    <d v="2016-12-07T19:17:12"/>
    <x v="0"/>
    <n v="0"/>
    <x v="1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8"/>
    <x v="3"/>
    <n v="1414438010"/>
    <d v="2014-10-27T14:26:50"/>
    <x v="0"/>
    <n v="12"/>
    <x v="1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7"/>
    <x v="3"/>
    <n v="1404586762"/>
    <d v="2014-07-05T13:59:22"/>
    <x v="0"/>
    <n v="2"/>
    <x v="1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3"/>
    <x v="2"/>
    <n v="1468965139"/>
    <d v="2016-07-19T16:52:19"/>
    <x v="0"/>
    <n v="10"/>
    <x v="1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"/>
    <x v="1"/>
    <n v="1485977434"/>
    <d v="2017-02-01T14:30:34"/>
    <x v="0"/>
    <n v="0"/>
    <x v="1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0"/>
    <x v="0"/>
    <n v="1435383457"/>
    <d v="2015-06-27T00:37:37"/>
    <x v="0"/>
    <n v="5"/>
    <x v="1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7"/>
    <x v="3"/>
    <n v="1407299015"/>
    <d v="2014-08-05T23:23:35"/>
    <x v="0"/>
    <n v="0"/>
    <x v="1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7"/>
    <x v="2"/>
    <n v="1467736477"/>
    <d v="2016-07-05T11:34:37"/>
    <x v="0"/>
    <n v="5"/>
    <x v="1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5"/>
    <x v="2"/>
    <n v="1465227446"/>
    <d v="2016-06-06T10:37:26"/>
    <x v="0"/>
    <n v="1"/>
    <x v="1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1"/>
    <x v="0"/>
    <n v="1440326138"/>
    <d v="2015-08-23T05:35:38"/>
    <x v="0"/>
    <n v="3"/>
    <x v="1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1"/>
    <x v="3"/>
    <n v="1410980432"/>
    <d v="2014-09-17T14:00:32"/>
    <x v="0"/>
    <n v="3"/>
    <x v="1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8"/>
    <x v="3"/>
    <n v="1412029566"/>
    <d v="2014-09-29T17:26:06"/>
    <x v="0"/>
    <n v="0"/>
    <x v="1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"/>
    <x v="2"/>
    <n v="1452124531"/>
    <d v="2016-01-06T18:55:31"/>
    <x v="0"/>
    <n v="3"/>
    <x v="1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0"/>
    <x v="0"/>
    <n v="1431360332"/>
    <d v="2015-05-11T11:05:32"/>
    <x v="0"/>
    <n v="0"/>
    <x v="1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1"/>
    <x v="0"/>
    <n v="1442062898"/>
    <d v="2015-09-12T08:01:38"/>
    <x v="0"/>
    <n v="19"/>
    <x v="1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2"/>
    <x v="1"/>
    <n v="1483734100"/>
    <d v="2017-01-06T15:21:40"/>
    <x v="0"/>
    <n v="8"/>
    <x v="1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1"/>
    <x v="3"/>
    <n v="1409908322"/>
    <d v="2014-09-05T04:12:02"/>
    <x v="0"/>
    <n v="6"/>
    <x v="1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7"/>
    <x v="2"/>
    <n v="1470106702"/>
    <d v="2016-08-01T21:58:22"/>
    <x v="0"/>
    <n v="0"/>
    <x v="1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7"/>
    <x v="3"/>
    <n v="1408154403"/>
    <d v="2014-08-15T21:00:03"/>
    <x v="0"/>
    <n v="18"/>
    <x v="1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"/>
    <x v="0"/>
    <n v="1421696329"/>
    <d v="2015-01-19T14:38:49"/>
    <x v="0"/>
    <n v="7"/>
    <x v="1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11"/>
    <x v="0"/>
    <n v="1441750564"/>
    <d v="2015-09-08T17:16:04"/>
    <x v="0"/>
    <n v="0"/>
    <x v="1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9"/>
    <x v="0"/>
    <n v="1417378864"/>
    <d v="2014-11-30T15:21:04"/>
    <x v="0"/>
    <n v="8"/>
    <x v="1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3"/>
    <x v="2"/>
    <n v="1467727203"/>
    <d v="2016-07-05T09:00:03"/>
    <x v="0"/>
    <n v="1293"/>
    <x v="1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11"/>
    <x v="0"/>
    <n v="1441120222"/>
    <d v="2015-09-01T10:10:22"/>
    <x v="0"/>
    <n v="17"/>
    <x v="1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3"/>
    <x v="2"/>
    <n v="1468627583"/>
    <d v="2016-07-15T19:06:23"/>
    <x v="0"/>
    <n v="0"/>
    <x v="1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9"/>
    <x v="0"/>
    <n v="1417754638"/>
    <d v="2014-12-04T23:43:58"/>
    <x v="0"/>
    <n v="13"/>
    <x v="1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4"/>
    <x v="3"/>
    <n v="1416127967"/>
    <d v="2014-11-16T03:52:47"/>
    <x v="0"/>
    <n v="0"/>
    <x v="1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0"/>
    <x v="0"/>
    <n v="1433974135"/>
    <d v="2015-06-10T17:08:55"/>
    <x v="0"/>
    <n v="0"/>
    <x v="1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11"/>
    <x v="0"/>
    <n v="1441157592"/>
    <d v="2015-09-01T20:33:12"/>
    <x v="0"/>
    <n v="33"/>
    <x v="1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7"/>
    <x v="0"/>
    <n v="1440042617"/>
    <d v="2015-08-19T22:50:17"/>
    <x v="0"/>
    <n v="12"/>
    <x v="1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6"/>
    <x v="2"/>
    <n v="1455656920"/>
    <d v="2016-02-16T16:08:40"/>
    <x v="0"/>
    <n v="1"/>
    <x v="1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3"/>
    <x v="0"/>
    <n v="1437142547"/>
    <d v="2015-07-17T09:15:47"/>
    <x v="0"/>
    <n v="1"/>
    <x v="1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1"/>
    <x v="0"/>
    <n v="1420471349"/>
    <d v="2015-01-05T10:22:29"/>
    <x v="0"/>
    <n v="1"/>
    <x v="1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"/>
    <x v="2"/>
    <n v="1452058282"/>
    <d v="2016-01-06T00:31:22"/>
    <x v="0"/>
    <n v="1"/>
    <x v="1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6"/>
    <x v="0"/>
    <n v="1425423637"/>
    <d v="2015-03-03T18:00:37"/>
    <x v="0"/>
    <n v="84"/>
    <x v="1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4"/>
    <x v="3"/>
    <n v="1417101749"/>
    <d v="2014-11-27T10:22:29"/>
    <x v="0"/>
    <n v="38"/>
    <x v="1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10"/>
    <x v="0"/>
    <n v="1426518289"/>
    <d v="2015-03-16T10:04:49"/>
    <x v="0"/>
    <n v="1"/>
    <x v="1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6"/>
    <x v="2"/>
    <n v="1456732225"/>
    <d v="2016-02-29T02:50:25"/>
    <x v="0"/>
    <n v="76"/>
    <x v="1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3"/>
    <x v="0"/>
    <n v="1436542030"/>
    <d v="2015-07-10T10:27:10"/>
    <x v="0"/>
    <n v="3"/>
    <x v="1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1"/>
    <x v="0"/>
    <n v="1422389164"/>
    <d v="2015-01-27T15:06:04"/>
    <x v="0"/>
    <n v="0"/>
    <x v="1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1"/>
    <x v="0"/>
    <n v="1422383318"/>
    <d v="2015-01-27T13:28:38"/>
    <x v="0"/>
    <n v="2"/>
    <x v="1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10"/>
    <x v="2"/>
    <n v="1461287350"/>
    <d v="2016-04-21T20:09:10"/>
    <x v="0"/>
    <n v="0"/>
    <x v="1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0"/>
    <x v="0"/>
    <n v="1431322726"/>
    <d v="2015-05-11T00:38:46"/>
    <x v="0"/>
    <n v="0"/>
    <x v="1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6"/>
    <x v="2"/>
    <n v="1457564654"/>
    <d v="2016-03-09T18:04:14"/>
    <x v="0"/>
    <n v="0"/>
    <x v="1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10"/>
    <x v="0"/>
    <n v="1428854344"/>
    <d v="2015-04-12T10:59:04"/>
    <x v="0"/>
    <n v="2"/>
    <x v="1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0"/>
    <x v="0"/>
    <n v="1433885241"/>
    <d v="2015-06-09T16:27:21"/>
    <x v="0"/>
    <n v="0"/>
    <x v="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5"/>
    <x v="0"/>
    <n v="1427992105"/>
    <d v="2015-04-02T11:28:25"/>
    <x v="0"/>
    <n v="0"/>
    <x v="1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"/>
    <x v="2"/>
    <n v="1452810297"/>
    <d v="2016-01-14T17:24:57"/>
    <x v="0"/>
    <n v="0"/>
    <x v="1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5"/>
    <x v="0"/>
    <n v="1430851151"/>
    <d v="2015-05-05T13:39:11"/>
    <x v="0"/>
    <n v="2"/>
    <x v="1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9"/>
    <x v="2"/>
    <n v="1449183651"/>
    <d v="2015-12-03T18:00:51"/>
    <x v="0"/>
    <n v="0"/>
    <x v="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"/>
    <x v="0"/>
    <n v="1422474546"/>
    <d v="2015-01-28T14:49:06"/>
    <x v="0"/>
    <n v="7"/>
    <x v="1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7"/>
    <x v="2"/>
    <n v="1472593972"/>
    <d v="2016-08-30T16:52:52"/>
    <x v="0"/>
    <n v="0"/>
    <x v="1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5"/>
    <x v="0"/>
    <n v="1431391859"/>
    <d v="2015-05-11T19:50:59"/>
    <x v="0"/>
    <n v="5"/>
    <x v="1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0"/>
    <x v="0"/>
    <n v="1433886497"/>
    <d v="2015-06-09T16:48:17"/>
    <x v="0"/>
    <n v="0"/>
    <x v="1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9"/>
    <x v="2"/>
    <n v="1447380099"/>
    <d v="2015-11-12T21:01:39"/>
    <x v="0"/>
    <n v="0"/>
    <x v="1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1"/>
    <x v="2"/>
    <n v="1452261069"/>
    <d v="2016-01-08T08:51:09"/>
    <x v="0"/>
    <n v="1"/>
    <x v="1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4"/>
    <x v="2"/>
    <n v="1481324760"/>
    <d v="2016-12-09T18:06:00"/>
    <x v="0"/>
    <n v="0"/>
    <x v="1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8"/>
    <x v="0"/>
    <n v="1445308730"/>
    <d v="2015-10-19T21:38:50"/>
    <x v="0"/>
    <n v="5"/>
    <x v="1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0"/>
    <x v="4"/>
    <n v="1363885211"/>
    <d v="2013-03-21T12:00:11"/>
    <x v="1"/>
    <n v="137"/>
    <x v="0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4"/>
    <x v="3"/>
    <n v="1415292304"/>
    <d v="2014-11-06T11:45:04"/>
    <x v="1"/>
    <n v="376"/>
    <x v="0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4"/>
    <x v="6"/>
    <n v="1321357790"/>
    <d v="2011-11-15T06:49:50"/>
    <x v="1"/>
    <n v="202"/>
    <x v="0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"/>
    <x v="3"/>
    <n v="1390439304"/>
    <d v="2014-01-22T20:08:24"/>
    <x v="1"/>
    <n v="328"/>
    <x v="0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"/>
    <x v="7"/>
    <n v="1265269559"/>
    <d v="2010-02-04T02:45:59"/>
    <x v="1"/>
    <n v="84"/>
    <x v="0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3"/>
    <x v="5"/>
    <n v="1342487785"/>
    <d v="2012-07-16T20:16:25"/>
    <x v="1"/>
    <n v="96"/>
    <x v="0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4"/>
    <x v="7"/>
    <n v="1288341805"/>
    <d v="2010-10-29T03:43:25"/>
    <x v="1"/>
    <n v="223"/>
    <x v="0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x v="11"/>
    <x v="7"/>
    <n v="1284042614"/>
    <d v="2010-09-09T09:30:14"/>
    <x v="1"/>
    <n v="62"/>
    <x v="0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9"/>
    <x v="5"/>
    <n v="1322073309"/>
    <d v="2011-11-23T13:35:09"/>
    <x v="1"/>
    <n v="146"/>
    <x v="0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3"/>
    <x v="7"/>
    <n v="1275603020"/>
    <d v="2010-06-03T17:10:20"/>
    <x v="1"/>
    <n v="235"/>
    <x v="0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5"/>
    <x v="4"/>
    <n v="1367933691"/>
    <d v="2013-05-07T08:34:51"/>
    <x v="1"/>
    <n v="437"/>
    <x v="0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10"/>
    <x v="5"/>
    <n v="1334429646"/>
    <d v="2012-04-14T13:54:06"/>
    <x v="1"/>
    <n v="77"/>
    <x v="0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5"/>
    <x v="7"/>
    <n v="1269878058"/>
    <d v="2010-03-29T10:54:18"/>
    <x v="1"/>
    <n v="108"/>
    <x v="0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"/>
    <x v="5"/>
    <n v="1326728235"/>
    <d v="2012-01-16T10:37:15"/>
    <x v="1"/>
    <n v="7"/>
    <x v="0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11"/>
    <x v="0"/>
    <n v="1442443910"/>
    <d v="2015-09-16T17:51:50"/>
    <x v="1"/>
    <n v="314"/>
    <x v="0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"/>
    <x v="6"/>
    <n v="1297687082"/>
    <d v="2011-02-14T07:38:02"/>
    <x v="1"/>
    <n v="188"/>
    <x v="0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1"/>
    <x v="4"/>
    <n v="1360866467"/>
    <d v="2013-02-14T13:27:47"/>
    <x v="1"/>
    <n v="275"/>
    <x v="0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0"/>
    <x v="2"/>
    <n v="1461078162"/>
    <d v="2016-04-19T10:02:42"/>
    <x v="1"/>
    <n v="560"/>
    <x v="0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5"/>
    <x v="6"/>
    <n v="1305767666"/>
    <d v="2011-05-18T20:14:26"/>
    <x v="1"/>
    <n v="688"/>
    <x v="0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6"/>
    <x v="0"/>
    <n v="1425922969"/>
    <d v="2015-03-09T12:42:49"/>
    <x v="1"/>
    <n v="942"/>
    <x v="0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0"/>
    <x v="7"/>
    <n v="1275415679"/>
    <d v="2010-06-01T13:07:59"/>
    <x v="1"/>
    <n v="88"/>
    <x v="0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5"/>
    <x v="5"/>
    <n v="1334783704"/>
    <d v="2012-04-18T16:15:04"/>
    <x v="1"/>
    <n v="220"/>
    <x v="0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"/>
    <x v="6"/>
    <n v="1294811828"/>
    <d v="2011-01-12T00:57:08"/>
    <x v="1"/>
    <n v="145"/>
    <x v="0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x v="7"/>
    <x v="5"/>
    <n v="1346194494"/>
    <d v="2012-08-28T17:54:54"/>
    <x v="1"/>
    <n v="963"/>
    <x v="0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x v="10"/>
    <x v="5"/>
    <n v="1334155995"/>
    <d v="2012-04-11T09:53:15"/>
    <x v="1"/>
    <n v="91"/>
    <x v="0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0"/>
    <x v="7"/>
    <n v="1269928430"/>
    <d v="2010-03-30T00:53:50"/>
    <x v="1"/>
    <n v="58"/>
    <x v="0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6"/>
    <x v="7"/>
    <n v="1264565507"/>
    <d v="2010-01-26T23:11:47"/>
    <x v="1"/>
    <n v="36"/>
    <x v="0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5"/>
    <x v="3"/>
    <n v="1401101499"/>
    <d v="2014-05-26T05:51:39"/>
    <x v="1"/>
    <n v="165"/>
    <x v="0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8"/>
    <x v="6"/>
    <n v="1316749178"/>
    <d v="2011-09-22T22:39:38"/>
    <x v="1"/>
    <n v="111"/>
    <x v="0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"/>
    <x v="1"/>
    <n v="1485146622"/>
    <d v="2017-01-22T23:43:42"/>
    <x v="1"/>
    <n v="1596"/>
    <x v="0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0"/>
    <x v="6"/>
    <n v="1301950070"/>
    <d v="2011-04-04T15:47:50"/>
    <x v="1"/>
    <n v="61"/>
    <x v="0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9"/>
    <x v="3"/>
    <n v="1386123861"/>
    <d v="2013-12-03T21:24:21"/>
    <x v="1"/>
    <n v="287"/>
    <x v="0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6"/>
    <x v="7"/>
    <n v="1267220191"/>
    <d v="2010-02-26T16:36:31"/>
    <x v="1"/>
    <n v="65"/>
    <x v="0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0"/>
    <x v="6"/>
    <n v="1307102266"/>
    <d v="2011-06-03T06:57:46"/>
    <x v="1"/>
    <n v="118"/>
    <x v="0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6"/>
    <x v="5"/>
    <n v="1330638829"/>
    <d v="2012-03-01T16:53:49"/>
    <x v="1"/>
    <n v="113"/>
    <x v="0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8"/>
    <x v="5"/>
    <n v="1349916366"/>
    <d v="2012-10-10T19:46:06"/>
    <x v="1"/>
    <n v="332"/>
    <x v="0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6"/>
    <x v="5"/>
    <n v="1330394274"/>
    <d v="2012-02-27T20:57:54"/>
    <x v="1"/>
    <n v="62"/>
    <x v="0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0"/>
    <x v="0"/>
    <n v="1429824219"/>
    <d v="2015-04-23T16:23:39"/>
    <x v="1"/>
    <n v="951"/>
    <x v="0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1"/>
    <x v="5"/>
    <n v="1347411539"/>
    <d v="2012-09-11T19:58:59"/>
    <x v="1"/>
    <n v="415"/>
    <x v="0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"/>
    <x v="1"/>
    <n v="1485237096"/>
    <d v="2017-01-24T00:51:36"/>
    <x v="1"/>
    <n v="305"/>
    <x v="0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10"/>
    <x v="3"/>
    <n v="1397571035"/>
    <d v="2014-04-15T09:10:35"/>
    <x v="1"/>
    <n v="2139"/>
    <x v="0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3"/>
    <x v="8"/>
    <n v="1242532513"/>
    <d v="2009-05-16T22:55:13"/>
    <x v="1"/>
    <n v="79"/>
    <x v="0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"/>
    <x v="7"/>
    <n v="1263679492"/>
    <d v="2010-01-16T17:04:52"/>
    <x v="1"/>
    <n v="179"/>
    <x v="0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5"/>
    <x v="6"/>
    <n v="1305219744"/>
    <d v="2011-05-12T12:02:24"/>
    <x v="1"/>
    <n v="202"/>
    <x v="0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9"/>
    <x v="5"/>
    <n v="1325007780"/>
    <d v="2011-12-27T12:43:00"/>
    <x v="1"/>
    <n v="760"/>
    <x v="0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7"/>
    <x v="4"/>
    <n v="1377022128"/>
    <d v="2013-08-20T13:08:48"/>
    <x v="1"/>
    <n v="563"/>
    <x v="0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1"/>
    <x v="4"/>
    <n v="1360352124"/>
    <d v="2013-02-08T14:35:24"/>
    <x v="1"/>
    <n v="135"/>
    <x v="0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8"/>
    <x v="5"/>
    <n v="1349160018"/>
    <d v="2012-10-02T01:40:18"/>
    <x v="1"/>
    <n v="290"/>
    <x v="0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5"/>
    <x v="5"/>
    <n v="1337659393"/>
    <d v="2012-05-21T23:03:13"/>
    <x v="1"/>
    <n v="447"/>
    <x v="0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8"/>
    <x v="4"/>
    <n v="1380797834"/>
    <d v="2013-10-03T05:57:14"/>
    <x v="1"/>
    <n v="232"/>
    <x v="0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"/>
    <x v="6"/>
    <n v="1292316697"/>
    <d v="2010-12-14T03:51:37"/>
    <x v="1"/>
    <n v="168"/>
    <x v="0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10"/>
    <x v="4"/>
    <n v="1365791246"/>
    <d v="2013-04-12T13:27:26"/>
    <x v="1"/>
    <n v="128"/>
    <x v="0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1"/>
    <x v="6"/>
    <n v="1317064599"/>
    <d v="2011-09-26T14:16:39"/>
    <x v="1"/>
    <n v="493"/>
    <x v="0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6"/>
    <x v="3"/>
    <n v="1395417714"/>
    <d v="2014-03-21T11:01:54"/>
    <x v="1"/>
    <n v="131"/>
    <x v="0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x v="0"/>
    <x v="7"/>
    <n v="1276480894"/>
    <d v="2010-06-13T21:01:34"/>
    <x v="1"/>
    <n v="50"/>
    <x v="0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8"/>
    <x v="4"/>
    <n v="1378080409"/>
    <d v="2013-09-01T19:06:49"/>
    <x v="1"/>
    <n v="665"/>
    <x v="0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7"/>
    <x v="5"/>
    <n v="1344857083"/>
    <d v="2012-08-13T06:24:43"/>
    <x v="1"/>
    <n v="129"/>
    <x v="0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0"/>
    <x v="0"/>
    <n v="1427390901"/>
    <d v="2015-03-26T12:28:21"/>
    <x v="1"/>
    <n v="142"/>
    <x v="0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10"/>
    <x v="3"/>
    <n v="1394536048"/>
    <d v="2014-03-11T06:07:28"/>
    <x v="1"/>
    <n v="2436"/>
    <x v="0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8"/>
    <x v="7"/>
    <n v="1287379460"/>
    <d v="2010-10-18T00:24:20"/>
    <x v="1"/>
    <n v="244"/>
    <x v="0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6"/>
    <x v="6"/>
    <n v="1301007738"/>
    <d v="2011-03-24T18:02:18"/>
    <x v="1"/>
    <n v="298"/>
    <x v="0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1"/>
    <x v="4"/>
    <n v="1360258935"/>
    <d v="2013-02-07T12:42:15"/>
    <x v="1"/>
    <n v="251"/>
    <x v="0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2"/>
    <x v="5"/>
    <n v="1327523638"/>
    <d v="2012-01-25T15:33:58"/>
    <x v="1"/>
    <n v="108"/>
    <x v="0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5"/>
    <x v="5"/>
    <n v="1336009346"/>
    <d v="2012-05-02T20:42:26"/>
    <x v="1"/>
    <n v="82"/>
    <x v="0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7"/>
    <x v="5"/>
    <n v="1343096197"/>
    <d v="2012-07-23T21:16:37"/>
    <x v="1"/>
    <n v="74"/>
    <x v="0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1"/>
    <x v="5"/>
    <n v="1328800049"/>
    <d v="2012-02-09T10:07:29"/>
    <x v="1"/>
    <n v="189"/>
    <x v="0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"/>
    <x v="4"/>
    <n v="1362081933"/>
    <d v="2013-02-28T15:05:33"/>
    <x v="1"/>
    <n v="80"/>
    <x v="0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2"/>
    <x v="4"/>
    <n v="1357684801"/>
    <d v="2013-01-08T17:40:01"/>
    <x v="1"/>
    <n v="576"/>
    <x v="0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"/>
    <x v="6"/>
    <n v="1295887210"/>
    <d v="2011-01-24T11:40:10"/>
    <x v="1"/>
    <n v="202"/>
    <x v="0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7"/>
    <x v="5"/>
    <n v="1344880934"/>
    <d v="2012-08-13T13:02:14"/>
    <x v="1"/>
    <n v="238"/>
    <x v="0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1"/>
    <x v="6"/>
    <n v="1317788623"/>
    <d v="2011-10-04T23:23:43"/>
    <x v="1"/>
    <n v="36"/>
    <x v="0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9"/>
    <x v="5"/>
    <n v="1321852592"/>
    <d v="2011-11-21T00:16:32"/>
    <x v="1"/>
    <n v="150"/>
    <x v="0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6"/>
    <x v="4"/>
    <n v="1363381432"/>
    <d v="2013-03-15T16:03:52"/>
    <x v="1"/>
    <n v="146"/>
    <x v="0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"/>
    <x v="7"/>
    <n v="1277702894"/>
    <d v="2010-06-28T00:28:14"/>
    <x v="1"/>
    <n v="222"/>
    <x v="0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1"/>
    <x v="4"/>
    <n v="1359575988"/>
    <d v="2013-01-30T14:59:48"/>
    <x v="1"/>
    <n v="120"/>
    <x v="0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"/>
    <x v="5"/>
    <n v="1343068334"/>
    <d v="2012-07-23T13:32:14"/>
    <x v="1"/>
    <n v="126"/>
    <x v="0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4"/>
    <x v="3"/>
    <n v="1415398197"/>
    <d v="2014-11-07T17:09:57"/>
    <x v="1"/>
    <n v="158"/>
    <x v="0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4"/>
    <x v="4"/>
    <n v="1384186483"/>
    <d v="2013-11-11T11:14:43"/>
    <x v="1"/>
    <n v="316"/>
    <x v="0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1"/>
    <x v="4"/>
    <n v="1361753751"/>
    <d v="2013-02-24T19:55:51"/>
    <x v="1"/>
    <n v="284"/>
    <x v="0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2"/>
    <x v="7"/>
    <n v="1257538029"/>
    <d v="2009-11-06T15:07:09"/>
    <x v="1"/>
    <n v="51"/>
    <x v="0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4"/>
    <x v="0"/>
    <n v="1448284433"/>
    <d v="2015-11-23T08:13:53"/>
    <x v="1"/>
    <n v="158"/>
    <x v="0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x v="8"/>
    <x v="2"/>
    <n v="1475577786"/>
    <d v="2016-10-04T05:43:06"/>
    <x v="1"/>
    <n v="337"/>
    <x v="0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0"/>
    <x v="2"/>
    <n v="1460554848"/>
    <d v="2016-04-13T08:40:48"/>
    <x v="1"/>
    <n v="186"/>
    <x v="0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4"/>
    <x v="2"/>
    <n v="1479886966"/>
    <d v="2016-11-23T02:42:46"/>
    <x v="1"/>
    <n v="58"/>
    <x v="0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"/>
    <x v="0"/>
    <n v="1435590108"/>
    <d v="2015-06-29T10:01:48"/>
    <x v="1"/>
    <n v="82"/>
    <x v="0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4"/>
    <x v="2"/>
    <n v="1479184233"/>
    <d v="2016-11-14T23:30:33"/>
    <x v="1"/>
    <n v="736"/>
    <x v="0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1"/>
    <x v="1"/>
    <n v="1486625606"/>
    <d v="2017-02-09T02:33:26"/>
    <x v="1"/>
    <n v="1151"/>
    <x v="0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1"/>
    <x v="0"/>
    <n v="1424669929"/>
    <d v="2015-02-23T00:38:49"/>
    <x v="1"/>
    <n v="34"/>
    <x v="0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8"/>
    <x v="0"/>
    <n v="1443739388"/>
    <d v="2015-10-01T17:43:08"/>
    <x v="1"/>
    <n v="498"/>
    <x v="0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8"/>
    <x v="0"/>
    <n v="1444821127"/>
    <d v="2015-10-14T06:12:07"/>
    <x v="1"/>
    <n v="167"/>
    <x v="0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0"/>
    <x v="4"/>
    <n v="1366028563"/>
    <d v="2013-04-15T07:22:43"/>
    <x v="1"/>
    <n v="340"/>
    <x v="0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5"/>
    <x v="2"/>
    <n v="1463493434"/>
    <d v="2016-05-17T08:57:14"/>
    <x v="1"/>
    <n v="438"/>
    <x v="0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11"/>
    <x v="0"/>
    <n v="1442420377"/>
    <d v="2015-09-16T11:19:37"/>
    <x v="1"/>
    <n v="555"/>
    <x v="0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6"/>
    <x v="2"/>
    <n v="1457450191"/>
    <d v="2016-03-08T10:16:31"/>
    <x v="1"/>
    <n v="266"/>
    <x v="0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0"/>
    <x v="0"/>
    <n v="1428423757"/>
    <d v="2015-04-07T11:22:37"/>
    <x v="1"/>
    <n v="69"/>
    <x v="0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0"/>
    <x v="0"/>
    <n v="1428428515"/>
    <d v="2015-04-07T12:41:55"/>
    <x v="1"/>
    <n v="80"/>
    <x v="0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8"/>
    <x v="0"/>
    <n v="1444832318"/>
    <d v="2015-10-14T09:18:38"/>
    <x v="1"/>
    <n v="493"/>
    <x v="0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"/>
    <x v="0"/>
    <n v="1423710308"/>
    <d v="2015-02-11T22:05:08"/>
    <x v="1"/>
    <n v="31"/>
    <x v="0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7"/>
    <x v="2"/>
    <n v="1468001290"/>
    <d v="2016-07-08T13:08:10"/>
    <x v="1"/>
    <n v="236"/>
    <x v="0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6"/>
    <x v="0"/>
    <n v="1427739268"/>
    <d v="2015-03-30T13:14:28"/>
    <x v="1"/>
    <n v="89"/>
    <x v="0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1"/>
    <x v="1"/>
    <n v="1486397007"/>
    <d v="2017-02-06T11:03:27"/>
    <x v="1"/>
    <n v="299"/>
    <x v="0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1"/>
    <x v="3"/>
    <n v="1410555998"/>
    <d v="2014-09-12T16:06:38"/>
    <x v="1"/>
    <n v="55"/>
    <x v="0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6"/>
    <x v="2"/>
    <n v="1459363465"/>
    <d v="2016-03-30T13:44:25"/>
    <x v="1"/>
    <n v="325"/>
    <x v="0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8"/>
    <x v="3"/>
    <n v="1413308545"/>
    <d v="2014-10-14T12:42:25"/>
    <x v="1"/>
    <n v="524"/>
    <x v="0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5"/>
    <x v="0"/>
    <n v="1429312694"/>
    <d v="2015-04-17T18:18:14"/>
    <x v="1"/>
    <n v="285"/>
    <x v="0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10"/>
    <x v="0"/>
    <n v="1429569590"/>
    <d v="2015-04-20T17:39:50"/>
    <x v="1"/>
    <n v="179"/>
    <x v="0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11"/>
    <x v="0"/>
    <n v="1442232021"/>
    <d v="2015-09-14T07:00:21"/>
    <x v="1"/>
    <n v="188"/>
    <x v="0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8"/>
    <x v="0"/>
    <n v="1444910009"/>
    <d v="2015-10-15T06:53:29"/>
    <x v="1"/>
    <n v="379"/>
    <x v="0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"/>
    <x v="0"/>
    <n v="1437573916"/>
    <d v="2015-07-22T09:05:16"/>
    <x v="1"/>
    <n v="119"/>
    <x v="0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2"/>
    <x v="1"/>
    <n v="1485345508"/>
    <d v="2017-01-25T06:58:28"/>
    <x v="1"/>
    <n v="167"/>
    <x v="0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7"/>
    <x v="2"/>
    <n v="1470274509"/>
    <d v="2016-08-03T20:35:09"/>
    <x v="1"/>
    <n v="221"/>
    <x v="0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6"/>
    <x v="2"/>
    <n v="1456614554"/>
    <d v="2016-02-27T18:09:14"/>
    <x v="1"/>
    <n v="964"/>
    <x v="0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11"/>
    <x v="3"/>
    <n v="1410148868"/>
    <d v="2014-09-07T23:01:08"/>
    <x v="1"/>
    <n v="286"/>
    <x v="0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8"/>
    <x v="0"/>
    <n v="1445367619"/>
    <d v="2015-10-20T14:00:19"/>
    <x v="1"/>
    <n v="613"/>
    <x v="0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6"/>
    <x v="2"/>
    <n v="1457553121"/>
    <d v="2016-03-09T14:52:01"/>
    <x v="1"/>
    <n v="29"/>
    <x v="0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4"/>
    <x v="3"/>
    <n v="1414738994"/>
    <d v="2014-10-31T02:03:14"/>
    <x v="1"/>
    <n v="165"/>
    <x v="0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"/>
    <x v="2"/>
    <n v="1455563793"/>
    <d v="2016-02-15T14:16:33"/>
    <x v="1"/>
    <n v="97"/>
    <x v="0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6"/>
    <x v="0"/>
    <n v="1426396797"/>
    <d v="2015-03-15T00:19:57"/>
    <x v="1"/>
    <n v="303"/>
    <x v="0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5"/>
    <x v="2"/>
    <n v="1463517521"/>
    <d v="2016-05-17T15:38:41"/>
    <x v="1"/>
    <n v="267"/>
    <x v="0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8"/>
    <x v="3"/>
    <n v="1414028490"/>
    <d v="2014-10-22T20:41:30"/>
    <x v="1"/>
    <n v="302"/>
    <x v="0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0"/>
    <x v="0"/>
    <n v="1433799180"/>
    <d v="2015-06-08T16:33:00"/>
    <x v="0"/>
    <n v="87"/>
    <x v="0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8"/>
    <x v="3"/>
    <n v="1414108906"/>
    <d v="2014-10-23T19:01:46"/>
    <x v="0"/>
    <n v="354"/>
    <x v="0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"/>
    <x v="3"/>
    <n v="1405573391"/>
    <d v="2014-07-17T00:03:11"/>
    <x v="0"/>
    <n v="86"/>
    <x v="0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0"/>
    <x v="7"/>
    <n v="1268934736"/>
    <d v="2010-03-18T12:52:16"/>
    <x v="0"/>
    <n v="26"/>
    <x v="0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5"/>
    <x v="3"/>
    <n v="1400704672"/>
    <d v="2014-05-21T15:37:52"/>
    <x v="0"/>
    <n v="113"/>
    <x v="0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2"/>
    <x v="3"/>
    <n v="1391005999"/>
    <d v="2014-01-29T09:33:19"/>
    <x v="0"/>
    <n v="65"/>
    <x v="0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0"/>
    <x v="5"/>
    <n v="1334948518"/>
    <d v="2012-04-20T14:01:58"/>
    <x v="0"/>
    <n v="134"/>
    <x v="0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0"/>
    <x v="4"/>
    <n v="1363960278"/>
    <d v="2013-03-22T08:51:18"/>
    <x v="0"/>
    <n v="119"/>
    <x v="0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"/>
    <x v="0"/>
    <n v="1423405922"/>
    <d v="2015-02-08T09:32:02"/>
    <x v="0"/>
    <n v="159"/>
    <x v="0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"/>
    <x v="5"/>
    <n v="1324041269"/>
    <d v="2011-12-16T08:14:29"/>
    <x v="0"/>
    <n v="167"/>
    <x v="0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9"/>
    <x v="1"/>
    <n v="1481137500"/>
    <d v="2016-12-07T14:05:00"/>
    <x v="0"/>
    <n v="43"/>
    <x v="0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2"/>
    <x v="4"/>
    <n v="1355855139"/>
    <d v="2012-12-18T13:25:39"/>
    <x v="0"/>
    <n v="1062"/>
    <x v="0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6"/>
    <x v="2"/>
    <n v="1456408244"/>
    <d v="2016-02-25T08:50:44"/>
    <x v="0"/>
    <n v="9"/>
    <x v="0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0"/>
    <x v="5"/>
    <n v="1340056398"/>
    <d v="2012-06-18T16:53:18"/>
    <x v="0"/>
    <n v="89"/>
    <x v="0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7"/>
    <x v="6"/>
    <n v="1312320031"/>
    <d v="2011-08-02T16:20:31"/>
    <x v="0"/>
    <n v="174"/>
    <x v="0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1"/>
    <x v="3"/>
    <n v="1390088311"/>
    <d v="2014-01-18T18:38:31"/>
    <x v="0"/>
    <n v="14"/>
    <x v="0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"/>
    <x v="2"/>
    <n v="1469443916"/>
    <d v="2016-07-25T05:51:56"/>
    <x v="0"/>
    <n v="48"/>
    <x v="0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8"/>
    <x v="0"/>
    <n v="1444888868"/>
    <d v="2015-10-15T01:01:08"/>
    <x v="0"/>
    <n v="133"/>
    <x v="0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9"/>
    <x v="2"/>
    <n v="1451655808"/>
    <d v="2016-01-01T08:43:28"/>
    <x v="0"/>
    <n v="83"/>
    <x v="0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10"/>
    <x v="5"/>
    <n v="1332174672"/>
    <d v="2012-03-19T11:31:12"/>
    <x v="0"/>
    <n v="149"/>
    <x v="0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9"/>
    <x v="2"/>
    <n v="1451409392"/>
    <d v="2015-12-29T12:16:32"/>
    <x v="0"/>
    <n v="49"/>
    <x v="0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0"/>
    <x v="5"/>
    <n v="1340642717"/>
    <d v="2012-06-25T11:45:17"/>
    <x v="0"/>
    <n v="251"/>
    <x v="0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7"/>
    <x v="5"/>
    <n v="1345741300"/>
    <d v="2012-08-23T12:01:40"/>
    <x v="0"/>
    <n v="22"/>
    <x v="0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10"/>
    <x v="3"/>
    <n v="1398480559"/>
    <d v="2014-04-25T21:49:19"/>
    <x v="0"/>
    <n v="48"/>
    <x v="0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9"/>
    <x v="0"/>
    <n v="1417977947"/>
    <d v="2014-12-07T13:45:47"/>
    <x v="0"/>
    <n v="383"/>
    <x v="0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8"/>
    <x v="3"/>
    <n v="1413986501"/>
    <d v="2014-10-22T09:01:41"/>
    <x v="0"/>
    <n v="237"/>
    <x v="0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"/>
    <x v="0"/>
    <n v="1437950991"/>
    <d v="2015-07-26T17:49:51"/>
    <x v="0"/>
    <n v="13"/>
    <x v="0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"/>
    <x v="0"/>
    <n v="1436976858"/>
    <d v="2015-07-15T11:14:18"/>
    <x v="0"/>
    <n v="562"/>
    <x v="0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0"/>
    <x v="2"/>
    <n v="1467078580"/>
    <d v="2016-06-27T20:49:40"/>
    <x v="0"/>
    <n v="71"/>
    <x v="0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1"/>
    <x v="3"/>
    <n v="1391477450"/>
    <d v="2014-02-03T20:30:50"/>
    <x v="0"/>
    <n v="1510"/>
    <x v="0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10"/>
    <x v="0"/>
    <n v="1429318372"/>
    <d v="2015-04-17T19:52:52"/>
    <x v="0"/>
    <n v="14"/>
    <x v="0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4"/>
    <x v="6"/>
    <n v="1321578051"/>
    <d v="2011-11-17T20:00:51"/>
    <x v="0"/>
    <n v="193"/>
    <x v="0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7"/>
    <x v="6"/>
    <n v="1312823571"/>
    <d v="2011-08-08T12:12:51"/>
    <x v="0"/>
    <n v="206"/>
    <x v="0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1"/>
    <x v="4"/>
    <n v="1378746052"/>
    <d v="2013-09-09T12:00:52"/>
    <x v="0"/>
    <n v="351"/>
    <x v="0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6"/>
    <x v="2"/>
    <n v="1455737882"/>
    <d v="2016-02-17T14:38:02"/>
    <x v="0"/>
    <n v="50"/>
    <x v="0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6"/>
    <x v="5"/>
    <n v="1332452960"/>
    <d v="2012-03-22T16:49:20"/>
    <x v="0"/>
    <n v="184"/>
    <x v="0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0"/>
    <x v="5"/>
    <n v="1340372006"/>
    <d v="2012-06-22T08:33:26"/>
    <x v="0"/>
    <n v="196"/>
    <x v="0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7"/>
    <x v="7"/>
    <n v="1279651084"/>
    <d v="2010-07-20T13:38:04"/>
    <x v="0"/>
    <n v="229"/>
    <x v="0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6"/>
    <x v="0"/>
    <n v="1426446126"/>
    <d v="2015-03-15T14:02:06"/>
    <x v="0"/>
    <n v="67"/>
    <x v="0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4"/>
    <x v="2"/>
    <n v="1479070867"/>
    <d v="2016-11-13T16:01:07"/>
    <x v="0"/>
    <n v="95"/>
    <x v="0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0"/>
    <x v="3"/>
    <n v="1397661347"/>
    <d v="2014-04-16T10:15:47"/>
    <x v="0"/>
    <n v="62"/>
    <x v="0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3"/>
    <x v="6"/>
    <n v="1310155970"/>
    <d v="2011-07-08T15:12:50"/>
    <x v="0"/>
    <n v="73"/>
    <x v="0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x v="8"/>
    <x v="0"/>
    <n v="1444913817"/>
    <d v="2015-10-15T07:56:57"/>
    <x v="0"/>
    <n v="43"/>
    <x v="0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3"/>
    <x v="6"/>
    <n v="1308900441"/>
    <d v="2011-06-24T02:27:21"/>
    <x v="0"/>
    <n v="70"/>
    <x v="0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2"/>
    <x v="3"/>
    <n v="1389107062"/>
    <d v="2014-01-07T10:04:22"/>
    <x v="0"/>
    <n v="271"/>
    <x v="0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"/>
    <x v="3"/>
    <n v="1391479339"/>
    <d v="2014-02-03T21:02:19"/>
    <x v="0"/>
    <n v="55"/>
    <x v="0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0"/>
    <x v="6"/>
    <n v="1301975637"/>
    <d v="2011-04-04T22:53:57"/>
    <x v="0"/>
    <n v="35"/>
    <x v="0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8"/>
    <x v="6"/>
    <n v="1316552050"/>
    <d v="2011-09-20T15:54:10"/>
    <x v="0"/>
    <n v="22"/>
    <x v="0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8"/>
    <x v="4"/>
    <n v="1380217190"/>
    <d v="2013-09-26T12:39:50"/>
    <x v="0"/>
    <n v="38"/>
    <x v="0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0"/>
    <x v="2"/>
    <n v="1466628144"/>
    <d v="2016-06-22T15:42:24"/>
    <x v="0"/>
    <n v="15"/>
    <x v="0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5"/>
    <x v="0"/>
    <n v="1429486397"/>
    <d v="2015-04-19T18:33:17"/>
    <x v="0"/>
    <n v="7"/>
    <x v="0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"/>
    <x v="4"/>
    <n v="1384920804"/>
    <d v="2013-11-19T23:13:24"/>
    <x v="0"/>
    <n v="241"/>
    <x v="0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0"/>
    <x v="5"/>
    <n v="1341856178"/>
    <d v="2012-07-09T12:49:38"/>
    <x v="0"/>
    <n v="55"/>
    <x v="0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0"/>
    <x v="5"/>
    <n v="1340139811"/>
    <d v="2012-06-19T16:03:31"/>
    <x v="0"/>
    <n v="171"/>
    <x v="0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1"/>
    <x v="4"/>
    <n v="1378949465"/>
    <d v="2013-09-11T20:31:05"/>
    <x v="0"/>
    <n v="208"/>
    <x v="0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11"/>
    <x v="3"/>
    <n v="1411417602"/>
    <d v="2014-09-22T15:26:42"/>
    <x v="0"/>
    <n v="21"/>
    <x v="0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2"/>
    <x v="3"/>
    <n v="1389259831"/>
    <d v="2014-01-09T04:30:31"/>
    <x v="0"/>
    <n v="25"/>
    <x v="0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6"/>
    <x v="4"/>
    <n v="1364426260"/>
    <d v="2013-03-27T18:17:40"/>
    <x v="0"/>
    <n v="52"/>
    <x v="0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0"/>
    <x v="0"/>
    <n v="1435041997"/>
    <d v="2015-06-23T01:46:37"/>
    <x v="0"/>
    <n v="104"/>
    <x v="0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5"/>
    <x v="4"/>
    <n v="1367352787"/>
    <d v="2013-04-30T15:13:07"/>
    <x v="0"/>
    <n v="73"/>
    <x v="0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1"/>
    <x v="3"/>
    <n v="1392183631"/>
    <d v="2014-02-12T00:40:31"/>
    <x v="0"/>
    <n v="3"/>
    <x v="1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3"/>
    <x v="0"/>
    <n v="1434973656"/>
    <d v="2015-06-22T06:47:36"/>
    <x v="0"/>
    <n v="6"/>
    <x v="1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7"/>
    <x v="3"/>
    <n v="1407824097"/>
    <d v="2014-08-12T01:14:57"/>
    <x v="0"/>
    <n v="12"/>
    <x v="1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5"/>
    <x v="4"/>
    <n v="1367878430"/>
    <d v="2013-05-06T17:13:50"/>
    <x v="0"/>
    <n v="13"/>
    <x v="1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1"/>
    <x v="5"/>
    <n v="1327568499"/>
    <d v="2012-01-26T04:01:39"/>
    <x v="0"/>
    <n v="5"/>
    <x v="1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8"/>
    <x v="0"/>
    <n v="1443472804"/>
    <d v="2015-09-28T15:40:04"/>
    <x v="0"/>
    <n v="2"/>
    <x v="1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1"/>
    <x v="2"/>
    <n v="1454259914"/>
    <d v="2016-01-31T12:05:14"/>
    <x v="0"/>
    <n v="8"/>
    <x v="1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11"/>
    <x v="0"/>
    <n v="1444340940"/>
    <d v="2015-10-08T16:49:00"/>
    <x v="0"/>
    <n v="0"/>
    <x v="1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5"/>
    <x v="3"/>
    <n v="1400523845"/>
    <d v="2014-05-19T13:24:05"/>
    <x v="0"/>
    <n v="13"/>
    <x v="1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8"/>
    <x v="8"/>
    <n v="1252964282"/>
    <d v="2009-09-14T16:38:02"/>
    <x v="0"/>
    <n v="0"/>
    <x v="1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7"/>
    <x v="4"/>
    <n v="1377570867"/>
    <d v="2013-08-26T21:34:27"/>
    <x v="0"/>
    <n v="5"/>
    <x v="1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0"/>
    <x v="2"/>
    <n v="1465160083"/>
    <d v="2016-06-05T15:54:43"/>
    <x v="0"/>
    <n v="8"/>
    <x v="1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11"/>
    <x v="0"/>
    <n v="1440264381"/>
    <d v="2015-08-22T12:26:21"/>
    <x v="0"/>
    <n v="8"/>
    <x v="1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x v="11"/>
    <x v="0"/>
    <n v="1439392022"/>
    <d v="2015-08-12T10:07:02"/>
    <x v="0"/>
    <n v="0"/>
    <x v="1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"/>
    <x v="4"/>
    <n v="1383076902"/>
    <d v="2013-10-29T15:01:42"/>
    <x v="0"/>
    <n v="2"/>
    <x v="1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7"/>
    <x v="4"/>
    <n v="1376502980"/>
    <d v="2013-08-14T12:56:20"/>
    <x v="0"/>
    <n v="3"/>
    <x v="1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0"/>
    <x v="4"/>
    <n v="1372668113"/>
    <d v="2013-07-01T03:41:53"/>
    <x v="0"/>
    <n v="0"/>
    <x v="1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11"/>
    <x v="2"/>
    <n v="1470728326"/>
    <d v="2016-08-09T02:38:46"/>
    <x v="0"/>
    <n v="0"/>
    <x v="1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8"/>
    <x v="0"/>
    <n v="1445235358"/>
    <d v="2015-10-19T01:15:58"/>
    <x v="0"/>
    <n v="11"/>
    <x v="1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11"/>
    <x v="3"/>
    <n v="1412705818"/>
    <d v="2014-10-07T13:16:58"/>
    <x v="0"/>
    <n v="0"/>
    <x v="1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1"/>
    <x v="2"/>
    <n v="1456270753"/>
    <d v="2016-02-23T18:39:13"/>
    <x v="0"/>
    <n v="1"/>
    <x v="1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8"/>
    <x v="4"/>
    <n v="1380826996"/>
    <d v="2013-10-03T14:03:16"/>
    <x v="0"/>
    <n v="0"/>
    <x v="1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2"/>
    <x v="0"/>
    <n v="1421788783"/>
    <d v="2015-01-20T16:19:43"/>
    <x v="0"/>
    <n v="17"/>
    <x v="1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2"/>
    <x v="3"/>
    <n v="1389399701"/>
    <d v="2014-01-10T19:21:41"/>
    <x v="0"/>
    <n v="2"/>
    <x v="1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2"/>
    <x v="5"/>
    <n v="1324158361"/>
    <d v="2011-12-17T16:46:01"/>
    <x v="0"/>
    <n v="1"/>
    <x v="1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10"/>
    <x v="0"/>
    <n v="1430899375"/>
    <d v="2015-05-06T03:02:55"/>
    <x v="0"/>
    <n v="2"/>
    <x v="1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1"/>
    <x v="0"/>
    <n v="1422842420"/>
    <d v="2015-02-01T21:00:20"/>
    <x v="0"/>
    <n v="16"/>
    <x v="1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1"/>
    <x v="4"/>
    <n v="1361884763"/>
    <d v="2013-02-26T08:19:23"/>
    <x v="0"/>
    <n v="1"/>
    <x v="1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10"/>
    <x v="3"/>
    <n v="1398363095"/>
    <d v="2014-04-24T13:11:35"/>
    <x v="0"/>
    <n v="4"/>
    <x v="1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11"/>
    <x v="4"/>
    <n v="1379425085"/>
    <d v="2013-09-17T08:38:05"/>
    <x v="0"/>
    <n v="5"/>
    <x v="1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2"/>
    <x v="3"/>
    <n v="1389825800"/>
    <d v="2014-01-15T17:43:20"/>
    <x v="0"/>
    <n v="7"/>
    <x v="1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9"/>
    <x v="3"/>
    <n v="1388077791"/>
    <d v="2013-12-26T12:09:51"/>
    <x v="0"/>
    <n v="0"/>
    <x v="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10"/>
    <x v="0"/>
    <n v="1428944015"/>
    <d v="2015-04-13T11:53:35"/>
    <x v="0"/>
    <n v="12"/>
    <x v="1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2"/>
    <x v="0"/>
    <n v="1422992879"/>
    <d v="2015-02-03T14:47:59"/>
    <x v="0"/>
    <n v="2"/>
    <x v="1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8"/>
    <x v="3"/>
    <n v="1414343571"/>
    <d v="2014-10-26T12:12:51"/>
    <x v="0"/>
    <n v="5"/>
    <x v="1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6"/>
    <x v="5"/>
    <n v="1330733022"/>
    <d v="2012-03-02T19:03:42"/>
    <x v="0"/>
    <n v="2"/>
    <x v="1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11"/>
    <x v="4"/>
    <n v="1380559201"/>
    <d v="2013-09-30T11:40:01"/>
    <x v="0"/>
    <n v="3"/>
    <x v="1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3"/>
    <x v="3"/>
    <n v="1405621512"/>
    <d v="2014-07-17T13:25:12"/>
    <x v="0"/>
    <n v="0"/>
    <x v="1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10"/>
    <x v="4"/>
    <n v="1365958060"/>
    <d v="2013-04-14T11:47:40"/>
    <x v="0"/>
    <n v="49"/>
    <x v="1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8"/>
    <x v="6"/>
    <n v="1316013727"/>
    <d v="2011-09-14T10:22:07"/>
    <x v="0"/>
    <n v="1"/>
    <x v="1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5"/>
    <x v="3"/>
    <n v="1398862875"/>
    <d v="2014-04-30T08:01:15"/>
    <x v="0"/>
    <n v="2"/>
    <x v="1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5"/>
    <x v="4"/>
    <n v="1368476367"/>
    <d v="2013-05-13T15:19:27"/>
    <x v="0"/>
    <n v="0"/>
    <x v="1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3"/>
    <x v="6"/>
    <n v="1307761341"/>
    <d v="2011-06-10T22:02:21"/>
    <x v="0"/>
    <n v="0"/>
    <x v="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7"/>
    <x v="6"/>
    <n v="1311699753"/>
    <d v="2011-07-26T12:02:33"/>
    <x v="0"/>
    <n v="11"/>
    <x v="1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10"/>
    <x v="2"/>
    <n v="1461874935"/>
    <d v="2016-04-28T15:22:15"/>
    <x v="0"/>
    <n v="1"/>
    <x v="1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5"/>
    <x v="3"/>
    <n v="1402455174"/>
    <d v="2014-06-10T21:52:54"/>
    <x v="0"/>
    <n v="8"/>
    <x v="1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7"/>
    <x v="5"/>
    <n v="1344465464"/>
    <d v="2012-08-08T17:37:44"/>
    <x v="0"/>
    <n v="5"/>
    <x v="1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7"/>
    <x v="5"/>
    <n v="1344961134"/>
    <d v="2012-08-14T11:18:54"/>
    <x v="0"/>
    <n v="39"/>
    <x v="1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0"/>
    <x v="5"/>
    <n v="1336795283"/>
    <d v="2012-05-11T23:01:23"/>
    <x v="0"/>
    <n v="0"/>
    <x v="1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7"/>
    <x v="3"/>
    <n v="1404776724"/>
    <d v="2014-07-07T18:45:24"/>
    <x v="0"/>
    <n v="0"/>
    <x v="1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9"/>
    <x v="3"/>
    <n v="1385524889"/>
    <d v="2013-11-26T23:01:29"/>
    <x v="0"/>
    <n v="2"/>
    <x v="1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x v="6"/>
    <x v="3"/>
    <n v="1394039979"/>
    <d v="2014-03-05T12:19:39"/>
    <x v="0"/>
    <n v="170"/>
    <x v="1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3"/>
    <x v="3"/>
    <n v="1406239718"/>
    <d v="2014-07-24T17:08:38"/>
    <x v="0"/>
    <n v="5"/>
    <x v="1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7"/>
    <x v="3"/>
    <n v="1408380319"/>
    <d v="2014-08-18T11:45:19"/>
    <x v="0"/>
    <n v="14"/>
    <x v="1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2"/>
    <x v="1"/>
    <n v="1484726029"/>
    <d v="2017-01-18T02:53:49"/>
    <x v="0"/>
    <n v="1"/>
    <x v="1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10"/>
    <x v="0"/>
    <n v="1428285843"/>
    <d v="2015-04-05T21:04:03"/>
    <x v="0"/>
    <n v="0"/>
    <x v="1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5"/>
    <x v="3"/>
    <n v="1398727441"/>
    <d v="2014-04-28T18:24:01"/>
    <x v="0"/>
    <n v="124"/>
    <x v="1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10"/>
    <x v="5"/>
    <n v="1332187334"/>
    <d v="2012-03-19T15:02:14"/>
    <x v="0"/>
    <n v="0"/>
    <x v="1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6"/>
    <x v="0"/>
    <n v="1425333109"/>
    <d v="2015-03-02T16:51:49"/>
    <x v="0"/>
    <n v="0"/>
    <x v="1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8"/>
    <x v="3"/>
    <n v="1411379235"/>
    <d v="2014-09-22T04:47:15"/>
    <x v="0"/>
    <n v="55"/>
    <x v="1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3"/>
    <x v="4"/>
    <n v="1373457615"/>
    <d v="2013-07-10T07:00:15"/>
    <x v="0"/>
    <n v="140"/>
    <x v="1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11"/>
    <x v="5"/>
    <n v="1347293289"/>
    <d v="2012-09-10T11:08:09"/>
    <x v="0"/>
    <n v="21"/>
    <x v="1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6"/>
    <x v="2"/>
    <n v="1458336690"/>
    <d v="2016-03-18T16:31:30"/>
    <x v="0"/>
    <n v="1"/>
    <x v="1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9"/>
    <x v="4"/>
    <n v="1354250672"/>
    <d v="2012-11-29T23:44:32"/>
    <x v="0"/>
    <n v="147"/>
    <x v="1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8"/>
    <x v="0"/>
    <n v="1443220372"/>
    <d v="2015-09-25T17:32:52"/>
    <x v="0"/>
    <n v="11"/>
    <x v="1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10"/>
    <x v="4"/>
    <n v="1366200499"/>
    <d v="2013-04-17T07:08:19"/>
    <x v="0"/>
    <n v="125"/>
    <x v="1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5"/>
    <x v="3"/>
    <n v="1399070239"/>
    <d v="2014-05-02T17:37:19"/>
    <x v="0"/>
    <n v="1"/>
    <x v="1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"/>
    <x v="2"/>
    <n v="1477491394"/>
    <d v="2016-10-26T09:16:34"/>
    <x v="0"/>
    <n v="0"/>
    <x v="1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9"/>
    <x v="1"/>
    <n v="1481332700"/>
    <d v="2016-12-09T20:18:20"/>
    <x v="0"/>
    <n v="0"/>
    <x v="1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9"/>
    <x v="5"/>
    <n v="1323084816"/>
    <d v="2011-12-05T06:33:36"/>
    <x v="0"/>
    <n v="3"/>
    <x v="1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3"/>
    <x v="5"/>
    <n v="1343085285"/>
    <d v="2012-07-23T18:14:45"/>
    <x v="0"/>
    <n v="0"/>
    <x v="1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9"/>
    <x v="2"/>
    <n v="1451345699"/>
    <d v="2015-12-28T18:34:59"/>
    <x v="0"/>
    <n v="0"/>
    <x v="1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11"/>
    <x v="2"/>
    <n v="1471135830"/>
    <d v="2016-08-13T19:50:30"/>
    <x v="0"/>
    <n v="0"/>
    <x v="1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10"/>
    <x v="0"/>
    <n v="1429550738"/>
    <d v="2015-04-20T12:25:38"/>
    <x v="0"/>
    <n v="0"/>
    <x v="1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0"/>
    <x v="3"/>
    <n v="1402343765"/>
    <d v="2014-06-09T14:56:05"/>
    <x v="0"/>
    <n v="3"/>
    <x v="1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0"/>
    <x v="0"/>
    <n v="1434484305"/>
    <d v="2015-06-16T14:51:45"/>
    <x v="0"/>
    <n v="0"/>
    <x v="1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2"/>
    <x v="3"/>
    <n v="1386886874"/>
    <d v="2013-12-12T17:21:14"/>
    <x v="0"/>
    <n v="1"/>
    <x v="1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"/>
    <x v="3"/>
    <n v="1414889665"/>
    <d v="2014-11-01T19:54:25"/>
    <x v="0"/>
    <n v="3"/>
    <x v="1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"/>
    <x v="6"/>
    <n v="1321035449"/>
    <d v="2011-11-11T13:17:29"/>
    <x v="0"/>
    <n v="22"/>
    <x v="1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x v="11"/>
    <x v="8"/>
    <n v="1250630968"/>
    <d v="2009-08-18T16:29:28"/>
    <x v="0"/>
    <n v="26"/>
    <x v="1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10"/>
    <x v="7"/>
    <n v="1268255751"/>
    <d v="2010-03-10T16:15:51"/>
    <x v="0"/>
    <n v="4"/>
    <x v="1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0"/>
    <x v="6"/>
    <n v="1307597851"/>
    <d v="2011-06-09T00:37:31"/>
    <x v="0"/>
    <n v="0"/>
    <x v="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1"/>
    <x v="5"/>
    <n v="1329484625"/>
    <d v="2012-02-17T08:17:05"/>
    <x v="0"/>
    <n v="4"/>
    <x v="1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9"/>
    <x v="0"/>
    <n v="1418906303"/>
    <d v="2014-12-18T07:38:23"/>
    <x v="0"/>
    <n v="9"/>
    <x v="1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6"/>
    <x v="5"/>
    <n v="1328916987"/>
    <d v="2012-02-10T18:36:27"/>
    <x v="0"/>
    <n v="5"/>
    <x v="1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4"/>
    <x v="0"/>
    <n v="1447122086"/>
    <d v="2015-11-09T21:21:26"/>
    <x v="0"/>
    <n v="14"/>
    <x v="1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3"/>
    <x v="4"/>
    <n v="1373548520"/>
    <d v="2013-07-11T08:15:20"/>
    <x v="0"/>
    <n v="1"/>
    <x v="1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11"/>
    <x v="5"/>
    <n v="1346799657"/>
    <d v="2012-09-04T18:00:57"/>
    <x v="0"/>
    <n v="10"/>
    <x v="1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10"/>
    <x v="5"/>
    <n v="1332808501"/>
    <d v="2012-03-26T19:35:01"/>
    <x v="0"/>
    <n v="3"/>
    <x v="1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"/>
    <x v="0"/>
    <n v="1432912170"/>
    <d v="2015-05-29T10:09:30"/>
    <x v="0"/>
    <n v="1"/>
    <x v="1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1"/>
    <x v="2"/>
    <n v="1454213639"/>
    <d v="2016-01-30T23:13:59"/>
    <x v="0"/>
    <n v="0"/>
    <x v="1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6"/>
    <x v="4"/>
    <n v="1362640582"/>
    <d v="2013-03-07T02:16:22"/>
    <x v="0"/>
    <n v="5"/>
    <x v="1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8"/>
    <x v="2"/>
    <n v="1475776127"/>
    <d v="2016-10-06T12:48:47"/>
    <x v="0"/>
    <n v="2"/>
    <x v="1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3"/>
    <x v="2"/>
    <n v="1467387705"/>
    <d v="2016-07-01T10:41:45"/>
    <x v="0"/>
    <n v="68"/>
    <x v="1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3"/>
    <x v="3"/>
    <n v="1405003447"/>
    <d v="2014-07-10T09:44:07"/>
    <x v="0"/>
    <n v="3"/>
    <x v="1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4"/>
    <x v="0"/>
    <n v="1447933601"/>
    <d v="2015-11-19T06:46:41"/>
    <x v="0"/>
    <n v="34"/>
    <x v="1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10"/>
    <x v="0"/>
    <n v="1427568080"/>
    <d v="2015-03-28T13:41:20"/>
    <x v="0"/>
    <n v="0"/>
    <x v="1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2"/>
    <x v="1"/>
    <n v="1483454761"/>
    <d v="2017-01-03T09:46:01"/>
    <x v="0"/>
    <n v="3"/>
    <x v="1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7"/>
    <x v="0"/>
    <n v="1438958824"/>
    <d v="2015-08-07T09:47:04"/>
    <x v="0"/>
    <n v="0"/>
    <x v="1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4"/>
    <x v="5"/>
    <n v="1352107421"/>
    <d v="2012-11-05T04:23:41"/>
    <x v="0"/>
    <n v="70"/>
    <x v="1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4"/>
    <x v="0"/>
    <n v="1447174261"/>
    <n v="42318.493761574071"/>
    <x v="0"/>
    <n v="34"/>
    <x v="0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8"/>
    <x v="2"/>
    <n v="1475460819"/>
    <n v="42645.884479166663"/>
    <x v="0"/>
    <n v="56"/>
    <x v="0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1"/>
    <x v="2"/>
    <n v="1456793925"/>
    <n v="42429.832465277774"/>
    <x v="0"/>
    <n v="31"/>
    <x v="0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7"/>
    <x v="0"/>
    <n v="1440213076"/>
    <n v="42237.924490740734"/>
    <x v="0"/>
    <n v="84"/>
    <x v="0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"/>
    <x v="2"/>
    <n v="1462209169"/>
    <n v="42492.508900462963"/>
    <x v="0"/>
    <n v="130"/>
    <x v="0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7"/>
    <x v="3"/>
    <n v="1406713041"/>
    <n v="41850.192604166667"/>
    <x v="0"/>
    <n v="12"/>
    <x v="0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3"/>
    <x v="0"/>
    <n v="1436278344"/>
    <n v="42192.383611111109"/>
    <x v="0"/>
    <n v="23"/>
    <x v="0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2"/>
    <x v="1"/>
    <n v="1484715366"/>
    <n v="42752.997291666667"/>
    <x v="0"/>
    <n v="158"/>
    <x v="0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"/>
    <x v="0"/>
    <n v="1433109907"/>
    <n v="42155.71188657407"/>
    <x v="0"/>
    <n v="30"/>
    <x v="0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9"/>
    <x v="1"/>
    <n v="1482281094"/>
    <n v="42724.822847222218"/>
    <x v="0"/>
    <n v="18"/>
    <x v="0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"/>
    <x v="0"/>
    <n v="1433254268"/>
    <n v="42157.382731481477"/>
    <x v="0"/>
    <n v="29"/>
    <x v="0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4"/>
    <x v="2"/>
    <n v="1478050429"/>
    <n v="42675.856817129628"/>
    <x v="0"/>
    <n v="31"/>
    <x v="0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10"/>
    <x v="2"/>
    <n v="1460506208"/>
    <n v="42472.798703703702"/>
    <x v="0"/>
    <n v="173"/>
    <x v="0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10"/>
    <x v="2"/>
    <n v="1461320765"/>
    <n v="42482.226446759254"/>
    <x v="0"/>
    <n v="17"/>
    <x v="0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8"/>
    <x v="0"/>
    <n v="1443036470"/>
    <n v="42270.602662037032"/>
    <x v="0"/>
    <n v="48"/>
    <x v="0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9"/>
    <x v="1"/>
    <n v="1481115905"/>
    <n v="42711.336863425917"/>
    <x v="0"/>
    <n v="59"/>
    <x v="0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3"/>
    <x v="0"/>
    <n v="1435133807"/>
    <n v="42179.136655092596"/>
    <x v="0"/>
    <n v="39"/>
    <x v="0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8"/>
    <x v="0"/>
    <n v="1444069591"/>
    <n v="42282.560081018521"/>
    <x v="0"/>
    <n v="59"/>
    <x v="0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0"/>
    <x v="2"/>
    <n v="1460574263"/>
    <n v="42473.586377314808"/>
    <x v="0"/>
    <n v="60"/>
    <x v="0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0"/>
    <x v="2"/>
    <n v="1465866707"/>
    <n v="42534.841516203705"/>
    <x v="0"/>
    <n v="20"/>
    <x v="0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x v="2"/>
    <x v="0"/>
    <n v="1420486606"/>
    <n v="42009.608865740738"/>
    <x v="0"/>
    <n v="1"/>
    <x v="1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11"/>
    <x v="0"/>
    <n v="1443488834"/>
    <n v="42275.838356481479"/>
    <x v="0"/>
    <n v="1"/>
    <x v="1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10"/>
    <x v="2"/>
    <n v="1457113316"/>
    <n v="42433.529120370367"/>
    <x v="0"/>
    <n v="1"/>
    <x v="1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8"/>
    <x v="3"/>
    <n v="1412215962"/>
    <n v="41913.88381944444"/>
    <x v="0"/>
    <n v="2"/>
    <x v="1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0"/>
    <x v="2"/>
    <n v="1465055160"/>
    <n v="42525.448611111111"/>
    <x v="0"/>
    <n v="2"/>
    <x v="1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8"/>
    <x v="0"/>
    <n v="1444140789"/>
    <n v="42283.38413194444"/>
    <x v="0"/>
    <n v="34"/>
    <x v="1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11"/>
    <x v="0"/>
    <n v="1441209715"/>
    <n v="42249.459664351853"/>
    <x v="0"/>
    <n v="2"/>
    <x v="1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2"/>
    <x v="2"/>
    <n v="1452530564"/>
    <n v="42380.488009259258"/>
    <x v="0"/>
    <n v="0"/>
    <x v="1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11"/>
    <x v="0"/>
    <n v="1443562848"/>
    <n v="42276.695"/>
    <x v="0"/>
    <n v="1"/>
    <x v="1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0"/>
    <x v="0"/>
    <n v="1433776622"/>
    <n v="42163.428495370368"/>
    <x v="0"/>
    <n v="8"/>
    <x v="1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9"/>
    <x v="1"/>
    <n v="1484756245"/>
    <n v="42753.47042824074"/>
    <x v="0"/>
    <n v="4"/>
    <x v="1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3"/>
    <x v="0"/>
    <n v="1434609424"/>
    <n v="42173.067407407405"/>
    <x v="0"/>
    <n v="28"/>
    <x v="1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9"/>
    <x v="2"/>
    <n v="1447166896"/>
    <n v="42318.408518518518"/>
    <x v="0"/>
    <n v="0"/>
    <x v="1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8"/>
    <x v="3"/>
    <n v="1413393391"/>
    <n v="41927.511469907404"/>
    <x v="0"/>
    <n v="6"/>
    <x v="1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11"/>
    <x v="3"/>
    <n v="1411143972"/>
    <n v="41901.476527777777"/>
    <x v="0"/>
    <n v="22"/>
    <x v="1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"/>
    <x v="2"/>
    <n v="1463128143"/>
    <n v="42503.145173611112"/>
    <x v="0"/>
    <n v="0"/>
    <x v="1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9"/>
    <x v="2"/>
    <n v="1449520717"/>
    <n v="42345.651817129627"/>
    <x v="0"/>
    <n v="1"/>
    <x v="1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4"/>
    <x v="2"/>
    <n v="1478126203"/>
    <n v="42676.733831018515"/>
    <x v="0"/>
    <n v="20"/>
    <x v="1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1"/>
    <x v="0"/>
    <n v="1424639505"/>
    <n v="42057.674826388888"/>
    <x v="0"/>
    <n v="0"/>
    <x v="1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4"/>
    <x v="0"/>
    <n v="1447397260"/>
    <n v="42321.074768518512"/>
    <x v="0"/>
    <n v="1"/>
    <x v="1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4"/>
    <x v="3"/>
    <n v="1416249045"/>
    <n v="41960.563020833331"/>
    <x v="0"/>
    <n v="3"/>
    <x v="1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11"/>
    <x v="0"/>
    <n v="1442850513"/>
    <n v="42268.450381944444"/>
    <x v="0"/>
    <n v="2"/>
    <x v="1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4"/>
    <x v="2"/>
    <n v="1479460815"/>
    <n v="42692.18072916667"/>
    <x v="0"/>
    <n v="0"/>
    <x v="1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2"/>
    <x v="0"/>
    <n v="1421545247"/>
    <n v="42021.861655092587"/>
    <x v="0"/>
    <n v="2"/>
    <x v="1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1"/>
    <x v="2"/>
    <n v="1455230275"/>
    <n v="42411.734664351847"/>
    <x v="0"/>
    <n v="1"/>
    <x v="1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0"/>
    <x v="0"/>
    <n v="1433962249"/>
    <n v="42165.576956018522"/>
    <x v="0"/>
    <n v="0"/>
    <x v="1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0"/>
    <x v="2"/>
    <n v="1465921533"/>
    <n v="42535.476076388884"/>
    <x v="0"/>
    <n v="1"/>
    <x v="1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9"/>
    <x v="0"/>
    <n v="1417551194"/>
    <n v="41975.634189814817"/>
    <x v="0"/>
    <n v="0"/>
    <x v="1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x v="9"/>
    <x v="2"/>
    <n v="1449785223"/>
    <n v="42348.713229166664"/>
    <x v="0"/>
    <n v="5"/>
    <x v="1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9"/>
    <x v="2"/>
    <n v="1449087612"/>
    <n v="42340.639027777775"/>
    <x v="0"/>
    <n v="1"/>
    <x v="1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2"/>
    <x v="2"/>
    <n v="1453230569"/>
    <n v="42388.589918981481"/>
    <x v="0"/>
    <n v="1"/>
    <x v="1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0"/>
    <x v="0"/>
    <n v="1436297723"/>
    <n v="42192.607905092591"/>
    <x v="0"/>
    <n v="2"/>
    <x v="1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8"/>
    <x v="0"/>
    <n v="1444065088"/>
    <n v="42282.507962962954"/>
    <x v="0"/>
    <n v="0"/>
    <x v="1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9"/>
    <x v="0"/>
    <n v="1416445931"/>
    <n v="41962.841793981475"/>
    <x v="0"/>
    <n v="9"/>
    <x v="1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11"/>
    <x v="2"/>
    <n v="1474281507"/>
    <n v="42632.235034722216"/>
    <x v="0"/>
    <n v="4"/>
    <x v="1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"/>
    <x v="0"/>
    <n v="1431621443"/>
    <n v="42138.484293981477"/>
    <x v="0"/>
    <n v="4"/>
    <x v="1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1"/>
    <x v="0"/>
    <n v="1422357552"/>
    <n v="42031.263333333329"/>
    <x v="0"/>
    <n v="1"/>
    <x v="1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10"/>
    <x v="2"/>
    <n v="1458569302"/>
    <n v="42450.380810185183"/>
    <x v="0"/>
    <n v="1"/>
    <x v="1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7"/>
    <x v="0"/>
    <n v="1439560393"/>
    <n v="42230.370289351849"/>
    <x v="0"/>
    <n v="7"/>
    <x v="1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4"/>
    <x v="3"/>
    <n v="1416947223"/>
    <n v="41968.643784722219"/>
    <x v="0"/>
    <n v="5"/>
    <x v="1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7"/>
    <x v="2"/>
    <n v="1471988867"/>
    <n v="42605.699849537035"/>
    <x v="0"/>
    <n v="1"/>
    <x v="1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3"/>
    <x v="0"/>
    <n v="1435882704"/>
    <n v="42187.804444444446"/>
    <x v="0"/>
    <n v="0"/>
    <x v="1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1"/>
    <x v="0"/>
    <n v="1424454319"/>
    <n v="42055.531469907401"/>
    <x v="0"/>
    <n v="0"/>
    <x v="1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1"/>
    <x v="0"/>
    <n v="1424212287"/>
    <n v="42052.730173611104"/>
    <x v="0"/>
    <n v="1"/>
    <x v="1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1"/>
    <x v="0"/>
    <n v="1423933916"/>
    <n v="42049.508287037032"/>
    <x v="0"/>
    <n v="2"/>
    <x v="1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x v="4"/>
    <x v="0"/>
    <n v="1444123377"/>
    <n v="42283.182604166665"/>
    <x v="0"/>
    <n v="0"/>
    <x v="1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2"/>
    <x v="0"/>
    <n v="1421440207"/>
    <n v="42020.645914351851"/>
    <x v="0"/>
    <n v="4"/>
    <x v="1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x v="6"/>
    <x v="0"/>
    <n v="1426615833"/>
    <n v="42080.548993055556"/>
    <x v="0"/>
    <n v="7"/>
    <x v="1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8"/>
    <x v="2"/>
    <n v="1474223286"/>
    <n v="42631.56118055556"/>
    <x v="0"/>
    <n v="2"/>
    <x v="1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0"/>
    <x v="0"/>
    <n v="1435070699"/>
    <n v="42178.406238425923"/>
    <x v="0"/>
    <n v="1"/>
    <x v="1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2"/>
    <x v="2"/>
    <n v="1452259131"/>
    <n v="42377.34642361111"/>
    <x v="0"/>
    <n v="9"/>
    <x v="1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0"/>
    <x v="0"/>
    <n v="1434978130"/>
    <n v="42177.334837962961"/>
    <x v="0"/>
    <n v="2"/>
    <x v="1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4"/>
    <x v="3"/>
    <n v="1414992860"/>
    <n v="41946.023842592593"/>
    <x v="0"/>
    <n v="1"/>
    <x v="1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6"/>
    <x v="0"/>
    <n v="1425744945"/>
    <n v="42070.469270833331"/>
    <x v="0"/>
    <n v="7"/>
    <x v="1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6"/>
    <x v="2"/>
    <n v="1458240206"/>
    <n v="42446.571828703702"/>
    <x v="0"/>
    <n v="2"/>
    <x v="1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10"/>
    <x v="0"/>
    <n v="1426815638"/>
    <n v="42082.861550925918"/>
    <x v="0"/>
    <n v="8"/>
    <x v="1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8"/>
    <x v="2"/>
    <n v="1475530292"/>
    <n v="42646.688564814809"/>
    <x v="0"/>
    <n v="2"/>
    <x v="1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0"/>
    <x v="2"/>
    <n v="1466787335"/>
    <n v="42545.496932870366"/>
    <x v="0"/>
    <n v="2"/>
    <x v="1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4"/>
    <x v="3"/>
    <n v="1415145781"/>
    <n v="41947.793761574074"/>
    <x v="0"/>
    <n v="7"/>
    <x v="1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1"/>
    <x v="0"/>
    <n v="1423769402"/>
    <n v="42047.604189814818"/>
    <x v="0"/>
    <n v="2"/>
    <x v="1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10"/>
    <x v="0"/>
    <n v="1426014562"/>
    <n v="42073.589837962958"/>
    <x v="0"/>
    <n v="1"/>
    <x v="1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4"/>
    <x v="3"/>
    <n v="1417034139"/>
    <n v="41969.64975694444"/>
    <x v="0"/>
    <n v="6"/>
    <x v="1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5"/>
    <x v="0"/>
    <n v="1432062215"/>
    <n v="42143.585821759254"/>
    <x v="0"/>
    <n v="0"/>
    <x v="1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3"/>
    <x v="3"/>
    <n v="1405437623"/>
    <n v="41835.430821759255"/>
    <x v="0"/>
    <n v="13"/>
    <x v="1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"/>
    <x v="3"/>
    <n v="1406595056"/>
    <n v="41848.827037037037"/>
    <x v="0"/>
    <n v="0"/>
    <x v="1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3"/>
    <x v="0"/>
    <n v="1436430908"/>
    <n v="42194.14939814814"/>
    <x v="0"/>
    <n v="8"/>
    <x v="1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10"/>
    <x v="0"/>
    <n v="1428507409"/>
    <n v="42102.442233796297"/>
    <x v="0"/>
    <n v="1"/>
    <x v="1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8"/>
    <x v="0"/>
    <n v="1445629736"/>
    <n v="42300.617314814815"/>
    <x v="0"/>
    <n v="0"/>
    <x v="1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5"/>
    <x v="0"/>
    <n v="1431813980"/>
    <n v="42140.712731481479"/>
    <x v="0"/>
    <n v="5"/>
    <x v="1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8"/>
    <x v="0"/>
    <n v="1446166144"/>
    <n v="42306.825740740744"/>
    <x v="0"/>
    <n v="1"/>
    <x v="1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"/>
    <x v="0"/>
    <n v="1427140586"/>
    <n v="42086.622523148144"/>
    <x v="0"/>
    <n v="0"/>
    <x v="1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9"/>
    <x v="2"/>
    <n v="1448026037"/>
    <n v="42328.352280092593"/>
    <x v="0"/>
    <n v="0"/>
    <x v="1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7"/>
    <x v="2"/>
    <n v="1470185146"/>
    <n v="42584.823449074065"/>
    <x v="0"/>
    <n v="0"/>
    <x v="1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11"/>
    <x v="0"/>
    <n v="1441022120"/>
    <n v="42247.288425925923"/>
    <x v="0"/>
    <n v="121"/>
    <x v="1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5"/>
    <x v="2"/>
    <n v="1464139740"/>
    <n v="42514.853472222218"/>
    <x v="0"/>
    <n v="0"/>
    <x v="1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7"/>
    <x v="0"/>
    <n v="1440557759"/>
    <n v="42241.913877314808"/>
    <x v="0"/>
    <n v="0"/>
    <x v="1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2"/>
    <x v="1"/>
    <n v="1485421307"/>
    <n v="42761.167905092596"/>
    <x v="0"/>
    <n v="0"/>
    <x v="1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10"/>
    <x v="0"/>
    <n v="1427184843"/>
    <n v="42087.134756944441"/>
    <x v="0"/>
    <n v="3"/>
    <x v="1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4"/>
    <x v="0"/>
    <n v="1447097203"/>
    <n v="42317.60188657407"/>
    <x v="0"/>
    <n v="0"/>
    <x v="1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8"/>
    <x v="3"/>
    <n v="1411745790"/>
    <n v="41908.442013888889"/>
    <x v="0"/>
    <n v="1"/>
    <x v="1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3"/>
    <x v="3"/>
    <n v="1405098738"/>
    <n v="41831.508541666662"/>
    <x v="0"/>
    <n v="1"/>
    <x v="1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0"/>
    <x v="2"/>
    <n v="1465342937"/>
    <n v="42528.779363425921"/>
    <x v="0"/>
    <n v="3"/>
    <x v="1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0"/>
    <x v="2"/>
    <n v="1465670138"/>
    <n v="42532.566412037035"/>
    <x v="0"/>
    <n v="9"/>
    <x v="1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10"/>
    <x v="0"/>
    <n v="1430179997"/>
    <n v="42121.800891203697"/>
    <x v="0"/>
    <n v="0"/>
    <x v="1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10"/>
    <x v="0"/>
    <n v="1429055041"/>
    <n v="42108.78056712963"/>
    <x v="0"/>
    <n v="0"/>
    <x v="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1"/>
    <x v="1"/>
    <n v="1487971777"/>
    <n v="42790.687233796292"/>
    <x v="0"/>
    <n v="0"/>
    <x v="1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3"/>
    <x v="0"/>
    <n v="1436793939"/>
    <n v="42198.351145833331"/>
    <x v="0"/>
    <n v="39"/>
    <x v="1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1"/>
    <x v="2"/>
    <n v="1452842511"/>
    <n v="42384.098506944443"/>
    <x v="0"/>
    <n v="1"/>
    <x v="1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0"/>
    <x v="3"/>
    <n v="1402677457"/>
    <n v="41803.484456018516"/>
    <x v="0"/>
    <n v="0"/>
    <x v="1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10"/>
    <x v="2"/>
    <n v="1460647108"/>
    <n v="42474.429490740738"/>
    <x v="0"/>
    <n v="3"/>
    <x v="1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7"/>
    <x v="0"/>
    <n v="1438959121"/>
    <n v="42223.411122685182"/>
    <x v="0"/>
    <n v="1"/>
    <x v="1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10"/>
    <x v="2"/>
    <n v="1461954729"/>
    <n v="42489.563993055555"/>
    <x v="0"/>
    <n v="9"/>
    <x v="1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8"/>
    <x v="0"/>
    <n v="1445874565"/>
    <n v="42303.450983796291"/>
    <x v="0"/>
    <n v="0"/>
    <x v="1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5"/>
    <x v="2"/>
    <n v="1463469062"/>
    <n v="42507.090995370374"/>
    <x v="0"/>
    <n v="25"/>
    <x v="1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2"/>
    <x v="0"/>
    <n v="1422397029"/>
    <n v="42031.720243055555"/>
    <x v="0"/>
    <n v="1"/>
    <x v="1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"/>
    <x v="0"/>
    <n v="1426212762"/>
    <n v="42075.883819444447"/>
    <x v="0"/>
    <n v="1"/>
    <x v="1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5"/>
    <x v="0"/>
    <n v="1430996150"/>
    <n v="42131.247106481482"/>
    <x v="0"/>
    <n v="1"/>
    <x v="1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2"/>
    <x v="1"/>
    <n v="1485558318"/>
    <n v="42762.75368055555"/>
    <x v="0"/>
    <n v="0"/>
    <x v="1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1"/>
    <x v="1"/>
    <n v="1485267262"/>
    <n v="42759.384976851848"/>
    <x v="0"/>
    <n v="6"/>
    <x v="1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11"/>
    <x v="3"/>
    <n v="1408024795"/>
    <n v="41865.374942129631"/>
    <x v="0"/>
    <n v="1"/>
    <x v="1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8"/>
    <x v="2"/>
    <n v="1478685915"/>
    <n v="42683.21197916667"/>
    <x v="0"/>
    <n v="2"/>
    <x v="0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3"/>
    <x v="0"/>
    <n v="1436881248"/>
    <n v="42199.361666666664"/>
    <x v="0"/>
    <n v="315"/>
    <x v="0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3"/>
    <x v="0"/>
    <n v="1436888274"/>
    <n v="42199.442986111106"/>
    <x v="0"/>
    <n v="2174"/>
    <x v="0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0"/>
    <x v="0"/>
    <n v="1428333875"/>
    <n v="42100.43373842592"/>
    <x v="0"/>
    <n v="152"/>
    <x v="0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1"/>
    <x v="3"/>
    <n v="1410883139"/>
    <n v="41898.457627314812"/>
    <x v="0"/>
    <n v="1021"/>
    <x v="0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3"/>
    <x v="2"/>
    <n v="1468370274"/>
    <n v="42563.817986111106"/>
    <x v="0"/>
    <n v="237"/>
    <x v="0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3"/>
    <x v="3"/>
    <n v="1405196867"/>
    <n v="41832.644293981481"/>
    <x v="0"/>
    <n v="27"/>
    <x v="0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1"/>
    <x v="2"/>
    <n v="1455647149"/>
    <n v="42416.559594907405"/>
    <x v="0"/>
    <n v="17"/>
    <x v="0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11"/>
    <x v="3"/>
    <n v="1410280708"/>
    <n v="41891.485046296293"/>
    <x v="0"/>
    <n v="27"/>
    <x v="0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7"/>
    <x v="3"/>
    <n v="1409090013"/>
    <n v="41877.703854166662"/>
    <x v="0"/>
    <n v="82"/>
    <x v="0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4"/>
    <x v="3"/>
    <n v="1413766384"/>
    <n v="41931.828518518516"/>
    <x v="0"/>
    <n v="48"/>
    <x v="0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4"/>
    <x v="3"/>
    <n v="1415838311"/>
    <n v="41955.809155092589"/>
    <x v="0"/>
    <n v="105"/>
    <x v="0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4"/>
    <x v="2"/>
    <n v="1478018050"/>
    <n v="42675.482060185182"/>
    <x v="0"/>
    <n v="28"/>
    <x v="0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3"/>
    <x v="0"/>
    <n v="1436885440"/>
    <n v="42199.410185185181"/>
    <x v="0"/>
    <n v="1107"/>
    <x v="0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0"/>
    <x v="0"/>
    <n v="1433804313"/>
    <n v="42163.748993055553"/>
    <x v="0"/>
    <n v="1013"/>
    <x v="0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1"/>
    <x v="0"/>
    <n v="1423609112"/>
    <n v="42045.748981481483"/>
    <x v="0"/>
    <n v="274"/>
    <x v="0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"/>
    <x v="2"/>
    <n v="1455736719"/>
    <n v="42417.596284722218"/>
    <x v="0"/>
    <n v="87"/>
    <x v="0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"/>
    <x v="0"/>
    <n v="1448309872"/>
    <n v="42331.637407407405"/>
    <x v="0"/>
    <n v="99"/>
    <x v="0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0"/>
    <x v="0"/>
    <n v="1435117889"/>
    <n v="42178.952418981477"/>
    <x v="0"/>
    <n v="276"/>
    <x v="0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3"/>
    <x v="0"/>
    <n v="1437747295"/>
    <n v="42209.385358796295"/>
    <x v="0"/>
    <n v="21"/>
    <x v="0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8"/>
    <x v="3"/>
    <n v="1412963279"/>
    <n v="41922.533321759256"/>
    <x v="0"/>
    <n v="18"/>
    <x v="1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11"/>
    <x v="2"/>
    <n v="1474644559"/>
    <n v="42636.437025462961"/>
    <x v="0"/>
    <n v="9"/>
    <x v="1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9"/>
    <x v="0"/>
    <n v="1418812247"/>
    <n v="41990.229710648149"/>
    <x v="0"/>
    <n v="4"/>
    <x v="1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0"/>
    <x v="0"/>
    <n v="1434658456"/>
    <n v="42173.634907407402"/>
    <x v="0"/>
    <n v="7"/>
    <x v="1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"/>
    <x v="0"/>
    <n v="1426348775"/>
    <n v="42077.458043981482"/>
    <x v="0"/>
    <n v="29"/>
    <x v="1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9"/>
    <x v="1"/>
    <n v="1479143061"/>
    <n v="42688.503020833326"/>
    <x v="0"/>
    <n v="12"/>
    <x v="1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3"/>
    <x v="3"/>
    <n v="1405713498"/>
    <n v="41838.623819444445"/>
    <x v="0"/>
    <n v="4"/>
    <x v="1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11"/>
    <x v="2"/>
    <n v="1474275463"/>
    <n v="42632.165081018517"/>
    <x v="0"/>
    <n v="28"/>
    <x v="1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10"/>
    <x v="0"/>
    <n v="1427486222"/>
    <n v="42090.622939814813"/>
    <x v="0"/>
    <n v="25"/>
    <x v="1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x v="0"/>
    <x v="2"/>
    <n v="1465225258"/>
    <n v="42527.417337962957"/>
    <x v="0"/>
    <n v="28"/>
    <x v="1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5"/>
    <x v="2"/>
    <n v="1463418120"/>
    <n v="42506.501388888886"/>
    <x v="0"/>
    <n v="310"/>
    <x v="1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9"/>
    <x v="0"/>
    <n v="1418315852"/>
    <n v="41984.484398148146"/>
    <x v="0"/>
    <n v="15"/>
    <x v="1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9"/>
    <x v="0"/>
    <n v="1417410964"/>
    <n v="41974.011157407404"/>
    <x v="0"/>
    <n v="215"/>
    <x v="1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7"/>
    <x v="3"/>
    <n v="1405714217"/>
    <n v="41838.6321412037"/>
    <x v="0"/>
    <n v="3"/>
    <x v="1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3"/>
    <x v="3"/>
    <n v="1402627627"/>
    <n v="41802.907719907402"/>
    <x v="0"/>
    <n v="2"/>
    <x v="1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9"/>
    <x v="0"/>
    <n v="1417558804"/>
    <n v="41975.722268518519"/>
    <x v="0"/>
    <n v="26"/>
    <x v="1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x v="2"/>
    <x v="0"/>
    <n v="1420741581"/>
    <n v="42012.559965277782"/>
    <x v="0"/>
    <n v="24"/>
    <x v="1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x v="5"/>
    <x v="2"/>
    <n v="1463218895"/>
    <n v="42504.195543981477"/>
    <x v="0"/>
    <n v="96"/>
    <x v="1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10"/>
    <x v="2"/>
    <n v="1461229338"/>
    <n v="42481.168263888881"/>
    <x v="0"/>
    <n v="17"/>
    <x v="1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7"/>
    <x v="2"/>
    <n v="1467736909"/>
    <n v="42556.487372685187"/>
    <x v="0"/>
    <n v="94"/>
    <x v="1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7"/>
    <x v="3"/>
    <n v="1407931331"/>
    <n v="41864.293182870366"/>
    <x v="0"/>
    <n v="129"/>
    <x v="1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11"/>
    <x v="2"/>
    <n v="1474917604"/>
    <n v="42639.597268518519"/>
    <x v="0"/>
    <n v="1"/>
    <x v="1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1"/>
    <x v="1"/>
    <n v="1486923722"/>
    <n v="42778.556967592587"/>
    <x v="0"/>
    <n v="4"/>
    <x v="1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11"/>
    <x v="2"/>
    <n v="1474493764"/>
    <n v="42634.691712962966"/>
    <x v="0"/>
    <n v="3"/>
    <x v="1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0"/>
    <x v="3"/>
    <n v="1403176891"/>
    <n v="41809.26494212963"/>
    <x v="0"/>
    <n v="135"/>
    <x v="1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9"/>
    <x v="0"/>
    <n v="1417207672"/>
    <n v="41971.658240740733"/>
    <x v="0"/>
    <n v="10"/>
    <x v="1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x v="3"/>
    <x v="0"/>
    <n v="1436026170"/>
    <n v="42189.464930555558"/>
    <x v="0"/>
    <n v="0"/>
    <x v="1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2"/>
    <x v="1"/>
    <n v="1481133653"/>
    <n v="42711.542280092595"/>
    <x v="0"/>
    <n v="6"/>
    <x v="1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11"/>
    <x v="0"/>
    <n v="1442284253"/>
    <n v="42261.896446759252"/>
    <x v="0"/>
    <n v="36"/>
    <x v="1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4"/>
    <x v="2"/>
    <n v="1478016097"/>
    <n v="42675.459456018514"/>
    <x v="0"/>
    <n v="336"/>
    <x v="1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7"/>
    <x v="2"/>
    <n v="1469718841"/>
    <n v="42579.426400462959"/>
    <x v="0"/>
    <n v="34"/>
    <x v="1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0"/>
    <x v="0"/>
    <n v="1433292046"/>
    <n v="42157.819976851846"/>
    <x v="0"/>
    <n v="10"/>
    <x v="1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4"/>
    <x v="2"/>
    <n v="1479805263"/>
    <n v="42696.167395833334"/>
    <x v="0"/>
    <n v="201"/>
    <x v="1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"/>
    <x v="0"/>
    <n v="1427829827"/>
    <n v="42094.599849537037"/>
    <x v="0"/>
    <n v="296"/>
    <x v="1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2"/>
    <x v="1"/>
    <n v="1483372559"/>
    <n v="42737.455543981479"/>
    <x v="0"/>
    <n v="7"/>
    <x v="1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11"/>
    <x v="3"/>
    <n v="1412166620"/>
    <n v="41913.312731481477"/>
    <x v="0"/>
    <n v="7"/>
    <x v="1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0"/>
    <x v="3"/>
    <n v="1403734502"/>
    <n v="41815.718773148146"/>
    <x v="0"/>
    <n v="1"/>
    <x v="1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2"/>
    <x v="2"/>
    <n v="1453206789"/>
    <n v="42388.314687500002"/>
    <x v="0"/>
    <n v="114"/>
    <x v="1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7"/>
    <x v="3"/>
    <n v="1408141245"/>
    <n v="41866.72274305555"/>
    <x v="0"/>
    <n v="29"/>
    <x v="1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8"/>
    <x v="4"/>
    <n v="1381923548"/>
    <n v="41563.277175925927"/>
    <x v="0"/>
    <n v="890"/>
    <x v="1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9"/>
    <x v="1"/>
    <n v="1481473881"/>
    <n v="42715.480104166665"/>
    <x v="0"/>
    <n v="31"/>
    <x v="1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0"/>
    <x v="3"/>
    <n v="1403538880"/>
    <n v="41813.454629629625"/>
    <x v="0"/>
    <n v="21"/>
    <x v="1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8"/>
    <x v="2"/>
    <n v="1477416387"/>
    <n v="42668.518368055556"/>
    <x v="0"/>
    <n v="37"/>
    <x v="1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9"/>
    <x v="1"/>
    <n v="1481150949"/>
    <n v="42711.742465277777"/>
    <x v="0"/>
    <n v="7"/>
    <x v="1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2"/>
    <x v="1"/>
    <n v="1482381468"/>
    <n v="42725.984583333331"/>
    <x v="0"/>
    <n v="4"/>
    <x v="1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9"/>
    <x v="1"/>
    <n v="1482407278"/>
    <n v="42726.283310185179"/>
    <x v="0"/>
    <n v="5"/>
    <x v="1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4"/>
    <x v="2"/>
    <n v="1478130783"/>
    <n v="42676.786840277775"/>
    <x v="0"/>
    <n v="0"/>
    <x v="1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9"/>
    <x v="1"/>
    <n v="1479830127"/>
    <n v="42696.45517361111"/>
    <x v="0"/>
    <n v="456"/>
    <x v="1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"/>
    <x v="3"/>
    <n v="1405432600"/>
    <n v="41835.372685185182"/>
    <x v="0"/>
    <n v="369"/>
    <x v="1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4"/>
    <x v="3"/>
    <n v="1415149159"/>
    <n v="41947.832858796297"/>
    <x v="0"/>
    <n v="2"/>
    <x v="1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3"/>
    <x v="3"/>
    <n v="1405640302"/>
    <n v="41837.776643518519"/>
    <x v="0"/>
    <n v="0"/>
    <x v="1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4"/>
    <x v="2"/>
    <n v="1478257268"/>
    <n v="42678.250787037039"/>
    <x v="0"/>
    <n v="338"/>
    <x v="1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2"/>
    <x v="2"/>
    <n v="1452874832"/>
    <n v="42384.472592592596"/>
    <x v="0"/>
    <n v="4"/>
    <x v="1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5"/>
    <x v="2"/>
    <n v="1462538532"/>
    <n v="42496.320972222216"/>
    <x v="0"/>
    <n v="1"/>
    <x v="1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2"/>
    <x v="1"/>
    <n v="1483124082"/>
    <n v="42734.579652777778"/>
    <x v="0"/>
    <n v="28"/>
    <x v="1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8"/>
    <x v="0"/>
    <n v="1443233440"/>
    <n v="42272.8824074074"/>
    <x v="0"/>
    <n v="12"/>
    <x v="1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4"/>
    <x v="3"/>
    <n v="1414511307"/>
    <n v="41940.450312499997"/>
    <x v="0"/>
    <n v="16"/>
    <x v="1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"/>
    <x v="3"/>
    <n v="1407357002"/>
    <n v="41857.645856481482"/>
    <x v="0"/>
    <n v="4"/>
    <x v="1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2"/>
    <x v="1"/>
    <n v="1484684247"/>
    <n v="42752.637118055551"/>
    <x v="0"/>
    <n v="4"/>
    <x v="1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2"/>
    <x v="2"/>
    <n v="1454979476"/>
    <n v="42408.83189814815"/>
    <x v="0"/>
    <n v="10"/>
    <x v="1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9"/>
    <x v="5"/>
    <n v="1325432091"/>
    <n v="40909.440868055557"/>
    <x v="0"/>
    <n v="41"/>
    <x v="0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3"/>
    <x v="3"/>
    <n v="1403012607"/>
    <n v="41807.363506944443"/>
    <x v="0"/>
    <n v="119"/>
    <x v="0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6"/>
    <x v="5"/>
    <n v="1331320778"/>
    <n v="40977.596967592588"/>
    <x v="0"/>
    <n v="153"/>
    <x v="0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0"/>
    <x v="0"/>
    <n v="1435606549"/>
    <n v="42184.608206018522"/>
    <x v="0"/>
    <n v="100"/>
    <x v="0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x v="5"/>
    <x v="6"/>
    <n v="1306855163"/>
    <n v="40694.430127314808"/>
    <x v="0"/>
    <n v="143"/>
    <x v="0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4"/>
    <x v="0"/>
    <n v="1447426912"/>
    <n v="42321.417962962958"/>
    <x v="0"/>
    <n v="140"/>
    <x v="0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6"/>
    <x v="4"/>
    <n v="1363136487"/>
    <n v="41345.834340277775"/>
    <x v="0"/>
    <n v="35"/>
    <x v="0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9"/>
    <x v="4"/>
    <n v="1354580949"/>
    <n v="41246.811909722215"/>
    <x v="0"/>
    <n v="149"/>
    <x v="0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3"/>
    <x v="6"/>
    <n v="1310069157"/>
    <n v="40731.629131944443"/>
    <x v="0"/>
    <n v="130"/>
    <x v="0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"/>
    <x v="5"/>
    <n v="1342844861"/>
    <n v="41110.97755787037"/>
    <x v="0"/>
    <n v="120"/>
    <x v="0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4"/>
    <x v="6"/>
    <n v="1320688391"/>
    <n v="40854.536932870367"/>
    <x v="0"/>
    <n v="265"/>
    <x v="0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9"/>
    <x v="5"/>
    <n v="1322852747"/>
    <n v="40879.587349537032"/>
    <x v="0"/>
    <n v="71"/>
    <x v="0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"/>
    <x v="4"/>
    <n v="1375265461"/>
    <n v="41486.21598379629"/>
    <x v="0"/>
    <n v="13"/>
    <x v="0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4"/>
    <x v="4"/>
    <n v="1384941892"/>
    <n v="41598.211712962962"/>
    <x v="0"/>
    <n v="169"/>
    <x v="0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10"/>
    <x v="0"/>
    <n v="1428465420"/>
    <n v="42101.956249999996"/>
    <x v="0"/>
    <n v="57"/>
    <x v="0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x v="4"/>
    <x v="3"/>
    <n v="1414975346"/>
    <n v="41945.821134259255"/>
    <x v="0"/>
    <n v="229"/>
    <x v="0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8"/>
    <x v="4"/>
    <n v="1383327440"/>
    <n v="41579.525925925926"/>
    <x v="0"/>
    <n v="108"/>
    <x v="0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2"/>
    <x v="3"/>
    <n v="1390890987"/>
    <n v="41667.066979166666"/>
    <x v="0"/>
    <n v="108"/>
    <x v="0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4"/>
    <x v="3"/>
    <n v="1414765794"/>
    <n v="41943.395763888882"/>
    <x v="0"/>
    <n v="41"/>
    <x v="0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3"/>
    <x v="3"/>
    <n v="1404907429"/>
    <n v="41829.294317129628"/>
    <x v="0"/>
    <n v="139"/>
    <x v="0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5"/>
    <x v="0"/>
    <n v="1433647882"/>
    <n v="42161.93844907407"/>
    <x v="0"/>
    <n v="19"/>
    <x v="0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5"/>
    <x v="4"/>
    <n v="1367940806"/>
    <n v="41401.439884259256"/>
    <x v="0"/>
    <n v="94"/>
    <x v="0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1"/>
    <x v="3"/>
    <n v="1392847312"/>
    <n v="41689.709629629629"/>
    <x v="0"/>
    <n v="23"/>
    <x v="0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6"/>
    <x v="5"/>
    <n v="1332435685"/>
    <n v="40990.500983796293"/>
    <x v="0"/>
    <n v="15"/>
    <x v="0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4"/>
    <x v="5"/>
    <n v="1352847503"/>
    <n v="41226.748877314814"/>
    <x v="0"/>
    <n v="62"/>
    <x v="0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10"/>
    <x v="4"/>
    <n v="1364996645"/>
    <n v="41367.363946759258"/>
    <x v="0"/>
    <n v="74"/>
    <x v="0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"/>
    <x v="5"/>
    <n v="1346806909"/>
    <n v="41156.834594907406"/>
    <x v="0"/>
    <n v="97"/>
    <x v="0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9"/>
    <x v="0"/>
    <n v="1418649019"/>
    <n v="41988.340497685182"/>
    <x v="0"/>
    <n v="55"/>
    <x v="0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3"/>
    <x v="3"/>
    <n v="1405109966"/>
    <n v="41831.638495370367"/>
    <x v="0"/>
    <n v="44"/>
    <x v="0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9"/>
    <x v="1"/>
    <n v="1483050930"/>
    <n v="42733.732986111114"/>
    <x v="0"/>
    <n v="110"/>
    <x v="0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2"/>
    <x v="4"/>
    <n v="1359147872"/>
    <n v="41299.669814814813"/>
    <x v="0"/>
    <n v="59"/>
    <x v="0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3"/>
    <x v="6"/>
    <n v="1308496075"/>
    <n v="40713.422164351847"/>
    <x v="0"/>
    <n v="62"/>
    <x v="0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11"/>
    <x v="2"/>
    <n v="1474884417"/>
    <n v="42639.213159722225"/>
    <x v="0"/>
    <n v="105"/>
    <x v="0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2"/>
    <x v="0"/>
    <n v="1421330991"/>
    <n v="42019.381840277776"/>
    <x v="0"/>
    <n v="26"/>
    <x v="0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9"/>
    <x v="4"/>
    <n v="1354816721"/>
    <n v="41249.54075231481"/>
    <x v="0"/>
    <n v="49"/>
    <x v="0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0"/>
    <x v="4"/>
    <n v="1366381877"/>
    <n v="41383.396724537037"/>
    <x v="0"/>
    <n v="68"/>
    <x v="0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6"/>
    <x v="6"/>
    <n v="1297880659"/>
    <n v="40590.558553240735"/>
    <x v="0"/>
    <n v="22"/>
    <x v="0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4"/>
    <x v="5"/>
    <n v="1353547114"/>
    <n v="41234.846226851849"/>
    <x v="0"/>
    <n v="18"/>
    <x v="0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1"/>
    <x v="7"/>
    <n v="1283976268"/>
    <n v="40429.628101851849"/>
    <x v="0"/>
    <n v="19"/>
    <x v="0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0"/>
    <x v="3"/>
    <n v="1401436539"/>
    <n v="41789.121979166666"/>
    <x v="0"/>
    <n v="99"/>
    <x v="0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8"/>
    <x v="2"/>
    <n v="1477592413"/>
    <n v="42670.555706018517"/>
    <x v="0"/>
    <n v="0"/>
    <x v="1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2"/>
    <x v="3"/>
    <n v="1388772126"/>
    <n v="41642.543124999997"/>
    <x v="0"/>
    <n v="6"/>
    <x v="1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4"/>
    <x v="2"/>
    <n v="1479328570"/>
    <n v="42690.65011574074"/>
    <x v="0"/>
    <n v="0"/>
    <x v="1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3"/>
    <x v="4"/>
    <n v="1373971408"/>
    <n v="41471.238518518512"/>
    <x v="0"/>
    <n v="1"/>
    <x v="1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"/>
    <x v="0"/>
    <n v="1439266161"/>
    <n v="42226.964826388888"/>
    <x v="0"/>
    <n v="0"/>
    <x v="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11"/>
    <x v="3"/>
    <n v="1411131684"/>
    <n v="41901.334305555552"/>
    <x v="0"/>
    <n v="44"/>
    <x v="1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2"/>
    <x v="0"/>
    <n v="1421520483"/>
    <n v="42021.57503472222"/>
    <x v="0"/>
    <n v="0"/>
    <x v="1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x v="10"/>
    <x v="0"/>
    <n v="1429586810"/>
    <n v="42114.935300925928"/>
    <x v="0"/>
    <n v="3"/>
    <x v="1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4"/>
    <x v="4"/>
    <n v="1384577890"/>
    <n v="41593.998726851853"/>
    <x v="0"/>
    <n v="0"/>
    <x v="1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4"/>
    <x v="4"/>
    <n v="1385510094"/>
    <n v="41604.788124999999"/>
    <x v="0"/>
    <n v="52"/>
    <x v="1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2"/>
    <x v="4"/>
    <n v="1358294369"/>
    <n v="41289.791307870371"/>
    <x v="0"/>
    <n v="0"/>
    <x v="1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9"/>
    <x v="2"/>
    <n v="1449863202"/>
    <n v="42349.615763888891"/>
    <x v="0"/>
    <n v="1"/>
    <x v="1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8"/>
    <x v="8"/>
    <n v="1252718519"/>
    <n v="40067.848599537036"/>
    <x v="0"/>
    <n v="1"/>
    <x v="1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10"/>
    <x v="0"/>
    <n v="1428341985"/>
    <n v="42100.527604166658"/>
    <x v="0"/>
    <n v="2"/>
    <x v="1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2"/>
    <x v="3"/>
    <n v="1390589018"/>
    <n v="41663.571967592587"/>
    <x v="0"/>
    <n v="9"/>
    <x v="1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4"/>
    <x v="6"/>
    <n v="1321406795"/>
    <n v="40862.851793981477"/>
    <x v="0"/>
    <n v="5"/>
    <x v="1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11"/>
    <x v="0"/>
    <n v="1441297645"/>
    <n v="42250.477372685178"/>
    <x v="0"/>
    <n v="57"/>
    <x v="1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0"/>
    <x v="4"/>
    <n v="1372721577"/>
    <n v="41456.772881944438"/>
    <x v="0"/>
    <n v="3"/>
    <x v="1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6"/>
    <x v="3"/>
    <n v="1396284680"/>
    <n v="41729.493981481479"/>
    <x v="0"/>
    <n v="1"/>
    <x v="1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11"/>
    <x v="7"/>
    <n v="1284567905"/>
    <n v="40436.475752314815"/>
    <x v="0"/>
    <n v="6"/>
    <x v="1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0"/>
    <x v="6"/>
    <n v="1301847025"/>
    <n v="40636.465567129628"/>
    <x v="0"/>
    <n v="27"/>
    <x v="0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5"/>
    <x v="4"/>
    <n v="1368057674"/>
    <n v="41402.792523148149"/>
    <x v="0"/>
    <n v="25"/>
    <x v="0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3"/>
    <x v="5"/>
    <n v="1343326302"/>
    <n v="41116.549791666665"/>
    <x v="0"/>
    <n v="14"/>
    <x v="0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6"/>
    <x v="5"/>
    <n v="1332182049"/>
    <n v="40987.565381944441"/>
    <x v="0"/>
    <n v="35"/>
    <x v="0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"/>
    <x v="3"/>
    <n v="1391571319"/>
    <n v="41674.941192129627"/>
    <x v="0"/>
    <n v="10"/>
    <x v="0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"/>
    <x v="4"/>
    <n v="1359468915"/>
    <n v="41303.385590277772"/>
    <x v="0"/>
    <n v="29"/>
    <x v="0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10"/>
    <x v="5"/>
    <n v="1331774434"/>
    <n v="40982.847615740735"/>
    <x v="0"/>
    <n v="44"/>
    <x v="0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8"/>
    <x v="4"/>
    <n v="1380726226"/>
    <n v="41549.419282407405"/>
    <x v="0"/>
    <n v="17"/>
    <x v="0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0"/>
    <x v="5"/>
    <n v="1338336588"/>
    <n v="41058.798472222217"/>
    <x v="0"/>
    <n v="34"/>
    <x v="0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9"/>
    <x v="4"/>
    <n v="1357187280"/>
    <n v="41276.977777777778"/>
    <x v="0"/>
    <n v="14"/>
    <x v="0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2"/>
    <x v="4"/>
    <n v="1357088939"/>
    <n v="41275.839571759258"/>
    <x v="0"/>
    <n v="156"/>
    <x v="0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8"/>
    <x v="4"/>
    <n v="1381430646"/>
    <n v="41557.572291666664"/>
    <x v="0"/>
    <n v="128"/>
    <x v="0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8"/>
    <x v="4"/>
    <n v="1381265883"/>
    <n v="41555.665312500001"/>
    <x v="0"/>
    <n v="60"/>
    <x v="0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0"/>
    <x v="4"/>
    <n v="1371491244"/>
    <n v="41442.532916666663"/>
    <x v="0"/>
    <n v="32"/>
    <x v="0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"/>
    <x v="6"/>
    <n v="1310438737"/>
    <n v="40735.906678240739"/>
    <x v="0"/>
    <n v="53"/>
    <x v="0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6"/>
    <x v="5"/>
    <n v="1330094566"/>
    <n v="40963.404699074068"/>
    <x v="0"/>
    <n v="184"/>
    <x v="0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x v="7"/>
    <x v="4"/>
    <n v="1376687485"/>
    <n v="41502.674594907403"/>
    <x v="0"/>
    <n v="90"/>
    <x v="0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6"/>
    <x v="5"/>
    <n v="1332978688"/>
    <n v="40996.785740740735"/>
    <x v="0"/>
    <n v="71"/>
    <x v="0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"/>
    <x v="3"/>
    <n v="1409494187"/>
    <n v="41882.381793981483"/>
    <x v="0"/>
    <n v="87"/>
    <x v="0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6"/>
    <x v="5"/>
    <n v="1332950446"/>
    <n v="40996.458865740737"/>
    <x v="0"/>
    <n v="28"/>
    <x v="0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7"/>
    <x v="3"/>
    <n v="1407839054"/>
    <n v="41863.225162037037"/>
    <x v="0"/>
    <n v="56"/>
    <x v="0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0"/>
    <x v="6"/>
    <n v="1306955120"/>
    <n v="40695.587037037032"/>
    <x v="0"/>
    <n v="51"/>
    <x v="0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7"/>
    <x v="5"/>
    <n v="1343867524"/>
    <n v="41122.813935185186"/>
    <x v="0"/>
    <n v="75"/>
    <x v="0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0"/>
    <x v="6"/>
    <n v="1304376478"/>
    <n v="40665.741643518515"/>
    <x v="0"/>
    <n v="38"/>
    <x v="0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0"/>
    <x v="6"/>
    <n v="1309919526"/>
    <n v="40729.897291666668"/>
    <x v="0"/>
    <n v="18"/>
    <x v="0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0"/>
    <x v="6"/>
    <n v="1306525512"/>
    <n v="40690.614722222221"/>
    <x v="0"/>
    <n v="54"/>
    <x v="0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7"/>
    <x v="6"/>
    <n v="1312821339"/>
    <n v="40763.483090277776"/>
    <x v="0"/>
    <n v="71"/>
    <x v="0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1"/>
    <x v="1"/>
    <n v="1485270311"/>
    <n v="42759.420266203706"/>
    <x v="0"/>
    <n v="57"/>
    <x v="0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4"/>
    <x v="3"/>
    <n v="1416363886"/>
    <n v="41961.892199074071"/>
    <x v="0"/>
    <n v="43"/>
    <x v="0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9"/>
    <x v="3"/>
    <n v="1387569630"/>
    <n v="41628.625347222223"/>
    <x v="0"/>
    <n v="52"/>
    <x v="0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7"/>
    <x v="5"/>
    <n v="1343870462"/>
    <n v="41122.847939814812"/>
    <x v="0"/>
    <n v="27"/>
    <x v="0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0"/>
    <x v="4"/>
    <n v="1371569202"/>
    <n v="41443.435208333329"/>
    <x v="0"/>
    <n v="12"/>
    <x v="0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1"/>
    <x v="4"/>
    <n v="1357604752"/>
    <n v="41281.809629629628"/>
    <x v="0"/>
    <n v="33"/>
    <x v="0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0"/>
    <x v="5"/>
    <n v="1340233365"/>
    <n v="41080.751909722218"/>
    <x v="0"/>
    <n v="96"/>
    <x v="0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10"/>
    <x v="6"/>
    <n v="1305568201"/>
    <n v="40679.534733796296"/>
    <x v="0"/>
    <n v="28"/>
    <x v="0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"/>
    <x v="3"/>
    <n v="1412287303"/>
    <n v="41914.70952546296"/>
    <x v="0"/>
    <n v="43"/>
    <x v="0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6"/>
    <x v="4"/>
    <n v="1362776043"/>
    <n v="41341.662534722222"/>
    <x v="0"/>
    <n v="205"/>
    <x v="0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1"/>
    <x v="5"/>
    <n v="1326810211"/>
    <n v="40925.391331018516"/>
    <x v="0"/>
    <n v="23"/>
    <x v="0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3"/>
    <x v="5"/>
    <n v="1343682681"/>
    <n v="41120.67454861111"/>
    <x v="0"/>
    <n v="19"/>
    <x v="0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4"/>
    <x v="4"/>
    <n v="1386806254"/>
    <n v="41619.789976851847"/>
    <x v="0"/>
    <n v="14"/>
    <x v="0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5"/>
    <x v="3"/>
    <n v="1399666342"/>
    <n v="41768.633587962962"/>
    <x v="0"/>
    <n v="38"/>
    <x v="0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10"/>
    <x v="0"/>
    <n v="1427753265"/>
    <n v="42093.71371527778"/>
    <x v="0"/>
    <n v="78"/>
    <x v="0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11"/>
    <x v="5"/>
    <n v="1346885050"/>
    <n v="41157.739004629628"/>
    <x v="0"/>
    <n v="69"/>
    <x v="0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1"/>
    <x v="0"/>
    <n v="1424474452"/>
    <n v="42055.764490740738"/>
    <x v="0"/>
    <n v="33"/>
    <x v="0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6"/>
    <x v="7"/>
    <n v="1268459318"/>
    <n v="40250.033773148149"/>
    <x v="0"/>
    <n v="54"/>
    <x v="0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11"/>
    <x v="5"/>
    <n v="1349335284"/>
    <n v="41186.098194444443"/>
    <x v="0"/>
    <n v="99"/>
    <x v="0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"/>
    <x v="5"/>
    <n v="1330908930"/>
    <n v="40972.830208333333"/>
    <x v="0"/>
    <n v="49"/>
    <x v="0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2"/>
    <x v="5"/>
    <n v="1326972107"/>
    <n v="40927.265127314815"/>
    <x v="0"/>
    <n v="11"/>
    <x v="0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5"/>
    <x v="5"/>
    <n v="1339549982"/>
    <n v="41072.84238425926"/>
    <x v="0"/>
    <n v="38"/>
    <x v="0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0"/>
    <x v="2"/>
    <n v="1463253240"/>
    <n v="42504.593055555553"/>
    <x v="0"/>
    <n v="16"/>
    <x v="0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"/>
    <x v="4"/>
    <n v="1361363825"/>
    <n v="41325.317418981482"/>
    <x v="0"/>
    <n v="32"/>
    <x v="0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6"/>
    <x v="5"/>
    <n v="1332948694"/>
    <n v="40996.438587962963"/>
    <x v="0"/>
    <n v="20"/>
    <x v="0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9"/>
    <x v="5"/>
    <n v="1321978335"/>
    <n v="40869.466840277775"/>
    <x v="0"/>
    <n v="154"/>
    <x v="0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6"/>
    <x v="3"/>
    <n v="1395349475"/>
    <n v="41718.669849537036"/>
    <x v="0"/>
    <n v="41"/>
    <x v="0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0"/>
    <x v="4"/>
    <n v="1369770292"/>
    <n v="41422.614490740736"/>
    <x v="0"/>
    <n v="75"/>
    <x v="0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10"/>
    <x v="5"/>
    <n v="1333709958"/>
    <n v="41005.249513888884"/>
    <x v="0"/>
    <n v="40"/>
    <x v="0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11"/>
    <x v="4"/>
    <n v="1378516918"/>
    <n v="41523.848587962959"/>
    <x v="0"/>
    <n v="46"/>
    <x v="0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10"/>
    <x v="3"/>
    <n v="1396396662"/>
    <n v="41730.79006944444"/>
    <x v="0"/>
    <n v="62"/>
    <x v="0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9"/>
    <x v="5"/>
    <n v="1324243985"/>
    <n v="40895.689641203702"/>
    <x v="0"/>
    <n v="61"/>
    <x v="0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7"/>
    <x v="5"/>
    <n v="1345745956"/>
    <n v="41144.555046296293"/>
    <x v="0"/>
    <n v="96"/>
    <x v="0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7"/>
    <x v="2"/>
    <n v="1472102787"/>
    <n v="42607.018368055556"/>
    <x v="0"/>
    <n v="190"/>
    <x v="0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"/>
    <x v="3"/>
    <n v="1413058063"/>
    <n v="41923.63035879629"/>
    <x v="1"/>
    <n v="94"/>
    <x v="0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11"/>
    <x v="4"/>
    <n v="1378735983"/>
    <n v="41526.384062500001"/>
    <x v="1"/>
    <n v="39"/>
    <x v="0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4"/>
    <x v="2"/>
    <n v="1479708680"/>
    <n v="42695.049537037034"/>
    <x v="0"/>
    <n v="127"/>
    <x v="0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"/>
    <x v="3"/>
    <n v="1411489552"/>
    <n v="41905.476296296292"/>
    <x v="1"/>
    <n v="159"/>
    <x v="0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7"/>
    <x v="2"/>
    <n v="1469595396"/>
    <n v="42577.997638888883"/>
    <x v="0"/>
    <n v="177"/>
    <x v="0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1"/>
    <x v="3"/>
    <n v="1393233855"/>
    <n v="41694.183506944442"/>
    <x v="0"/>
    <n v="47"/>
    <x v="0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0"/>
    <x v="0"/>
    <n v="1433963376"/>
    <n v="42165.590000000004"/>
    <x v="0"/>
    <n v="1"/>
    <x v="0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6"/>
    <x v="0"/>
    <n v="1426446033"/>
    <n v="42078.583715277775"/>
    <x v="0"/>
    <n v="16"/>
    <x v="0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x v="1"/>
    <x v="0"/>
    <n v="1424057664"/>
    <n v="42050.94055555555"/>
    <x v="0"/>
    <n v="115"/>
    <x v="0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6"/>
    <x v="2"/>
    <n v="1458762717"/>
    <n v="42452.619409722225"/>
    <x v="0"/>
    <n v="133"/>
    <x v="0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0"/>
    <x v="2"/>
    <n v="1464815253"/>
    <n v="42522.671909722216"/>
    <x v="0"/>
    <n v="70"/>
    <x v="0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1"/>
    <x v="2"/>
    <n v="1476386395"/>
    <n v="42656.59716435185"/>
    <x v="0"/>
    <n v="62"/>
    <x v="0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"/>
    <x v="0"/>
    <n v="1421524709"/>
    <n v="42021.62394675926"/>
    <x v="0"/>
    <n v="10"/>
    <x v="0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4"/>
    <x v="2"/>
    <n v="1480309546"/>
    <n v="42702.004004629627"/>
    <x v="0"/>
    <n v="499"/>
    <x v="0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0"/>
    <x v="2"/>
    <n v="1466737217"/>
    <n v="42544.916863425926"/>
    <x v="0"/>
    <n v="47"/>
    <x v="0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11"/>
    <x v="2"/>
    <n v="1472282956"/>
    <n v="42609.103657407402"/>
    <x v="0"/>
    <n v="28"/>
    <x v="0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"/>
    <x v="0"/>
    <n v="1444831031"/>
    <n v="42291.373043981475"/>
    <x v="0"/>
    <n v="24"/>
    <x v="0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6"/>
    <x v="0"/>
    <n v="1426528418"/>
    <n v="42079.537245370368"/>
    <x v="0"/>
    <n v="76"/>
    <x v="0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5"/>
    <x v="0"/>
    <n v="1430768468"/>
    <n v="42128.611898148149"/>
    <x v="0"/>
    <n v="98"/>
    <x v="0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"/>
    <x v="4"/>
    <n v="1382528113"/>
    <n v="41570.274456018517"/>
    <x v="0"/>
    <n v="48"/>
    <x v="1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7"/>
    <x v="2"/>
    <n v="1471475404"/>
    <n v="42599.756990740738"/>
    <x v="0"/>
    <n v="2"/>
    <x v="1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"/>
    <x v="4"/>
    <n v="1381583948"/>
    <n v="41559.346620370365"/>
    <x v="0"/>
    <n v="4"/>
    <x v="1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2"/>
    <x v="5"/>
    <n v="1326422966"/>
    <n v="40920.909328703703"/>
    <x v="0"/>
    <n v="5"/>
    <x v="1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11"/>
    <x v="4"/>
    <n v="1379990038"/>
    <n v="41540.898587962962"/>
    <x v="0"/>
    <n v="79"/>
    <x v="1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9"/>
    <x v="4"/>
    <n v="1353177197"/>
    <n v="41230.564780092594"/>
    <x v="0"/>
    <n v="2"/>
    <x v="1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2"/>
    <x v="0"/>
    <n v="1421853518"/>
    <n v="42025.429606481477"/>
    <x v="0"/>
    <n v="11"/>
    <x v="1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4"/>
    <x v="8"/>
    <n v="1254450706"/>
    <n v="40087.897060185183"/>
    <x v="0"/>
    <n v="11"/>
    <x v="1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9"/>
    <x v="3"/>
    <n v="1386463198"/>
    <n v="41615.819421296292"/>
    <x v="0"/>
    <n v="1"/>
    <x v="1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6"/>
    <x v="4"/>
    <n v="1362860257"/>
    <n v="41342.637233796297"/>
    <x v="0"/>
    <n v="3"/>
    <x v="1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7"/>
    <x v="4"/>
    <n v="1375403523"/>
    <n v="41487.813923611109"/>
    <x v="0"/>
    <n v="5"/>
    <x v="1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"/>
    <x v="4"/>
    <n v="1383139695"/>
    <n v="41577.352951388886"/>
    <x v="0"/>
    <n v="12"/>
    <x v="1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1"/>
    <x v="6"/>
    <n v="1295898527"/>
    <n v="40567.617210648146"/>
    <x v="0"/>
    <n v="2"/>
    <x v="1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"/>
    <x v="5"/>
    <n v="1349150440"/>
    <n v="41183.958796296298"/>
    <x v="0"/>
    <n v="5"/>
    <x v="1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10"/>
    <x v="4"/>
    <n v="1365084034"/>
    <n v="41368.375393518516"/>
    <x v="0"/>
    <n v="21"/>
    <x v="1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7"/>
    <x v="0"/>
    <n v="1441128131"/>
    <n v="42248.515405092585"/>
    <x v="0"/>
    <n v="0"/>
    <x v="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2"/>
    <x v="4"/>
    <n v="1357127727"/>
    <n v="41276.288506944438"/>
    <x v="0"/>
    <n v="45"/>
    <x v="1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4"/>
    <x v="4"/>
    <n v="1384887360"/>
    <n v="41597.580555555556"/>
    <x v="0"/>
    <n v="29"/>
    <x v="1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4"/>
    <x v="7"/>
    <n v="1290490524"/>
    <n v="40505.024583333332"/>
    <x v="0"/>
    <n v="2"/>
    <x v="1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10"/>
    <x v="5"/>
    <n v="1336506905"/>
    <n v="41037.621585648143"/>
    <x v="0"/>
    <n v="30"/>
    <x v="1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11"/>
    <x v="5"/>
    <n v="1348731738"/>
    <n v="41179.112708333334"/>
    <x v="0"/>
    <n v="8"/>
    <x v="1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9"/>
    <x v="5"/>
    <n v="1322632886"/>
    <n v="40877.042662037034"/>
    <x v="0"/>
    <n v="1"/>
    <x v="1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7"/>
    <x v="6"/>
    <n v="1312490350"/>
    <n v="40759.652199074073"/>
    <x v="0"/>
    <n v="14"/>
    <x v="1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1"/>
    <x v="2"/>
    <n v="1451773635"/>
    <n v="42371.727256944439"/>
    <x v="0"/>
    <n v="24"/>
    <x v="1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10"/>
    <x v="5"/>
    <n v="1331666146"/>
    <n v="40981.594282407401"/>
    <x v="0"/>
    <n v="2"/>
    <x v="1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4"/>
    <x v="2"/>
    <n v="1481322911"/>
    <n v="42713.732766203706"/>
    <x v="0"/>
    <n v="21"/>
    <x v="1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7"/>
    <x v="2"/>
    <n v="1471812813"/>
    <n v="42603.662187499998"/>
    <x v="0"/>
    <n v="7"/>
    <x v="1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10"/>
    <x v="5"/>
    <n v="1335567655"/>
    <n v="41026.75063657407"/>
    <x v="0"/>
    <n v="0"/>
    <x v="1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7"/>
    <x v="6"/>
    <n v="1311789885"/>
    <n v="40751.544965277775"/>
    <x v="0"/>
    <n v="4"/>
    <x v="1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11"/>
    <x v="3"/>
    <n v="1409942943"/>
    <n v="41887.575729166667"/>
    <x v="0"/>
    <n v="32"/>
    <x v="1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"/>
    <x v="4"/>
    <n v="1382460379"/>
    <n v="41569.490497685183"/>
    <x v="0"/>
    <n v="4"/>
    <x v="1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3"/>
    <x v="3"/>
    <n v="1405989930"/>
    <n v="41841.823263888888"/>
    <x v="0"/>
    <n v="9"/>
    <x v="1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3"/>
    <x v="7"/>
    <n v="1273121283"/>
    <n v="40303.991701388884"/>
    <x v="0"/>
    <n v="17"/>
    <x v="1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6"/>
    <x v="0"/>
    <n v="1425331963"/>
    <n v="42065.689386574071"/>
    <x v="0"/>
    <n v="5"/>
    <x v="1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5"/>
    <x v="2"/>
    <n v="1462577610"/>
    <n v="42496.773263888892"/>
    <x v="0"/>
    <n v="53"/>
    <x v="1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11"/>
    <x v="7"/>
    <n v="1284087829"/>
    <n v="40430.919317129628"/>
    <x v="0"/>
    <n v="7"/>
    <x v="1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3"/>
    <x v="0"/>
    <n v="1438549026"/>
    <n v="42218.664652777778"/>
    <x v="0"/>
    <n v="72"/>
    <x v="1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"/>
    <x v="5"/>
    <n v="1351528308"/>
    <n v="41211.480416666665"/>
    <x v="0"/>
    <n v="0"/>
    <x v="1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9"/>
    <x v="5"/>
    <n v="1322763110"/>
    <n v="40878.549884259257"/>
    <x v="0"/>
    <n v="2"/>
    <x v="1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10"/>
    <x v="6"/>
    <n v="1302661362"/>
    <n v="40645.890763888885"/>
    <x v="0"/>
    <n v="8"/>
    <x v="1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1"/>
    <x v="2"/>
    <n v="1456777402"/>
    <n v="42429.641226851854"/>
    <x v="0"/>
    <n v="2"/>
    <x v="1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5"/>
    <x v="7"/>
    <n v="1272050914"/>
    <n v="40291.603171296294"/>
    <x v="0"/>
    <n v="0"/>
    <x v="1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3"/>
    <x v="3"/>
    <n v="1404947422"/>
    <n v="41829.757199074069"/>
    <x v="0"/>
    <n v="3"/>
    <x v="1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7"/>
    <x v="5"/>
    <n v="1346180780"/>
    <n v="41149.587731481479"/>
    <x v="0"/>
    <n v="4"/>
    <x v="1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"/>
    <x v="2"/>
    <n v="1449194137"/>
    <n v="42341.87195601852"/>
    <x v="0"/>
    <n v="3"/>
    <x v="1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"/>
    <x v="6"/>
    <n v="1290663926"/>
    <n v="40507.031550925924"/>
    <x v="0"/>
    <n v="6"/>
    <x v="1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1"/>
    <x v="3"/>
    <n v="1392093190"/>
    <n v="41680.981365740736"/>
    <x v="0"/>
    <n v="0"/>
    <x v="1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7"/>
    <x v="6"/>
    <n v="1313123823"/>
    <n v="40766.9840625"/>
    <x v="0"/>
    <n v="0"/>
    <x v="1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0"/>
    <x v="7"/>
    <n v="1276283655"/>
    <n v="40340.593229166661"/>
    <x v="0"/>
    <n v="0"/>
    <x v="1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0"/>
    <x v="5"/>
    <n v="1340296440"/>
    <n v="41081.481944444444"/>
    <x v="0"/>
    <n v="8"/>
    <x v="1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1"/>
    <x v="1"/>
    <n v="1483362319"/>
    <n v="42737.337025462963"/>
    <x v="0"/>
    <n v="5"/>
    <x v="1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"/>
    <x v="3"/>
    <n v="1388707645"/>
    <n v="41641.796817129631"/>
    <x v="0"/>
    <n v="0"/>
    <x v="1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4"/>
    <x v="5"/>
    <n v="1350009447"/>
    <n v="41193.901006944441"/>
    <x v="0"/>
    <n v="2"/>
    <x v="1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10"/>
    <x v="5"/>
    <n v="1333596019"/>
    <n v="41003.930775462963"/>
    <x v="0"/>
    <n v="24"/>
    <x v="1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3"/>
    <x v="5"/>
    <n v="1343326747"/>
    <n v="41116.554942129631"/>
    <x v="0"/>
    <n v="0"/>
    <x v="1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1"/>
    <x v="5"/>
    <n v="1327853914"/>
    <n v="40937.471226851849"/>
    <x v="0"/>
    <n v="9"/>
    <x v="1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11"/>
    <x v="7"/>
    <n v="1284409734"/>
    <n v="40434.645069444443"/>
    <x v="0"/>
    <n v="0"/>
    <x v="1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0"/>
    <x v="3"/>
    <n v="1402612730"/>
    <n v="41802.735300925924"/>
    <x v="0"/>
    <n v="1"/>
    <x v="1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4"/>
    <x v="3"/>
    <n v="1414879161"/>
    <n v="41944.707881944443"/>
    <x v="0"/>
    <n v="10"/>
    <x v="1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4"/>
    <x v="5"/>
    <n v="1352906645"/>
    <n v="41227.433391203704"/>
    <x v="0"/>
    <n v="1"/>
    <x v="1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8"/>
    <x v="4"/>
    <n v="1381853222"/>
    <n v="41562.463217592594"/>
    <x v="0"/>
    <n v="0"/>
    <x v="1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4"/>
    <x v="6"/>
    <n v="1320033976"/>
    <n v="40846.962685185179"/>
    <x v="0"/>
    <n v="20"/>
    <x v="1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11"/>
    <x v="3"/>
    <n v="1409143393"/>
    <n v="41878.32167824074"/>
    <x v="0"/>
    <n v="30"/>
    <x v="1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8"/>
    <x v="3"/>
    <n v="1414018923"/>
    <n v="41934.751423611109"/>
    <x v="0"/>
    <n v="6"/>
    <x v="1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2"/>
    <x v="4"/>
    <n v="1358203069"/>
    <n v="41288.734594907408"/>
    <x v="0"/>
    <n v="15"/>
    <x v="1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8"/>
    <x v="4"/>
    <n v="1382994511"/>
    <n v="41575.672581018516"/>
    <x v="0"/>
    <n v="5"/>
    <x v="1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0"/>
    <x v="7"/>
    <n v="1276043330"/>
    <n v="40337.811689814815"/>
    <x v="0"/>
    <n v="0"/>
    <x v="1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10"/>
    <x v="5"/>
    <n v="1334432695"/>
    <n v="41013.614525462959"/>
    <x v="0"/>
    <n v="0"/>
    <x v="1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8"/>
    <x v="5"/>
    <n v="1348864913"/>
    <n v="41180.654085648144"/>
    <x v="0"/>
    <n v="28"/>
    <x v="1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6"/>
    <x v="5"/>
    <n v="1331358169"/>
    <n v="40978.029733796291"/>
    <x v="0"/>
    <n v="0"/>
    <x v="1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5"/>
    <x v="7"/>
    <n v="1273874306"/>
    <n v="40312.707245370366"/>
    <x v="0"/>
    <n v="5"/>
    <x v="1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1"/>
    <x v="3"/>
    <n v="1392021502"/>
    <n v="41680.151643518519"/>
    <x v="0"/>
    <n v="7"/>
    <x v="1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1"/>
    <x v="4"/>
    <n v="1360106145"/>
    <n v="41310.760937499996"/>
    <x v="0"/>
    <n v="30"/>
    <x v="1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10"/>
    <x v="3"/>
    <n v="1394683409"/>
    <n v="41710.960752314815"/>
    <x v="0"/>
    <n v="2"/>
    <x v="1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10"/>
    <x v="3"/>
    <n v="1396633284"/>
    <n v="41733.528749999998"/>
    <x v="0"/>
    <n v="30"/>
    <x v="1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"/>
    <x v="2"/>
    <n v="1451462429"/>
    <n v="42368.125335648147"/>
    <x v="0"/>
    <n v="2"/>
    <x v="1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"/>
    <x v="5"/>
    <n v="1323131689"/>
    <n v="40882.815844907404"/>
    <x v="0"/>
    <n v="0"/>
    <x v="1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8"/>
    <x v="4"/>
    <n v="1380913757"/>
    <n v="41551.589780092589"/>
    <x v="0"/>
    <n v="2"/>
    <x v="1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x v="7"/>
    <x v="5"/>
    <n v="1343993448"/>
    <n v="41124.27138888889"/>
    <x v="0"/>
    <n v="1"/>
    <x v="1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5"/>
    <x v="4"/>
    <n v="1369246738"/>
    <n v="41416.554837962962"/>
    <x v="0"/>
    <n v="2"/>
    <x v="1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3"/>
    <x v="0"/>
    <n v="1435363926"/>
    <n v="42181.800069444442"/>
    <x v="0"/>
    <n v="14"/>
    <x v="1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2"/>
    <x v="1"/>
    <n v="1484101145"/>
    <n v="42745.888252314813"/>
    <x v="0"/>
    <n v="31"/>
    <x v="1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2"/>
    <x v="2"/>
    <n v="1452716060"/>
    <n v="42382.634953703695"/>
    <x v="0"/>
    <n v="16"/>
    <x v="1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8"/>
    <x v="2"/>
    <n v="1477843305"/>
    <n v="42673.459548611114"/>
    <x v="0"/>
    <n v="12"/>
    <x v="1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6"/>
    <x v="2"/>
    <n v="1458050450"/>
    <n v="42444.375578703701"/>
    <x v="0"/>
    <n v="96"/>
    <x v="1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2"/>
    <x v="1"/>
    <n v="1482958626"/>
    <n v="42732.664652777778"/>
    <x v="0"/>
    <n v="16"/>
    <x v="1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7"/>
    <x v="2"/>
    <n v="1470852048"/>
    <n v="42592.542222222219"/>
    <x v="0"/>
    <n v="5"/>
    <x v="1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5"/>
    <x v="2"/>
    <n v="1462128306"/>
    <n v="42491.57298611111"/>
    <x v="0"/>
    <n v="0"/>
    <x v="1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x v="1"/>
    <x v="2"/>
    <n v="1455220364"/>
    <n v="42411.619953703703"/>
    <x v="0"/>
    <n v="8"/>
    <x v="1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2"/>
    <x v="2"/>
    <n v="1450832576"/>
    <n v="42360.835370370369"/>
    <x v="0"/>
    <n v="7"/>
    <x v="1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"/>
    <x v="2"/>
    <n v="1450461661"/>
    <n v="42356.54237268518"/>
    <x v="0"/>
    <n v="24"/>
    <x v="1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5"/>
    <x v="2"/>
    <n v="1461166872"/>
    <n v="42480.44527777777"/>
    <x v="0"/>
    <n v="121"/>
    <x v="1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8"/>
    <x v="2"/>
    <n v="1476888212"/>
    <n v="42662.405231481483"/>
    <x v="0"/>
    <n v="196"/>
    <x v="1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"/>
    <x v="0"/>
    <n v="1419566199"/>
    <n v="41998.956006944441"/>
    <x v="0"/>
    <n v="5"/>
    <x v="1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3"/>
    <x v="0"/>
    <n v="1436472039"/>
    <n v="42194.625451388885"/>
    <x v="0"/>
    <n v="73"/>
    <x v="1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7"/>
    <x v="2"/>
    <n v="1470294300"/>
    <n v="42586.086805555555"/>
    <x v="0"/>
    <n v="93"/>
    <x v="1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x v="6"/>
    <x v="0"/>
    <n v="1424901359"/>
    <n v="42060.705543981479"/>
    <x v="0"/>
    <n v="17"/>
    <x v="1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8"/>
    <x v="2"/>
    <n v="1476710133"/>
    <n v="42660.344131944446"/>
    <x v="0"/>
    <n v="7"/>
    <x v="1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6"/>
    <x v="0"/>
    <n v="1426792563"/>
    <n v="42082.594479166662"/>
    <x v="0"/>
    <n v="17"/>
    <x v="1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"/>
    <x v="0"/>
    <n v="1419048665"/>
    <n v="41992.96603009259"/>
    <x v="0"/>
    <n v="171"/>
    <x v="1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1"/>
    <x v="1"/>
    <n v="1485874955"/>
    <n v="42766.41846064815"/>
    <x v="0"/>
    <n v="188"/>
    <x v="1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x v="2"/>
    <x v="1"/>
    <n v="1483634335"/>
    <n v="42740.485358796293"/>
    <x v="0"/>
    <n v="110"/>
    <x v="1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2"/>
    <x v="2"/>
    <n v="1451927153"/>
    <n v="42373.504085648143"/>
    <x v="0"/>
    <n v="37"/>
    <x v="1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11"/>
    <x v="2"/>
    <n v="1473693319"/>
    <n v="42625.427303240744"/>
    <x v="0"/>
    <n v="9"/>
    <x v="1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7"/>
    <x v="0"/>
    <n v="1437663919"/>
    <n v="42208.420358796291"/>
    <x v="0"/>
    <n v="29"/>
    <x v="1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11"/>
    <x v="2"/>
    <n v="1474676646"/>
    <n v="42636.808402777773"/>
    <x v="0"/>
    <n v="6"/>
    <x v="1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11"/>
    <x v="2"/>
    <n v="1473174932"/>
    <n v="42619.427453703705"/>
    <x v="0"/>
    <n v="30"/>
    <x v="1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6"/>
    <x v="2"/>
    <n v="1456121174"/>
    <n v="42422.045995370368"/>
    <x v="0"/>
    <n v="81"/>
    <x v="1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3"/>
    <x v="3"/>
    <n v="1405542034"/>
    <n v="41836.639282407406"/>
    <x v="0"/>
    <n v="4"/>
    <x v="1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2"/>
    <x v="1"/>
    <n v="1483773407"/>
    <n v="42742.094988425924"/>
    <x v="0"/>
    <n v="11"/>
    <x v="1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"/>
    <x v="1"/>
    <n v="1481951853"/>
    <n v="42721.012187499997"/>
    <x v="0"/>
    <n v="14"/>
    <x v="1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5"/>
    <x v="0"/>
    <n v="1429290060"/>
    <n v="42111.500694444439"/>
    <x v="0"/>
    <n v="5"/>
    <x v="1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7"/>
    <x v="3"/>
    <n v="1407271598"/>
    <n v="41856.657384259255"/>
    <x v="0"/>
    <n v="45"/>
    <x v="1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8"/>
    <x v="0"/>
    <n v="1441844493"/>
    <n v="42256.806631944441"/>
    <x v="0"/>
    <n v="8"/>
    <x v="1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1"/>
    <x v="2"/>
    <n v="1456336756"/>
    <n v="42424.541157407402"/>
    <x v="0"/>
    <n v="3"/>
    <x v="1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5"/>
    <x v="2"/>
    <n v="1461948185"/>
    <n v="42489.488252314812"/>
    <x v="0"/>
    <n v="24"/>
    <x v="1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3"/>
    <x v="0"/>
    <n v="1435627497"/>
    <n v="42184.850659722222"/>
    <x v="0"/>
    <n v="18"/>
    <x v="1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2"/>
    <x v="2"/>
    <n v="1453502197"/>
    <n v="42391.733761574076"/>
    <x v="0"/>
    <n v="12"/>
    <x v="1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2"/>
    <x v="2"/>
    <n v="1453793101"/>
    <n v="42395.100706018515"/>
    <x v="0"/>
    <n v="123"/>
    <x v="1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5"/>
    <x v="2"/>
    <n v="1463392828"/>
    <n v="42506.208657407398"/>
    <x v="0"/>
    <n v="96"/>
    <x v="1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8"/>
    <x v="3"/>
    <n v="1413495722"/>
    <n v="41928.695856481478"/>
    <x v="0"/>
    <n v="31"/>
    <x v="1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3"/>
    <x v="3"/>
    <n v="1405032222"/>
    <n v="41830.738680555551"/>
    <x v="0"/>
    <n v="4"/>
    <x v="1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11"/>
    <x v="2"/>
    <n v="1472839486"/>
    <n v="42615.544976851852"/>
    <x v="0"/>
    <n v="3"/>
    <x v="1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3"/>
    <x v="2"/>
    <n v="1469289685"/>
    <n v="42574.459317129629"/>
    <x v="0"/>
    <n v="179"/>
    <x v="1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x v="1"/>
    <x v="0"/>
    <n v="1424918808"/>
    <n v="42060.907499999994"/>
    <x v="0"/>
    <n v="3"/>
    <x v="1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4"/>
    <x v="0"/>
    <n v="1449011610"/>
    <n v="42339.759375000001"/>
    <x v="0"/>
    <n v="23"/>
    <x v="1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"/>
    <x v="2"/>
    <n v="1447698300"/>
    <n v="42324.559027777774"/>
    <x v="0"/>
    <n v="23"/>
    <x v="1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5"/>
    <x v="3"/>
    <n v="1400051050"/>
    <n v="41773.086226851847"/>
    <x v="0"/>
    <n v="41"/>
    <x v="1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x v="11"/>
    <x v="2"/>
    <n v="1472718825"/>
    <n v="42614.148437499993"/>
    <x v="0"/>
    <n v="0"/>
    <x v="1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7"/>
    <x v="2"/>
    <n v="1472509495"/>
    <n v="42611.725636574069"/>
    <x v="0"/>
    <n v="32"/>
    <x v="1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7"/>
    <x v="3"/>
    <n v="1407178164"/>
    <n v="41855.575972222221"/>
    <x v="0"/>
    <n v="2"/>
    <x v="1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x v="0"/>
    <x v="2"/>
    <n v="1466186988"/>
    <n v="42538.548472222225"/>
    <x v="0"/>
    <n v="7"/>
    <x v="1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10"/>
    <x v="2"/>
    <n v="1457475119"/>
    <n v="42437.71665509259"/>
    <x v="0"/>
    <n v="4"/>
    <x v="1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8"/>
    <x v="2"/>
    <n v="1476054568"/>
    <n v="42652.756574074076"/>
    <x v="0"/>
    <n v="196"/>
    <x v="1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x v="8"/>
    <x v="3"/>
    <n v="1412835530"/>
    <n v="41921.054745370369"/>
    <x v="0"/>
    <n v="11"/>
    <x v="1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8"/>
    <x v="3"/>
    <n v="1415140480"/>
    <n v="41947.732407407406"/>
    <x v="0"/>
    <n v="9"/>
    <x v="1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0"/>
    <x v="3"/>
    <n v="1403902060"/>
    <n v="41817.658101851848"/>
    <x v="0"/>
    <n v="5"/>
    <x v="1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8"/>
    <x v="3"/>
    <n v="1414549697"/>
    <n v="41940.894641203704"/>
    <x v="0"/>
    <n v="8"/>
    <x v="1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8"/>
    <x v="0"/>
    <n v="1444017801"/>
    <n v="42281.960659722223"/>
    <x v="0"/>
    <n v="229"/>
    <x v="1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8"/>
    <x v="3"/>
    <n v="1413270690"/>
    <n v="41926.091319444444"/>
    <x v="0"/>
    <n v="40"/>
    <x v="1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"/>
    <x v="1"/>
    <n v="1484357160"/>
    <n v="42748.851388888892"/>
    <x v="0"/>
    <n v="6"/>
    <x v="1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9"/>
    <x v="1"/>
    <n v="1481908613"/>
    <n v="42720.511724537035"/>
    <x v="0"/>
    <n v="4"/>
    <x v="1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4"/>
    <x v="0"/>
    <n v="1447777514"/>
    <n v="42325.475856481477"/>
    <x v="0"/>
    <n v="22"/>
    <x v="1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"/>
    <x v="1"/>
    <n v="1487091661"/>
    <n v="42780.500706018516"/>
    <x v="0"/>
    <n v="15"/>
    <x v="1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2"/>
    <x v="2"/>
    <n v="1453222827"/>
    <n v="42388.5003125"/>
    <x v="0"/>
    <n v="95"/>
    <x v="1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1"/>
    <x v="0"/>
    <n v="1443538783"/>
    <n v="42276.416469907403"/>
    <x v="0"/>
    <n v="161"/>
    <x v="1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4"/>
    <x v="3"/>
    <n v="1417654672"/>
    <n v="41976.83185185185"/>
    <x v="0"/>
    <n v="8"/>
    <x v="1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4"/>
    <x v="2"/>
    <n v="1478095223"/>
    <n v="42676.3752662037"/>
    <x v="0"/>
    <n v="76"/>
    <x v="1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4"/>
    <x v="2"/>
    <n v="1480361115"/>
    <n v="42702.600868055553"/>
    <x v="0"/>
    <n v="1"/>
    <x v="1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5"/>
    <x v="2"/>
    <n v="1463754646"/>
    <n v="42510.396365740737"/>
    <x v="0"/>
    <n v="101"/>
    <x v="1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7"/>
    <x v="2"/>
    <n v="1468180462"/>
    <n v="42561.621087962958"/>
    <x v="0"/>
    <n v="4"/>
    <x v="1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4"/>
    <x v="3"/>
    <n v="1415050395"/>
    <n v="41946.689756944441"/>
    <x v="0"/>
    <n v="1"/>
    <x v="1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9"/>
    <x v="1"/>
    <n v="1481366052"/>
    <n v="42714.232083333329"/>
    <x v="0"/>
    <n v="775"/>
    <x v="1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4"/>
    <x v="0"/>
    <n v="1449000056"/>
    <n v="42339.625648148147"/>
    <x v="0"/>
    <n v="90"/>
    <x v="1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9"/>
    <x v="0"/>
    <n v="1415750615"/>
    <n v="41954.79415509259"/>
    <x v="0"/>
    <n v="16"/>
    <x v="1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8"/>
    <x v="0"/>
    <n v="1445893495"/>
    <n v="42303.670081018521"/>
    <x v="0"/>
    <n v="6"/>
    <x v="1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6"/>
    <x v="2"/>
    <n v="1456108456"/>
    <n v="42421.898796296293"/>
    <x v="0"/>
    <n v="38"/>
    <x v="1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8"/>
    <x v="0"/>
    <n v="1444666335"/>
    <n v="42289.466840277775"/>
    <x v="0"/>
    <n v="355"/>
    <x v="1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0"/>
    <x v="2"/>
    <n v="1465904933"/>
    <n v="42535.283946759257"/>
    <x v="0"/>
    <n v="7"/>
    <x v="1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2"/>
    <x v="0"/>
    <n v="1420500149"/>
    <n v="42009.765613425923"/>
    <x v="0"/>
    <n v="400"/>
    <x v="1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5"/>
    <x v="0"/>
    <n v="1430617209"/>
    <n v="42126.861215277771"/>
    <x v="0"/>
    <n v="30"/>
    <x v="0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1"/>
    <x v="0"/>
    <n v="1443074571"/>
    <n v="42271.043645833335"/>
    <x v="1"/>
    <n v="478"/>
    <x v="0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"/>
    <x v="0"/>
    <n v="1429284677"/>
    <n v="42111.438391203708"/>
    <x v="1"/>
    <n v="74"/>
    <x v="0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5"/>
    <x v="0"/>
    <n v="1432245861"/>
    <n v="42145.711354166669"/>
    <x v="0"/>
    <n v="131"/>
    <x v="0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9"/>
    <x v="2"/>
    <n v="1451656563"/>
    <n v="42370.372256944444"/>
    <x v="1"/>
    <n v="61"/>
    <x v="0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"/>
    <x v="0"/>
    <n v="1423944037"/>
    <n v="42049.625428240739"/>
    <x v="1"/>
    <n v="1071"/>
    <x v="0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"/>
    <x v="2"/>
    <n v="1456480016"/>
    <n v="42426.199259259258"/>
    <x v="1"/>
    <n v="122"/>
    <x v="0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1"/>
    <x v="3"/>
    <n v="1411433347"/>
    <n v="41904.825775462959"/>
    <x v="1"/>
    <n v="111"/>
    <x v="0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"/>
    <x v="1"/>
    <n v="1484924605"/>
    <n v="42755.419039351851"/>
    <x v="1"/>
    <n v="255"/>
    <x v="0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6"/>
    <x v="0"/>
    <n v="1423501507"/>
    <n v="42044.503553240742"/>
    <x v="0"/>
    <n v="141"/>
    <x v="0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7"/>
    <x v="2"/>
    <n v="1472470549"/>
    <n v="42611.274872685179"/>
    <x v="0"/>
    <n v="159"/>
    <x v="0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4"/>
    <x v="0"/>
    <n v="1447698010"/>
    <n v="42324.555671296293"/>
    <x v="0"/>
    <n v="99"/>
    <x v="0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5"/>
    <x v="2"/>
    <n v="1464105625"/>
    <n v="42514.458622685182"/>
    <x v="0"/>
    <n v="96"/>
    <x v="0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4"/>
    <x v="2"/>
    <n v="1479144880"/>
    <n v="42688.524074074077"/>
    <x v="0"/>
    <n v="27"/>
    <x v="0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3"/>
    <x v="2"/>
    <n v="1467604804"/>
    <n v="42554.958379629628"/>
    <x v="0"/>
    <n v="166"/>
    <x v="0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2"/>
    <x v="0"/>
    <n v="1421076220"/>
    <n v="42016.43310185185"/>
    <x v="0"/>
    <n v="76"/>
    <x v="0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9"/>
    <x v="4"/>
    <n v="1354790790"/>
    <n v="41249.240624999999"/>
    <x v="0"/>
    <n v="211"/>
    <x v="0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"/>
    <x v="0"/>
    <n v="1429991062"/>
    <n v="42119.61414351852"/>
    <x v="0"/>
    <n v="21"/>
    <x v="0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"/>
    <x v="2"/>
    <n v="1455773623"/>
    <n v="42418.023414351854"/>
    <x v="0"/>
    <n v="61"/>
    <x v="0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4"/>
    <x v="2"/>
    <n v="1479436646"/>
    <n v="42691.900995370372"/>
    <x v="0"/>
    <n v="30"/>
    <x v="0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3"/>
    <x v="2"/>
    <n v="1469725209"/>
    <n v="42579.500104166662"/>
    <x v="0"/>
    <n v="1"/>
    <x v="1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0"/>
    <x v="3"/>
    <n v="1405041992"/>
    <n v="41830.851759259262"/>
    <x v="0"/>
    <n v="0"/>
    <x v="1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7"/>
    <x v="3"/>
    <n v="1406824948"/>
    <n v="41851.487824074073"/>
    <x v="0"/>
    <n v="1"/>
    <x v="1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"/>
    <x v="0"/>
    <n v="1429509855"/>
    <n v="42114.044618055552"/>
    <x v="0"/>
    <n v="292"/>
    <x v="1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"/>
    <x v="0"/>
    <n v="1420668801"/>
    <n v="42011.717604166661"/>
    <x v="0"/>
    <n v="2"/>
    <x v="1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3"/>
    <x v="3"/>
    <n v="1406235550"/>
    <n v="41844.666087962964"/>
    <x v="0"/>
    <n v="8"/>
    <x v="1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4"/>
    <x v="0"/>
    <n v="1447273560"/>
    <n v="42319.643055555549"/>
    <x v="0"/>
    <n v="0"/>
    <x v="1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8"/>
    <x v="3"/>
    <n v="1412624315"/>
    <n v="41918.610127314809"/>
    <x v="0"/>
    <n v="1"/>
    <x v="1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7"/>
    <x v="2"/>
    <n v="1471310189"/>
    <n v="42597.844780092586"/>
    <x v="0"/>
    <n v="4"/>
    <x v="1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2"/>
    <x v="2"/>
    <n v="1452680445"/>
    <n v="42382.222743055558"/>
    <x v="0"/>
    <n v="0"/>
    <x v="1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7"/>
    <x v="0"/>
    <n v="1439665677"/>
    <n v="42231.588854166665"/>
    <x v="0"/>
    <n v="0"/>
    <x v="1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"/>
    <x v="3"/>
    <n v="1406679625"/>
    <n v="41849.805844907409"/>
    <x v="0"/>
    <n v="0"/>
    <x v="1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5"/>
    <x v="2"/>
    <n v="1461438495"/>
    <n v="42483.589062499996"/>
    <x v="0"/>
    <n v="0"/>
    <x v="1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"/>
    <x v="1"/>
    <n v="1486613332"/>
    <n v="42774.964490740742"/>
    <x v="0"/>
    <n v="1"/>
    <x v="1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"/>
    <x v="3"/>
    <n v="1405110399"/>
    <n v="41831.643506944441"/>
    <x v="0"/>
    <n v="0"/>
    <x v="1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"/>
    <x v="2"/>
    <n v="1454802545"/>
    <n v="42406.784085648142"/>
    <x v="0"/>
    <n v="0"/>
    <x v="1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6"/>
    <x v="0"/>
    <n v="1424711777"/>
    <n v="42058.511307870365"/>
    <x v="0"/>
    <n v="0"/>
    <x v="1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4"/>
    <x v="2"/>
    <n v="1478292883"/>
    <n v="42678.662997685176"/>
    <x v="0"/>
    <n v="0"/>
    <x v="1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"/>
    <x v="0"/>
    <n v="1423777043"/>
    <n v="42047.692627314813"/>
    <x v="0"/>
    <n v="0"/>
    <x v="1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"/>
    <x v="0"/>
    <n v="1423681056"/>
    <n v="42046.581666666665"/>
    <x v="0"/>
    <n v="0"/>
    <x v="1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6"/>
    <x v="0"/>
    <n v="1426542893"/>
    <n v="42079.704780092587"/>
    <x v="0"/>
    <n v="1"/>
    <x v="1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"/>
    <x v="2"/>
    <n v="1456987108"/>
    <n v="42432.068379629629"/>
    <x v="0"/>
    <n v="0"/>
    <x v="1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0"/>
    <x v="2"/>
    <n v="1467746541"/>
    <n v="42556.598854166667"/>
    <x v="0"/>
    <n v="4"/>
    <x v="1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"/>
    <x v="2"/>
    <n v="1470012262"/>
    <n v="42582.822476851848"/>
    <x v="0"/>
    <n v="0"/>
    <x v="1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0"/>
    <x v="4"/>
    <n v="1369286903"/>
    <n v="41417.019710648143"/>
    <x v="0"/>
    <n v="123"/>
    <x v="1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2"/>
    <x v="3"/>
    <n v="1390381722"/>
    <n v="41661.172708333332"/>
    <x v="0"/>
    <n v="5"/>
    <x v="1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3"/>
    <x v="4"/>
    <n v="1371769582"/>
    <n v="41445.754421296297"/>
    <x v="0"/>
    <n v="148"/>
    <x v="1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4"/>
    <x v="4"/>
    <n v="1385065931"/>
    <n v="41599.647349537037"/>
    <x v="0"/>
    <n v="10"/>
    <x v="1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6"/>
    <x v="2"/>
    <n v="1457686464"/>
    <n v="42440.162777777768"/>
    <x v="0"/>
    <n v="4"/>
    <x v="1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8"/>
    <x v="4"/>
    <n v="1382679059"/>
    <n v="41572.021516203698"/>
    <x v="0"/>
    <n v="21"/>
    <x v="1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1"/>
    <x v="5"/>
    <n v="1347322622"/>
    <n v="41162.803495370368"/>
    <x v="0"/>
    <n v="2"/>
    <x v="1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8"/>
    <x v="0"/>
    <n v="1445191493"/>
    <n v="42295.545057870368"/>
    <x v="0"/>
    <n v="0"/>
    <x v="1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2"/>
    <x v="3"/>
    <n v="1389038297"/>
    <n v="41645.623807870368"/>
    <x v="0"/>
    <n v="4"/>
    <x v="1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1"/>
    <x v="6"/>
    <n v="1316214541"/>
    <n v="40802.756261574068"/>
    <x v="0"/>
    <n v="1"/>
    <x v="1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9"/>
    <x v="3"/>
    <n v="1386216545"/>
    <n v="41612.964641203704"/>
    <x v="0"/>
    <n v="30"/>
    <x v="1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"/>
    <x v="5"/>
    <n v="1333748516"/>
    <n v="41005.695787037032"/>
    <x v="0"/>
    <n v="3"/>
    <x v="1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7"/>
    <x v="3"/>
    <n v="1405674250"/>
    <n v="41838.169560185182"/>
    <x v="0"/>
    <n v="975"/>
    <x v="1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9"/>
    <x v="2"/>
    <n v="1450152011"/>
    <n v="42352.958460648144"/>
    <x v="0"/>
    <n v="167"/>
    <x v="1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0"/>
    <x v="6"/>
    <n v="1307421721"/>
    <n v="40700.987511574072"/>
    <x v="0"/>
    <n v="5"/>
    <x v="1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"/>
    <x v="2"/>
    <n v="1461072936"/>
    <n v="42479.35805555556"/>
    <x v="0"/>
    <n v="18"/>
    <x v="1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"/>
    <x v="3"/>
    <n v="1397186333"/>
    <n v="41739.929780092592"/>
    <x v="0"/>
    <n v="98"/>
    <x v="1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9"/>
    <x v="0"/>
    <n v="1419891292"/>
    <n v="42002.718657407408"/>
    <x v="0"/>
    <n v="4"/>
    <x v="1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3"/>
    <x v="5"/>
    <n v="1342043088"/>
    <n v="41101.697777777779"/>
    <x v="0"/>
    <n v="3"/>
    <x v="1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3"/>
    <x v="3"/>
    <n v="1401810583"/>
    <n v="41793.451192129629"/>
    <x v="0"/>
    <n v="1"/>
    <x v="1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3"/>
    <x v="3"/>
    <n v="1404942804"/>
    <n v="41829.703749999993"/>
    <x v="0"/>
    <n v="0"/>
    <x v="1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"/>
    <x v="2"/>
    <n v="1455379575"/>
    <n v="42413.462673611109"/>
    <x v="0"/>
    <n v="9"/>
    <x v="1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3"/>
    <x v="3"/>
    <n v="1406321291"/>
    <n v="41845.658460648148"/>
    <x v="0"/>
    <n v="2"/>
    <x v="1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5"/>
    <x v="3"/>
    <n v="1400260087"/>
    <n v="41775.505636574075"/>
    <x v="0"/>
    <n v="0"/>
    <x v="1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6"/>
    <x v="3"/>
    <n v="1395774667"/>
    <n v="41723.591053240736"/>
    <x v="0"/>
    <n v="147"/>
    <x v="1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5"/>
    <x v="0"/>
    <n v="1432701175"/>
    <n v="42150.981192129628"/>
    <x v="0"/>
    <n v="49"/>
    <x v="1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"/>
    <x v="0"/>
    <n v="1430281653"/>
    <n v="42122.977465277778"/>
    <x v="0"/>
    <n v="1"/>
    <x v="1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6"/>
    <x v="2"/>
    <n v="1457725272"/>
    <n v="42440.611944444441"/>
    <x v="0"/>
    <n v="2"/>
    <x v="1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9"/>
    <x v="4"/>
    <n v="1354840638"/>
    <n v="41249.817569444444"/>
    <x v="0"/>
    <n v="7"/>
    <x v="1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2"/>
    <x v="2"/>
    <n v="1453936937"/>
    <n v="42396.765474537031"/>
    <x v="0"/>
    <n v="4"/>
    <x v="1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1"/>
    <x v="6"/>
    <n v="1315588033"/>
    <n v="40795.505011574067"/>
    <x v="0"/>
    <n v="27"/>
    <x v="1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3"/>
    <x v="4"/>
    <n v="1375275220"/>
    <n v="41486.328935185185"/>
    <x v="0"/>
    <n v="94"/>
    <x v="1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1"/>
    <x v="3"/>
    <n v="1409747154"/>
    <n v="41885.309652777774"/>
    <x v="0"/>
    <n v="29"/>
    <x v="1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"/>
    <x v="3"/>
    <n v="1390330877"/>
    <n v="41660.584224537037"/>
    <x v="0"/>
    <n v="7"/>
    <x v="1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6"/>
    <x v="3"/>
    <n v="1394821095"/>
    <n v="41712.554340277777"/>
    <x v="0"/>
    <n v="22"/>
    <x v="1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"/>
    <x v="0"/>
    <n v="1428955468"/>
    <n v="42107.628101851849"/>
    <x v="0"/>
    <n v="1"/>
    <x v="1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2"/>
    <x v="2"/>
    <n v="1452825571"/>
    <n v="42383.902442129627"/>
    <x v="0"/>
    <n v="10"/>
    <x v="1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0"/>
    <x v="2"/>
    <n v="1466188338"/>
    <n v="42538.564097222225"/>
    <x v="0"/>
    <n v="6"/>
    <x v="1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4"/>
    <x v="4"/>
    <n v="1383095125"/>
    <n v="41576.837094907409"/>
    <x v="0"/>
    <n v="24"/>
    <x v="1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5"/>
    <x v="2"/>
    <n v="1461043190"/>
    <n v="42479.013773148145"/>
    <x v="0"/>
    <n v="15"/>
    <x v="1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5"/>
    <x v="3"/>
    <n v="1399888221"/>
    <n v="41771.201631944445"/>
    <x v="0"/>
    <n v="37"/>
    <x v="1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"/>
    <x v="3"/>
    <n v="1393038927"/>
    <n v="41691.927395833329"/>
    <x v="0"/>
    <n v="20"/>
    <x v="1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6"/>
    <x v="5"/>
    <n v="1330969575"/>
    <n v="40973.532118055555"/>
    <x v="0"/>
    <n v="7"/>
    <x v="1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0"/>
    <x v="3"/>
    <n v="1403556024"/>
    <n v="41813.653055555551"/>
    <x v="0"/>
    <n v="0"/>
    <x v="1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6"/>
    <x v="5"/>
    <n v="1329146235"/>
    <n v="40952.42864583333"/>
    <x v="0"/>
    <n v="21"/>
    <x v="1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8"/>
    <x v="2"/>
    <n v="1476900190"/>
    <n v="42662.543865740743"/>
    <x v="0"/>
    <n v="3"/>
    <x v="1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4"/>
    <x v="5"/>
    <n v="1352327022"/>
    <n v="41220.72479166666"/>
    <x v="0"/>
    <n v="11"/>
    <x v="1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9"/>
    <x v="2"/>
    <n v="1449636790"/>
    <n v="42346.995254629634"/>
    <x v="0"/>
    <n v="1"/>
    <x v="1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9"/>
    <x v="0"/>
    <n v="1416507211"/>
    <n v="41963.551053240742"/>
    <x v="0"/>
    <n v="312"/>
    <x v="1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3"/>
    <x v="3"/>
    <n v="1405466820"/>
    <n v="41835.768749999996"/>
    <x v="0"/>
    <n v="1"/>
    <x v="1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"/>
    <x v="4"/>
    <n v="1378714687"/>
    <n v="41526.13758101852"/>
    <x v="0"/>
    <n v="3"/>
    <x v="1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"/>
    <x v="2"/>
    <n v="1456764095"/>
    <n v="42429.487210648142"/>
    <x v="0"/>
    <n v="4"/>
    <x v="1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5"/>
    <x v="5"/>
    <n v="1334089208"/>
    <n v="41009.638981481476"/>
    <x v="0"/>
    <n v="10"/>
    <x v="1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4"/>
    <x v="0"/>
    <n v="1448461313"/>
    <n v="42333.390196759261"/>
    <x v="0"/>
    <n v="8"/>
    <x v="1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6"/>
    <x v="3"/>
    <n v="1394078379"/>
    <n v="41703.958090277774"/>
    <x v="0"/>
    <n v="3"/>
    <x v="1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6"/>
    <x v="3"/>
    <n v="1395687664"/>
    <n v="41722.584074074075"/>
    <x v="0"/>
    <n v="1"/>
    <x v="1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"/>
    <x v="6"/>
    <n v="1315947400"/>
    <n v="40799.664351851847"/>
    <x v="0"/>
    <n v="0"/>
    <x v="1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"/>
    <x v="2"/>
    <n v="1455315916"/>
    <n v="42412.72587962963"/>
    <x v="0"/>
    <n v="5"/>
    <x v="1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0"/>
    <x v="4"/>
    <n v="1368723225"/>
    <n v="41410.495659722219"/>
    <x v="0"/>
    <n v="0"/>
    <x v="1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6"/>
    <x v="3"/>
    <n v="1395318848"/>
    <n v="41718.315370370365"/>
    <x v="0"/>
    <n v="3"/>
    <x v="1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6"/>
    <x v="0"/>
    <n v="1427817651"/>
    <n v="42094.458923611113"/>
    <x v="0"/>
    <n v="7"/>
    <x v="1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7"/>
    <x v="0"/>
    <n v="1438009130"/>
    <n v="42212.415856481479"/>
    <x v="0"/>
    <n v="0"/>
    <x v="1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0"/>
    <x v="2"/>
    <n v="1465890694"/>
    <n v="42535.11914351851"/>
    <x v="0"/>
    <n v="2"/>
    <x v="1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8"/>
    <x v="3"/>
    <n v="1413318600"/>
    <n v="41926.645833333328"/>
    <x v="0"/>
    <n v="23"/>
    <x v="1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3"/>
    <x v="3"/>
    <n v="1404833717"/>
    <n v="41828.441168981481"/>
    <x v="0"/>
    <n v="1"/>
    <x v="1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5"/>
    <x v="2"/>
    <n v="1462515693"/>
    <n v="42496.056631944441"/>
    <x v="0"/>
    <n v="2"/>
    <x v="1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8"/>
    <x v="3"/>
    <n v="1411775700"/>
    <n v="41908.788194444445"/>
    <x v="0"/>
    <n v="3"/>
    <x v="1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4"/>
    <x v="0"/>
    <n v="1448401668"/>
    <n v="42332.699861111112"/>
    <x v="0"/>
    <n v="0"/>
    <x v="1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9"/>
    <x v="1"/>
    <n v="1480646771"/>
    <n v="42705.907071759262"/>
    <x v="0"/>
    <n v="13"/>
    <x v="1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0"/>
    <x v="3"/>
    <n v="1404207981"/>
    <n v="41821.198854166665"/>
    <x v="0"/>
    <n v="1"/>
    <x v="1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8"/>
    <x v="3"/>
    <n v="1416034228"/>
    <n v="41958.07671296296"/>
    <x v="0"/>
    <n v="1"/>
    <x v="1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x v="3"/>
    <x v="2"/>
    <n v="1467935094"/>
    <n v="42558.781180555547"/>
    <x v="0"/>
    <n v="1"/>
    <x v="1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4"/>
    <x v="0"/>
    <n v="1447949229"/>
    <n v="42327.463298611103"/>
    <x v="0"/>
    <n v="6"/>
    <x v="1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6"/>
    <x v="2"/>
    <n v="1458848421"/>
    <n v="42453.611354166664"/>
    <x v="0"/>
    <n v="39"/>
    <x v="1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9"/>
    <x v="1"/>
    <n v="1483307131"/>
    <n v="42736.698275462964"/>
    <x v="0"/>
    <n v="4"/>
    <x v="1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9"/>
    <x v="0"/>
    <n v="1417508426"/>
    <n v="41975.139189814807"/>
    <x v="0"/>
    <n v="1"/>
    <x v="1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3"/>
    <x v="0"/>
    <n v="1436267121"/>
    <n v="42192.253715277773"/>
    <x v="0"/>
    <n v="0"/>
    <x v="1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0"/>
    <x v="0"/>
    <n v="1433868450"/>
    <n v="42164.491319444445"/>
    <x v="0"/>
    <n v="0"/>
    <x v="1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x v="2"/>
    <x v="0"/>
    <n v="1421539727"/>
    <n v="42021.797766203708"/>
    <x v="0"/>
    <n v="0"/>
    <x v="1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4"/>
    <x v="0"/>
    <n v="1447735126"/>
    <n v="42324.985254629624"/>
    <x v="0"/>
    <n v="8"/>
    <x v="1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6"/>
    <x v="0"/>
    <n v="1427689320"/>
    <n v="42092.973611111105"/>
    <x v="0"/>
    <n v="0"/>
    <x v="1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"/>
    <x v="3"/>
    <n v="1407088592"/>
    <n v="41854.539259259262"/>
    <x v="0"/>
    <n v="1"/>
    <x v="1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0"/>
    <x v="3"/>
    <n v="1395787973"/>
    <n v="41723.745057870365"/>
    <x v="0"/>
    <n v="12"/>
    <x v="1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"/>
    <x v="3"/>
    <n v="1408576783"/>
    <n v="41871.763692129629"/>
    <x v="0"/>
    <n v="0"/>
    <x v="1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4"/>
    <x v="2"/>
    <n v="1477973181"/>
    <n v="42674.962743055548"/>
    <x v="0"/>
    <n v="3"/>
    <x v="1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5"/>
    <x v="2"/>
    <n v="1463504566"/>
    <n v="42507.501921296294"/>
    <x v="0"/>
    <n v="2"/>
    <x v="1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9"/>
    <x v="2"/>
    <n v="1447109675"/>
    <n v="42317.74623842592"/>
    <x v="0"/>
    <n v="6"/>
    <x v="1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7"/>
    <x v="0"/>
    <n v="1439000863"/>
    <n v="42223.894247685181"/>
    <x v="0"/>
    <n v="0"/>
    <x v="1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0"/>
    <x v="0"/>
    <n v="1429117312"/>
    <n v="42109.501296296294"/>
    <x v="0"/>
    <n v="15"/>
    <x v="1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5"/>
    <x v="0"/>
    <n v="1432055305"/>
    <n v="42143.505844907406"/>
    <x v="0"/>
    <n v="1"/>
    <x v="1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7"/>
    <x v="0"/>
    <n v="1438915006"/>
    <n v="42222.900532407402"/>
    <x v="0"/>
    <n v="3"/>
    <x v="1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3"/>
    <x v="3"/>
    <n v="1405448408"/>
    <n v="41835.555648148147"/>
    <x v="0"/>
    <n v="8"/>
    <x v="1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2"/>
    <x v="0"/>
    <n v="1422150162"/>
    <n v="42028.862986111104"/>
    <x v="0"/>
    <n v="0"/>
    <x v="1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4"/>
    <x v="3"/>
    <n v="1412607880"/>
    <n v="41918.419907407406"/>
    <x v="0"/>
    <n v="3"/>
    <x v="1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4"/>
    <x v="3"/>
    <n v="1415499128"/>
    <n v="41951.883425925924"/>
    <x v="0"/>
    <n v="3"/>
    <x v="1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5"/>
    <x v="0"/>
    <n v="1433006765"/>
    <n v="42154.518113425926"/>
    <x v="0"/>
    <n v="0"/>
    <x v="1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"/>
    <x v="0"/>
    <n v="1424922186"/>
    <n v="42060.946597222217"/>
    <x v="0"/>
    <n v="19"/>
    <x v="1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0"/>
    <x v="0"/>
    <n v="1430233589"/>
    <n v="42122.421168981477"/>
    <x v="0"/>
    <n v="0"/>
    <x v="1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7"/>
    <x v="3"/>
    <n v="1408983864"/>
    <n v="41876.475277777776"/>
    <x v="0"/>
    <n v="2"/>
    <x v="1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3"/>
    <x v="3"/>
    <n v="1405012920"/>
    <n v="41830.515277777777"/>
    <x v="0"/>
    <n v="0"/>
    <x v="1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x v="5"/>
    <x v="2"/>
    <n v="1463678582"/>
    <n v="42509.51599537037"/>
    <x v="0"/>
    <n v="0"/>
    <x v="1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0"/>
    <x v="3"/>
    <n v="1401685730"/>
    <n v="41792.006134259253"/>
    <x v="0"/>
    <n v="25"/>
    <x v="1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5"/>
    <x v="0"/>
    <n v="1432640342"/>
    <n v="42150.277106481481"/>
    <x v="0"/>
    <n v="8"/>
    <x v="1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7"/>
    <x v="3"/>
    <n v="1407865095"/>
    <n v="41863.526562499996"/>
    <x v="0"/>
    <n v="16"/>
    <x v="1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7"/>
    <x v="2"/>
    <n v="1471915065"/>
    <n v="42604.845659722218"/>
    <x v="0"/>
    <n v="3"/>
    <x v="1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2"/>
    <x v="0"/>
    <n v="1422001763"/>
    <n v="42027.145405092589"/>
    <x v="0"/>
    <n v="3"/>
    <x v="1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0"/>
    <x v="0"/>
    <n v="1430429171"/>
    <n v="42124.684849537036"/>
    <x v="0"/>
    <n v="2"/>
    <x v="1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8"/>
    <x v="3"/>
    <n v="1414351127"/>
    <n v="41938.596377314811"/>
    <x v="0"/>
    <n v="1"/>
    <x v="1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3"/>
    <x v="3"/>
    <n v="1405959752"/>
    <n v="41841.473981481482"/>
    <x v="0"/>
    <n v="0"/>
    <x v="1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3"/>
    <x v="0"/>
    <n v="1435552057"/>
    <n v="42183.97751157407"/>
    <x v="0"/>
    <n v="1"/>
    <x v="1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0"/>
    <x v="2"/>
    <n v="1460146327"/>
    <n v="42468.633414351854"/>
    <x v="0"/>
    <n v="19"/>
    <x v="1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0"/>
    <x v="0"/>
    <n v="1434389339"/>
    <n v="42170.520127314812"/>
    <x v="0"/>
    <n v="9"/>
    <x v="1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x v="1"/>
    <x v="1"/>
    <n v="1484094498"/>
    <n v="42745.811319444438"/>
    <x v="0"/>
    <n v="1"/>
    <x v="1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"/>
    <x v="3"/>
    <n v="1410796296"/>
    <n v="41897.452499999999"/>
    <x v="0"/>
    <n v="0"/>
    <x v="1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3"/>
    <x v="3"/>
    <n v="1405633452"/>
    <n v="41837.69736111111"/>
    <x v="0"/>
    <n v="1"/>
    <x v="1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"/>
    <x v="0"/>
    <n v="1443460627"/>
    <n v="42275.511886574073"/>
    <x v="0"/>
    <n v="5"/>
    <x v="1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5"/>
    <x v="3"/>
    <n v="1400786514"/>
    <n v="41781.598541666666"/>
    <x v="0"/>
    <n v="85"/>
    <x v="1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"/>
    <x v="0"/>
    <n v="1422605321"/>
    <n v="42034.131030092591"/>
    <x v="0"/>
    <n v="3"/>
    <x v="1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9"/>
    <x v="1"/>
    <n v="1482609088"/>
    <n v="42728.619074074071"/>
    <x v="0"/>
    <n v="4"/>
    <x v="1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8"/>
    <x v="2"/>
    <n v="1476391223"/>
    <n v="42656.653043981474"/>
    <x v="0"/>
    <n v="3"/>
    <x v="1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2"/>
    <x v="1"/>
    <n v="1483712611"/>
    <n v="42741.391331018516"/>
    <x v="0"/>
    <n v="375"/>
    <x v="0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5"/>
    <x v="0"/>
    <n v="1430945149"/>
    <n v="42130.656817129631"/>
    <x v="0"/>
    <n v="111"/>
    <x v="0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5"/>
    <x v="0"/>
    <n v="1430340195"/>
    <n v="42123.655034722215"/>
    <x v="0"/>
    <n v="123"/>
    <x v="0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0"/>
    <x v="0"/>
    <n v="1429133323"/>
    <n v="42109.686608796292"/>
    <x v="0"/>
    <n v="70"/>
    <x v="0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4"/>
    <x v="2"/>
    <n v="1481129340"/>
    <n v="42711.492361111108"/>
    <x v="0"/>
    <n v="85"/>
    <x v="0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5"/>
    <x v="2"/>
    <n v="1465428595"/>
    <n v="42529.770775462959"/>
    <x v="0"/>
    <n v="86"/>
    <x v="0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3"/>
    <x v="3"/>
    <n v="1406908725"/>
    <n v="41852.457465277774"/>
    <x v="0"/>
    <n v="13"/>
    <x v="0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"/>
    <x v="2"/>
    <n v="1455892160"/>
    <n v="42419.395370370366"/>
    <x v="0"/>
    <n v="33"/>
    <x v="0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2"/>
    <x v="1"/>
    <n v="1484222978"/>
    <n v="42747.298356481479"/>
    <x v="0"/>
    <n v="15"/>
    <x v="0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6"/>
    <x v="2"/>
    <n v="1455043053"/>
    <n v="42409.567743055559"/>
    <x v="0"/>
    <n v="273"/>
    <x v="0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6"/>
    <x v="0"/>
    <n v="1425901379"/>
    <n v="42072.27984953703"/>
    <x v="0"/>
    <n v="714"/>
    <x v="0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x v="4"/>
    <x v="0"/>
    <n v="1445415653"/>
    <n v="42298.139502314814"/>
    <x v="0"/>
    <n v="170"/>
    <x v="0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4"/>
    <x v="0"/>
    <n v="1447875539"/>
    <n v="42326.610405092586"/>
    <x v="0"/>
    <n v="512"/>
    <x v="0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5"/>
    <x v="2"/>
    <n v="1463155034"/>
    <n v="42503.456412037034"/>
    <x v="0"/>
    <n v="314"/>
    <x v="0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4"/>
    <x v="0"/>
    <n v="1448463086"/>
    <n v="42333.410717592589"/>
    <x v="0"/>
    <n v="167"/>
    <x v="0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0"/>
    <x v="0"/>
    <n v="1433615400"/>
    <n v="42161.562499999993"/>
    <x v="0"/>
    <n v="9"/>
    <x v="0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6"/>
    <x v="0"/>
    <n v="1427369256"/>
    <n v="42089.269166666665"/>
    <x v="0"/>
    <n v="103"/>
    <x v="0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0"/>
    <x v="2"/>
    <n v="1466001246"/>
    <n v="42536.398680555554"/>
    <x v="0"/>
    <n v="111"/>
    <x v="0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5"/>
    <x v="0"/>
    <n v="1432796154"/>
    <n v="42152.080486111103"/>
    <x v="0"/>
    <n v="271"/>
    <x v="0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0"/>
    <x v="0"/>
    <n v="1430491527"/>
    <n v="42125.4065625"/>
    <x v="0"/>
    <n v="101"/>
    <x v="0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4"/>
    <x v="0"/>
    <n v="1445363833"/>
    <n v="42297.539733796293"/>
    <x v="0"/>
    <n v="57"/>
    <x v="0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5"/>
    <x v="0"/>
    <n v="1431605351"/>
    <n v="42138.298043981478"/>
    <x v="0"/>
    <n v="62"/>
    <x v="0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"/>
    <x v="1"/>
    <n v="1486406253"/>
    <n v="42772.567743055559"/>
    <x v="0"/>
    <n v="32"/>
    <x v="0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"/>
    <x v="2"/>
    <n v="1456827573"/>
    <n v="42430.221909722219"/>
    <x v="0"/>
    <n v="141"/>
    <x v="0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"/>
    <x v="2"/>
    <n v="1456246864"/>
    <n v="42423.500740740739"/>
    <x v="0"/>
    <n v="75"/>
    <x v="0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2"/>
    <x v="1"/>
    <n v="1485461905"/>
    <n v="42761.637789351851"/>
    <x v="0"/>
    <n v="46"/>
    <x v="0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0"/>
    <x v="0"/>
    <n v="1431124572"/>
    <n v="42132.733472222222"/>
    <x v="0"/>
    <n v="103"/>
    <x v="0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5"/>
    <x v="2"/>
    <n v="1464209261"/>
    <n v="42515.658113425925"/>
    <x v="0"/>
    <n v="6"/>
    <x v="0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8"/>
    <x v="0"/>
    <n v="1447195695"/>
    <n v="42318.741840277777"/>
    <x v="0"/>
    <n v="83"/>
    <x v="0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9"/>
    <x v="1"/>
    <n v="1482862100"/>
    <n v="42731.547453703701"/>
    <x v="0"/>
    <n v="108"/>
    <x v="0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5"/>
    <x v="0"/>
    <n v="1428696605"/>
    <n v="42104.632002314807"/>
    <x v="0"/>
    <n v="25"/>
    <x v="0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0"/>
    <x v="3"/>
    <n v="1398895756"/>
    <n v="41759.714768518512"/>
    <x v="0"/>
    <n v="549"/>
    <x v="0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1"/>
    <x v="0"/>
    <n v="1441032457"/>
    <n v="42247.408067129632"/>
    <x v="0"/>
    <n v="222"/>
    <x v="0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0"/>
    <x v="2"/>
    <n v="1465932340"/>
    <n v="42535.6011574074"/>
    <x v="0"/>
    <n v="183"/>
    <x v="0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8"/>
    <x v="0"/>
    <n v="1443714800"/>
    <n v="42278.453703703701"/>
    <x v="0"/>
    <n v="89"/>
    <x v="0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1"/>
    <x v="2"/>
    <n v="1474369513"/>
    <n v="42633.253622685181"/>
    <x v="0"/>
    <n v="253"/>
    <x v="0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3"/>
    <x v="0"/>
    <n v="1437923112"/>
    <n v="42211.420277777775"/>
    <x v="0"/>
    <n v="140"/>
    <x v="0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4"/>
    <x v="2"/>
    <n v="1478431488"/>
    <n v="42680.267222222225"/>
    <x v="0"/>
    <n v="103"/>
    <x v="0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6"/>
    <x v="2"/>
    <n v="1456852647"/>
    <n v="42430.512118055551"/>
    <x v="0"/>
    <n v="138"/>
    <x v="0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8"/>
    <x v="2"/>
    <n v="1476159309"/>
    <n v="42653.968854166662"/>
    <x v="0"/>
    <n v="191"/>
    <x v="0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5"/>
    <x v="3"/>
    <n v="1396876302"/>
    <n v="41736.341458333329"/>
    <x v="0"/>
    <n v="18"/>
    <x v="1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1"/>
    <x v="4"/>
    <n v="1377294278"/>
    <n v="41509.697662037033"/>
    <x v="0"/>
    <n v="3"/>
    <x v="1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6"/>
    <x v="3"/>
    <n v="1395089981"/>
    <n v="41715.666446759256"/>
    <x v="0"/>
    <n v="40"/>
    <x v="1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"/>
    <x v="3"/>
    <n v="1404770616"/>
    <n v="41827.710833333331"/>
    <x v="0"/>
    <n v="0"/>
    <x v="1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7"/>
    <x v="6"/>
    <n v="1312047008"/>
    <n v="40754.520925925921"/>
    <x v="0"/>
    <n v="24"/>
    <x v="1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6"/>
    <x v="5"/>
    <n v="1331982127"/>
    <n v="40985.251469907402"/>
    <x v="0"/>
    <n v="1"/>
    <x v="1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2"/>
    <x v="6"/>
    <n v="1295997630"/>
    <n v="40568.764236111107"/>
    <x v="0"/>
    <n v="0"/>
    <x v="1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"/>
    <x v="0"/>
    <n v="1436394968"/>
    <n v="42193.733425925922"/>
    <x v="0"/>
    <n v="0"/>
    <x v="1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1"/>
    <x v="4"/>
    <n v="1377030070"/>
    <n v="41506.639699074076"/>
    <x v="0"/>
    <n v="1"/>
    <x v="1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2"/>
    <x v="5"/>
    <n v="1328049974"/>
    <n v="40939.740439814814"/>
    <x v="0"/>
    <n v="6"/>
    <x v="1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2"/>
    <x v="0"/>
    <n v="1420311342"/>
    <n v="42007.580347222225"/>
    <x v="0"/>
    <n v="0"/>
    <x v="1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4"/>
    <x v="4"/>
    <n v="1383621299"/>
    <n v="41582.927071759259"/>
    <x v="0"/>
    <n v="6"/>
    <x v="1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0"/>
    <x v="5"/>
    <n v="1342801164"/>
    <n v="41110.47180555555"/>
    <x v="0"/>
    <n v="0"/>
    <x v="1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"/>
    <x v="5"/>
    <n v="1344062865"/>
    <n v="41125.074826388889"/>
    <x v="0"/>
    <n v="0"/>
    <x v="1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3"/>
    <x v="6"/>
    <n v="1310049536"/>
    <n v="40731.402037037034"/>
    <x v="0"/>
    <n v="3"/>
    <x v="1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9"/>
    <x v="5"/>
    <n v="1323212767"/>
    <n v="40883.754247685181"/>
    <x v="0"/>
    <n v="0"/>
    <x v="1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0"/>
    <x v="4"/>
    <n v="1368579457"/>
    <n v="41408.831678240742"/>
    <x v="0"/>
    <n v="8"/>
    <x v="1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8"/>
    <x v="3"/>
    <n v="1413057980"/>
    <n v="41923.629398148143"/>
    <x v="0"/>
    <n v="34"/>
    <x v="1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7"/>
    <x v="6"/>
    <n v="1314417502"/>
    <n v="40781.957199074073"/>
    <x v="0"/>
    <n v="1"/>
    <x v="1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0"/>
    <x v="6"/>
    <n v="1304888771"/>
    <n v="40671.670960648145"/>
    <x v="0"/>
    <n v="38"/>
    <x v="1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6"/>
    <x v="4"/>
    <n v="1363981723"/>
    <n v="41355.617164351846"/>
    <x v="1"/>
    <n v="45"/>
    <x v="0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5"/>
    <x v="3"/>
    <n v="1400163834"/>
    <n v="41774.391597222217"/>
    <x v="1"/>
    <n v="17"/>
    <x v="0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4"/>
    <x v="6"/>
    <n v="1319245349"/>
    <n v="40837.835057870368"/>
    <x v="1"/>
    <n v="31"/>
    <x v="0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0"/>
    <x v="4"/>
    <n v="1365231655"/>
    <n v="41370.083969907406"/>
    <x v="1"/>
    <n v="50"/>
    <x v="0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5"/>
    <x v="3"/>
    <n v="1399563953"/>
    <n v="41767.448530092588"/>
    <x v="1"/>
    <n v="59"/>
    <x v="0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0"/>
    <x v="5"/>
    <n v="1339091211"/>
    <n v="41067.532534722224"/>
    <x v="1"/>
    <n v="81"/>
    <x v="0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7"/>
    <x v="3"/>
    <n v="1406129131"/>
    <n v="41843.434386574074"/>
    <x v="1"/>
    <n v="508"/>
    <x v="0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7"/>
    <x v="6"/>
    <n v="1311795167"/>
    <n v="40751.606099537035"/>
    <x v="1"/>
    <n v="74"/>
    <x v="0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1"/>
    <x v="4"/>
    <n v="1380238969"/>
    <n v="41543.779733796291"/>
    <x v="1"/>
    <n v="141"/>
    <x v="0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7"/>
    <x v="3"/>
    <n v="1407178107"/>
    <n v="41855.575312499997"/>
    <x v="1"/>
    <n v="711"/>
    <x v="0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9"/>
    <x v="6"/>
    <n v="1288968886"/>
    <n v="40487.413032407407"/>
    <x v="1"/>
    <n v="141"/>
    <x v="0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4"/>
    <x v="4"/>
    <n v="1383337052"/>
    <n v="41579.637175925927"/>
    <x v="1"/>
    <n v="109"/>
    <x v="0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2"/>
    <x v="5"/>
    <n v="1326492231"/>
    <n v="40921.711006944446"/>
    <x v="1"/>
    <n v="361"/>
    <x v="0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6"/>
    <x v="6"/>
    <n v="1297562590"/>
    <n v="40586.877199074072"/>
    <x v="1"/>
    <n v="176"/>
    <x v="0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3"/>
    <x v="4"/>
    <n v="1375368012"/>
    <n v="41487.402916666666"/>
    <x v="1"/>
    <n v="670"/>
    <x v="0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5"/>
    <x v="3"/>
    <n v="1399504664"/>
    <n v="41766.762314814812"/>
    <x v="1"/>
    <n v="96"/>
    <x v="0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2"/>
    <x v="3"/>
    <n v="1390853620"/>
    <n v="41666.63449074074"/>
    <x v="1"/>
    <n v="74"/>
    <x v="0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9"/>
    <x v="3"/>
    <n v="1388391227"/>
    <n v="41638.134571759256"/>
    <x v="1"/>
    <n v="52"/>
    <x v="0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x v="2"/>
    <x v="3"/>
    <n v="1389982692"/>
    <n v="41656.554305555554"/>
    <x v="1"/>
    <n v="105"/>
    <x v="0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"/>
    <x v="3"/>
    <n v="1393034470"/>
    <n v="41691.875810185185"/>
    <x v="1"/>
    <n v="41"/>
    <x v="0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1"/>
    <x v="4"/>
    <n v="1380556483"/>
    <n v="41547.454664351848"/>
    <x v="1"/>
    <n v="34"/>
    <x v="0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8"/>
    <x v="7"/>
    <n v="1287071015"/>
    <n v="40465.446932870364"/>
    <x v="1"/>
    <n v="66"/>
    <x v="0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9"/>
    <x v="3"/>
    <n v="1386882145"/>
    <n v="41620.668344907404"/>
    <x v="1"/>
    <n v="50"/>
    <x v="0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0"/>
    <x v="4"/>
    <n v="1372082558"/>
    <n v="41449.376828703702"/>
    <x v="1"/>
    <n v="159"/>
    <x v="0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7"/>
    <x v="4"/>
    <n v="1377116247"/>
    <n v="41507.637118055551"/>
    <x v="1"/>
    <n v="182"/>
    <x v="0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6"/>
    <x v="2"/>
    <n v="1458157512"/>
    <n v="42445.614722222213"/>
    <x v="1"/>
    <n v="206"/>
    <x v="0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"/>
    <x v="5"/>
    <n v="1327523642"/>
    <n v="40933.648634259262"/>
    <x v="1"/>
    <n v="169"/>
    <x v="0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8"/>
    <x v="4"/>
    <n v="1381767859"/>
    <n v="41561.475219907406"/>
    <x v="1"/>
    <n v="31"/>
    <x v="0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5"/>
    <x v="7"/>
    <n v="1270576379"/>
    <n v="40274.536793981482"/>
    <x v="1"/>
    <n v="28"/>
    <x v="0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3"/>
    <x v="3"/>
    <n v="1406914291"/>
    <n v="41852.521886574068"/>
    <x v="1"/>
    <n v="54"/>
    <x v="0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3"/>
    <x v="5"/>
    <n v="1343320425"/>
    <n v="41116.481770833328"/>
    <x v="1"/>
    <n v="467"/>
    <x v="0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"/>
    <x v="4"/>
    <n v="1372884587"/>
    <n v="41458.659571759257"/>
    <x v="1"/>
    <n v="389"/>
    <x v="0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7"/>
    <x v="8"/>
    <n v="1247504047"/>
    <n v="40007.49591435185"/>
    <x v="1"/>
    <n v="68"/>
    <x v="0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7"/>
    <x v="5"/>
    <n v="1343741347"/>
    <n v="41121.35355324074"/>
    <x v="1"/>
    <n v="413"/>
    <x v="0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5"/>
    <x v="3"/>
    <n v="1401196766"/>
    <n v="41786.346828703703"/>
    <x v="1"/>
    <n v="190"/>
    <x v="0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"/>
    <x v="3"/>
    <n v="1392171770"/>
    <n v="41681.890856481477"/>
    <x v="1"/>
    <n v="189"/>
    <x v="0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"/>
    <x v="6"/>
    <n v="1291227054"/>
    <n v="40513.54923611111"/>
    <x v="1"/>
    <n v="130"/>
    <x v="0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0"/>
    <x v="4"/>
    <n v="1373305836"/>
    <n v="41463.535138888888"/>
    <x v="1"/>
    <n v="74"/>
    <x v="0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4"/>
    <x v="4"/>
    <n v="1383909855"/>
    <n v="41586.266840277778"/>
    <x v="1"/>
    <n v="274"/>
    <x v="0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"/>
    <x v="4"/>
    <n v="1360948389"/>
    <n v="41320.50913194444"/>
    <x v="1"/>
    <n v="22"/>
    <x v="0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4"/>
    <x v="2"/>
    <n v="1481175482"/>
    <n v="42712.026412037034"/>
    <x v="0"/>
    <n v="31"/>
    <x v="0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5"/>
    <x v="0"/>
    <n v="1433512775"/>
    <n v="42160.374710648146"/>
    <x v="0"/>
    <n v="63"/>
    <x v="0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2"/>
    <x v="0"/>
    <n v="1423041227"/>
    <n v="42039.176238425927"/>
    <x v="0"/>
    <n v="20"/>
    <x v="0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x v="5"/>
    <x v="0"/>
    <n v="1428936856"/>
    <n v="42107.412685185183"/>
    <x v="0"/>
    <n v="25"/>
    <x v="0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3"/>
    <x v="2"/>
    <n v="1468122163"/>
    <n v="42560.946331018517"/>
    <x v="0"/>
    <n v="61"/>
    <x v="0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9"/>
    <x v="1"/>
    <n v="1480907645"/>
    <n v="42708.926446759251"/>
    <x v="0"/>
    <n v="52"/>
    <x v="0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6"/>
    <x v="0"/>
    <n v="1427121931"/>
    <n v="42086.406608796293"/>
    <x v="0"/>
    <n v="86"/>
    <x v="0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6"/>
    <x v="0"/>
    <n v="1425224391"/>
    <n v="42064.444340277776"/>
    <x v="0"/>
    <n v="42"/>
    <x v="0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1"/>
    <x v="0"/>
    <n v="1441822828"/>
    <n v="42256.555879629632"/>
    <x v="0"/>
    <n v="52"/>
    <x v="0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8"/>
    <x v="0"/>
    <n v="1444927771"/>
    <n v="42292.492719907408"/>
    <x v="0"/>
    <n v="120"/>
    <x v="0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1"/>
    <x v="0"/>
    <n v="1443696797"/>
    <n v="42278.245335648149"/>
    <x v="0"/>
    <n v="22"/>
    <x v="0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0"/>
    <x v="0"/>
    <n v="1435585497"/>
    <n v="42184.364548611113"/>
    <x v="0"/>
    <n v="64"/>
    <x v="0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"/>
    <x v="2"/>
    <n v="1456189973"/>
    <n v="42422.842280092591"/>
    <x v="0"/>
    <n v="23"/>
    <x v="0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0"/>
    <x v="2"/>
    <n v="1459533358"/>
    <n v="42461.538865740738"/>
    <x v="0"/>
    <n v="238"/>
    <x v="0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6"/>
    <x v="2"/>
    <n v="1459268432"/>
    <n v="42458.472592592596"/>
    <x v="0"/>
    <n v="33"/>
    <x v="0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0"/>
    <x v="0"/>
    <n v="1434310359"/>
    <n v="42169.606006944443"/>
    <x v="0"/>
    <n v="32"/>
    <x v="0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5"/>
    <x v="2"/>
    <n v="1461427938"/>
    <n v="42483.466874999998"/>
    <x v="0"/>
    <n v="24"/>
    <x v="0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0"/>
    <x v="0"/>
    <n v="1436551178"/>
    <n v="42195.541412037033"/>
    <x v="0"/>
    <n v="29"/>
    <x v="0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4"/>
    <x v="2"/>
    <n v="1477963411"/>
    <n v="42674.849664351852"/>
    <x v="0"/>
    <n v="50"/>
    <x v="0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0"/>
    <x v="2"/>
    <n v="1468578920"/>
    <n v="42566.232870370368"/>
    <x v="0"/>
    <n v="108"/>
    <x v="0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"/>
    <x v="1"/>
    <n v="1484196005"/>
    <n v="42746.986168981479"/>
    <x v="0"/>
    <n v="104"/>
    <x v="1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0"/>
    <x v="2"/>
    <n v="1466611108"/>
    <n v="42543.457268518519"/>
    <x v="0"/>
    <n v="86"/>
    <x v="1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4"/>
    <x v="3"/>
    <n v="1415098734"/>
    <n v="41947.249236111107"/>
    <x v="0"/>
    <n v="356"/>
    <x v="1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2"/>
    <x v="2"/>
    <n v="1453118679"/>
    <n v="42387.294895833329"/>
    <x v="0"/>
    <n v="45"/>
    <x v="1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1"/>
    <x v="2"/>
    <n v="1472481812"/>
    <n v="42611.405231481483"/>
    <x v="0"/>
    <n v="38"/>
    <x v="1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1"/>
    <x v="0"/>
    <n v="1441919468"/>
    <n v="42257.674398148149"/>
    <x v="0"/>
    <n v="35"/>
    <x v="1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3"/>
    <x v="2"/>
    <n v="1467734450"/>
    <n v="42556.458912037029"/>
    <x v="0"/>
    <n v="24"/>
    <x v="1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8"/>
    <x v="2"/>
    <n v="1477509319"/>
    <n v="42669.593969907401"/>
    <x v="0"/>
    <n v="100"/>
    <x v="1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6"/>
    <x v="0"/>
    <n v="1426783922"/>
    <n v="42082.494467592587"/>
    <x v="0"/>
    <n v="1"/>
    <x v="1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"/>
    <x v="2"/>
    <n v="1454432514"/>
    <n v="42402.50131944444"/>
    <x v="0"/>
    <n v="122"/>
    <x v="1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1"/>
    <x v="2"/>
    <n v="1471881860"/>
    <n v="42604.461342592585"/>
    <x v="0"/>
    <n v="11"/>
    <x v="1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8"/>
    <x v="0"/>
    <n v="1443700648"/>
    <n v="42278.289907407401"/>
    <x v="0"/>
    <n v="248"/>
    <x v="1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2"/>
    <x v="2"/>
    <n v="1453676709"/>
    <n v="42393.753576388881"/>
    <x v="0"/>
    <n v="1"/>
    <x v="1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0"/>
    <x v="2"/>
    <n v="1464586746"/>
    <n v="42520.027152777773"/>
    <x v="0"/>
    <n v="19"/>
    <x v="1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x v="9"/>
    <x v="0"/>
    <n v="1418346172"/>
    <n v="41984.835324074076"/>
    <x v="0"/>
    <n v="135"/>
    <x v="1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0"/>
    <x v="3"/>
    <n v="1403810965"/>
    <n v="41816.603761574072"/>
    <x v="0"/>
    <n v="9"/>
    <x v="1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4"/>
    <x v="2"/>
    <n v="1480610046"/>
    <n v="42705.482013888883"/>
    <x v="0"/>
    <n v="3"/>
    <x v="1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4"/>
    <x v="2"/>
    <n v="1479923937"/>
    <n v="42697.540937499994"/>
    <x v="0"/>
    <n v="7"/>
    <x v="1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0"/>
    <x v="0"/>
    <n v="1429631125"/>
    <n v="42115.448206018518"/>
    <x v="0"/>
    <n v="4"/>
    <x v="1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6"/>
    <x v="2"/>
    <n v="1458665146"/>
    <n v="42451.490115740737"/>
    <x v="0"/>
    <n v="44"/>
    <x v="1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1"/>
    <x v="2"/>
    <n v="1473779552"/>
    <n v="42626.425370370365"/>
    <x v="0"/>
    <n v="90"/>
    <x v="1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4"/>
    <x v="2"/>
    <n v="1480471435"/>
    <n v="42703.877719907403"/>
    <x v="0"/>
    <n v="8"/>
    <x v="1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9"/>
    <x v="0"/>
    <n v="1417460428"/>
    <n v="41974.583657407398"/>
    <x v="0"/>
    <n v="11"/>
    <x v="1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0"/>
    <x v="0"/>
    <n v="1430324235"/>
    <n v="42123.470312500001"/>
    <x v="0"/>
    <n v="41"/>
    <x v="1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1"/>
    <x v="2"/>
    <n v="1472570734"/>
    <n v="42612.434421296297"/>
    <x v="0"/>
    <n v="15"/>
    <x v="1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4"/>
    <x v="3"/>
    <n v="1414041545"/>
    <n v="41935.013252314813"/>
    <x v="0"/>
    <n v="9"/>
    <x v="1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0"/>
    <x v="2"/>
    <n v="1464763109"/>
    <n v="42522.068391203698"/>
    <x v="0"/>
    <n v="50"/>
    <x v="1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3"/>
    <x v="2"/>
    <n v="1468843554"/>
    <n v="42569.295763888884"/>
    <x v="0"/>
    <n v="34"/>
    <x v="1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9"/>
    <x v="1"/>
    <n v="1482888408"/>
    <n v="42731.851944444446"/>
    <x v="0"/>
    <n v="0"/>
    <x v="1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0"/>
    <x v="3"/>
    <n v="1402886025"/>
    <n v="41805.8984375"/>
    <x v="0"/>
    <n v="0"/>
    <x v="1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"/>
    <x v="2"/>
    <n v="1455129287"/>
    <n v="42410.565821759257"/>
    <x v="0"/>
    <n v="276"/>
    <x v="1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4"/>
    <x v="0"/>
    <n v="1446762502"/>
    <n v="42313.728032407402"/>
    <x v="0"/>
    <n v="16"/>
    <x v="1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4"/>
    <x v="3"/>
    <n v="1415825028"/>
    <n v="41955.655416666668"/>
    <x v="0"/>
    <n v="224"/>
    <x v="1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"/>
    <x v="1"/>
    <n v="1485957079"/>
    <n v="42767.368969907409"/>
    <x v="0"/>
    <n v="140"/>
    <x v="1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3"/>
    <x v="0"/>
    <n v="1435951033"/>
    <n v="42188.595289351848"/>
    <x v="0"/>
    <n v="15"/>
    <x v="1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4"/>
    <x v="3"/>
    <n v="1414164715"/>
    <n v="41936.438831018517"/>
    <x v="0"/>
    <n v="37"/>
    <x v="1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"/>
    <x v="3"/>
    <n v="1405520253"/>
    <n v="41836.387187499997"/>
    <x v="0"/>
    <n v="0"/>
    <x v="1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1"/>
    <x v="2"/>
    <n v="1472569117"/>
    <n v="42612.415706018517"/>
    <x v="0"/>
    <n v="46"/>
    <x v="1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0"/>
    <x v="0"/>
    <n v="1434569739"/>
    <n v="42172.608090277768"/>
    <x v="0"/>
    <n v="1"/>
    <x v="1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3"/>
    <x v="2"/>
    <n v="1466512683"/>
    <n v="42542.318090277775"/>
    <x v="0"/>
    <n v="323"/>
    <x v="1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5"/>
    <x v="2"/>
    <n v="1464807439"/>
    <n v="42522.581469907404"/>
    <x v="0"/>
    <n v="139"/>
    <x v="0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0"/>
    <x v="3"/>
    <n v="1402342359"/>
    <n v="41799.606006944443"/>
    <x v="0"/>
    <n v="7"/>
    <x v="0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5"/>
    <x v="4"/>
    <n v="1369705751"/>
    <n v="41421.867488425924"/>
    <x v="0"/>
    <n v="149"/>
    <x v="0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"/>
    <x v="0"/>
    <n v="1423149525"/>
    <n v="42040.429687499993"/>
    <x v="0"/>
    <n v="31"/>
    <x v="0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4"/>
    <x v="3"/>
    <n v="1416485333"/>
    <n v="41963.29783564814"/>
    <x v="0"/>
    <n v="26"/>
    <x v="0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4"/>
    <x v="0"/>
    <n v="1447055935"/>
    <n v="42317.124247685184"/>
    <x v="0"/>
    <n v="172"/>
    <x v="0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4"/>
    <x v="0"/>
    <n v="1448497134"/>
    <n v="42333.804791666662"/>
    <x v="0"/>
    <n v="78"/>
    <x v="0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2"/>
    <x v="2"/>
    <n v="1452707144"/>
    <n v="42382.531759259255"/>
    <x v="0"/>
    <n v="120"/>
    <x v="0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7"/>
    <x v="0"/>
    <n v="1436968366"/>
    <n v="42200.369976851849"/>
    <x v="0"/>
    <n v="227"/>
    <x v="0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"/>
    <x v="4"/>
    <n v="1359946188"/>
    <n v="41308.909583333334"/>
    <x v="0"/>
    <n v="42"/>
    <x v="0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5"/>
    <x v="2"/>
    <n v="1463080979"/>
    <n v="42502.599293981482"/>
    <x v="0"/>
    <n v="64"/>
    <x v="0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8"/>
    <x v="5"/>
    <n v="1351663605"/>
    <n v="41213.046354166661"/>
    <x v="0"/>
    <n v="121"/>
    <x v="0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0"/>
    <x v="4"/>
    <n v="1370393760"/>
    <n v="41429.830555555556"/>
    <x v="0"/>
    <n v="87"/>
    <x v="0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"/>
    <x v="4"/>
    <n v="1359587137"/>
    <n v="41304.753900462958"/>
    <x v="0"/>
    <n v="65"/>
    <x v="0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5"/>
    <x v="6"/>
    <n v="1306417323"/>
    <n v="40689.362534722219"/>
    <x v="0"/>
    <n v="49"/>
    <x v="0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0"/>
    <x v="6"/>
    <n v="1304623990"/>
    <n v="40668.606365740736"/>
    <x v="0"/>
    <n v="19"/>
    <x v="0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3"/>
    <x v="5"/>
    <n v="1341524220"/>
    <n v="41095.692361111105"/>
    <x v="0"/>
    <n v="81"/>
    <x v="0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5"/>
    <x v="3"/>
    <n v="1400778772"/>
    <n v="41781.508935185186"/>
    <x v="0"/>
    <n v="264"/>
    <x v="0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7"/>
    <x v="4"/>
    <n v="1373408731"/>
    <n v="41464.726053240738"/>
    <x v="0"/>
    <n v="25"/>
    <x v="0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"/>
    <x v="2"/>
    <n v="1453925727"/>
    <n v="42396.635729166665"/>
    <x v="0"/>
    <n v="5"/>
    <x v="0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9"/>
    <x v="0"/>
    <n v="1415464906"/>
    <n v="41951.487337962957"/>
    <x v="0"/>
    <n v="144"/>
    <x v="0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"/>
    <x v="0"/>
    <n v="1423935352"/>
    <n v="42049.524907407402"/>
    <x v="0"/>
    <n v="92"/>
    <x v="0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8"/>
    <x v="3"/>
    <n v="1413158063"/>
    <n v="41924.787766203699"/>
    <x v="0"/>
    <n v="147"/>
    <x v="0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8"/>
    <x v="0"/>
    <n v="1444867450"/>
    <n v="42291.794560185182"/>
    <x v="0"/>
    <n v="90"/>
    <x v="0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5"/>
    <x v="0"/>
    <n v="1432269294"/>
    <n v="42145.982569444437"/>
    <x v="0"/>
    <n v="87"/>
    <x v="0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6"/>
    <x v="3"/>
    <n v="1394633746"/>
    <n v="41710.385949074072"/>
    <x v="0"/>
    <n v="406"/>
    <x v="0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1"/>
    <x v="4"/>
    <n v="1380585890"/>
    <n v="41547.795023148145"/>
    <x v="0"/>
    <n v="20"/>
    <x v="0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0"/>
    <x v="0"/>
    <n v="1428430342"/>
    <n v="42101.550254629627"/>
    <x v="0"/>
    <n v="70"/>
    <x v="0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0"/>
    <x v="5"/>
    <n v="1339523132"/>
    <n v="41072.53162037037"/>
    <x v="0"/>
    <n v="16"/>
    <x v="0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4"/>
    <x v="2"/>
    <n v="1480546233"/>
    <n v="42704.743437499994"/>
    <x v="0"/>
    <n v="52"/>
    <x v="0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"/>
    <x v="2"/>
    <n v="1456285988"/>
    <n v="42423.953564814808"/>
    <x v="0"/>
    <n v="66"/>
    <x v="0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9"/>
    <x v="1"/>
    <n v="1481852119"/>
    <n v="42719.857858796291"/>
    <x v="0"/>
    <n v="109"/>
    <x v="0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4"/>
    <x v="2"/>
    <n v="1478189006"/>
    <n v="42677.460717592585"/>
    <x v="0"/>
    <n v="168"/>
    <x v="0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2"/>
    <x v="1"/>
    <n v="1484198170"/>
    <n v="42747.01122685185"/>
    <x v="0"/>
    <n v="31"/>
    <x v="0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3"/>
    <x v="2"/>
    <n v="1468779210"/>
    <n v="42568.551041666658"/>
    <x v="0"/>
    <n v="133"/>
    <x v="0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5"/>
    <x v="0"/>
    <n v="1430912876"/>
    <n v="42130.28328703704"/>
    <x v="0"/>
    <n v="151"/>
    <x v="0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5"/>
    <x v="0"/>
    <n v="1431886706"/>
    <n v="42141.554467592585"/>
    <x v="0"/>
    <n v="5"/>
    <x v="0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4"/>
    <x v="2"/>
    <n v="1480396125"/>
    <n v="42703.006076388883"/>
    <x v="0"/>
    <n v="73"/>
    <x v="0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0"/>
    <x v="4"/>
    <n v="1365275536"/>
    <n v="41370.591851851852"/>
    <x v="0"/>
    <n v="148"/>
    <x v="0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4"/>
    <x v="2"/>
    <n v="1480729678"/>
    <n v="42706.866643518515"/>
    <x v="0"/>
    <n v="93"/>
    <x v="0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0"/>
    <x v="0"/>
    <n v="1433525922"/>
    <n v="42160.526874999996"/>
    <x v="0"/>
    <n v="63"/>
    <x v="0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6"/>
    <x v="2"/>
    <n v="1457109121"/>
    <n v="42433.480567129627"/>
    <x v="0"/>
    <n v="134"/>
    <x v="0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0"/>
    <x v="0"/>
    <n v="1435591889"/>
    <n v="42184.438530092586"/>
    <x v="0"/>
    <n v="14"/>
    <x v="0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5"/>
    <x v="0"/>
    <n v="1430604395"/>
    <n v="42126.712905092594"/>
    <x v="0"/>
    <n v="78"/>
    <x v="0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1"/>
    <x v="2"/>
    <n v="1474469117"/>
    <n v="42634.406446759262"/>
    <x v="0"/>
    <n v="112"/>
    <x v="0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3"/>
    <x v="2"/>
    <n v="1468495957"/>
    <n v="42565.272650462961"/>
    <x v="0"/>
    <n v="34"/>
    <x v="0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6"/>
    <x v="0"/>
    <n v="1427224606"/>
    <n v="42087.594976851848"/>
    <x v="0"/>
    <n v="19"/>
    <x v="0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3"/>
    <x v="0"/>
    <n v="1436369818"/>
    <n v="42193.442337962959"/>
    <x v="0"/>
    <n v="13"/>
    <x v="0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"/>
    <x v="2"/>
    <n v="1454298186"/>
    <n v="42400.946597222217"/>
    <x v="0"/>
    <n v="104"/>
    <x v="0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3"/>
    <x v="2"/>
    <n v="1467476523"/>
    <n v="42553.473645833328"/>
    <x v="0"/>
    <n v="52"/>
    <x v="0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"/>
    <x v="1"/>
    <n v="1484623726"/>
    <n v="42751.936643518515"/>
    <x v="0"/>
    <n v="17"/>
    <x v="0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9"/>
    <x v="1"/>
    <n v="1481838481"/>
    <n v="42719.700011574074"/>
    <x v="0"/>
    <n v="82"/>
    <x v="0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2"/>
    <x v="0"/>
    <n v="1421279882"/>
    <n v="42018.790300925924"/>
    <x v="0"/>
    <n v="73"/>
    <x v="0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1"/>
    <x v="2"/>
    <n v="1475013710"/>
    <n v="42640.709606481476"/>
    <x v="0"/>
    <n v="158"/>
    <x v="0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0"/>
    <x v="2"/>
    <n v="1465160334"/>
    <n v="42526.665902777771"/>
    <x v="0"/>
    <n v="65"/>
    <x v="0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1"/>
    <x v="3"/>
    <n v="1410048373"/>
    <n v="41888.795983796292"/>
    <x v="0"/>
    <n v="184"/>
    <x v="0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5"/>
    <x v="2"/>
    <n v="1462695073"/>
    <n v="42498.132789351854"/>
    <x v="0"/>
    <n v="34"/>
    <x v="0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0"/>
    <x v="4"/>
    <n v="1367798074"/>
    <n v="41399.787893518514"/>
    <x v="0"/>
    <n v="240"/>
    <x v="0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0"/>
    <x v="0"/>
    <n v="1425259011"/>
    <n v="42064.845034722217"/>
    <x v="0"/>
    <n v="113"/>
    <x v="0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0"/>
    <x v="4"/>
    <n v="1372210235"/>
    <n v="41450.854571759257"/>
    <x v="0"/>
    <n v="66"/>
    <x v="0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2"/>
    <x v="0"/>
    <n v="1422447285"/>
    <n v="42032.30190972222"/>
    <x v="1"/>
    <n v="5"/>
    <x v="1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8"/>
    <x v="3"/>
    <n v="1414599601"/>
    <n v="41941.472233796296"/>
    <x v="1"/>
    <n v="17"/>
    <x v="1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4"/>
    <x v="0"/>
    <n v="1445336607"/>
    <n v="42297.224618055552"/>
    <x v="0"/>
    <n v="3"/>
    <x v="1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3"/>
    <x v="3"/>
    <n v="1405687978"/>
    <n v="41838.32844907407"/>
    <x v="0"/>
    <n v="2"/>
    <x v="1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8"/>
    <x v="0"/>
    <n v="1444856156"/>
    <n v="42291.663842592585"/>
    <x v="0"/>
    <n v="6"/>
    <x v="1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9"/>
    <x v="0"/>
    <n v="1414897935"/>
    <n v="41944.925173611111"/>
    <x v="0"/>
    <n v="0"/>
    <x v="1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5"/>
    <x v="2"/>
    <n v="1461051520"/>
    <n v="42479.110185185178"/>
    <x v="0"/>
    <n v="1"/>
    <x v="1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2"/>
    <x v="0"/>
    <n v="1420766700"/>
    <n v="42012.850694444445"/>
    <x v="0"/>
    <n v="3"/>
    <x v="1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4"/>
    <x v="3"/>
    <n v="1415064699"/>
    <n v="41946.855312499996"/>
    <x v="0"/>
    <n v="13"/>
    <x v="1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2"/>
    <x v="2"/>
    <n v="1450780170"/>
    <n v="42360.228819444441"/>
    <x v="0"/>
    <n v="1"/>
    <x v="1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9"/>
    <x v="1"/>
    <n v="1480831467"/>
    <n v="42708.044756944444"/>
    <x v="0"/>
    <n v="1"/>
    <x v="1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3"/>
    <x v="0"/>
    <n v="1436285591"/>
    <n v="42192.467488425922"/>
    <x v="0"/>
    <n v="9"/>
    <x v="1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8"/>
    <x v="0"/>
    <n v="1445552019"/>
    <n v="42299.717812499999"/>
    <x v="0"/>
    <n v="0"/>
    <x v="1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7"/>
    <x v="0"/>
    <n v="1439696174"/>
    <n v="42231.941828703704"/>
    <x v="0"/>
    <n v="2"/>
    <x v="1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x v="2"/>
    <x v="2"/>
    <n v="1453805834"/>
    <n v="42395.248078703698"/>
    <x v="0"/>
    <n v="1"/>
    <x v="1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1"/>
    <x v="2"/>
    <n v="1473418619"/>
    <n v="42622.24790509259"/>
    <x v="0"/>
    <n v="10"/>
    <x v="1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5"/>
    <x v="2"/>
    <n v="1464969686"/>
    <n v="42524.459328703706"/>
    <x v="0"/>
    <n v="3"/>
    <x v="1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2"/>
    <x v="0"/>
    <n v="1420840709"/>
    <n v="42013.707280092589"/>
    <x v="0"/>
    <n v="2"/>
    <x v="1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7"/>
    <x v="2"/>
    <n v="1471844704"/>
    <n v="42604.031296296293"/>
    <x v="0"/>
    <n v="2"/>
    <x v="1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9"/>
    <x v="2"/>
    <n v="1449045531"/>
    <n v="42340.151979166665"/>
    <x v="0"/>
    <n v="1"/>
    <x v="1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8"/>
    <x v="2"/>
    <n v="1478106802"/>
    <n v="42676.509282407402"/>
    <x v="0"/>
    <n v="14"/>
    <x v="1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6"/>
    <x v="0"/>
    <n v="1427684959"/>
    <n v="42092.923136574071"/>
    <x v="0"/>
    <n v="0"/>
    <x v="1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3"/>
    <x v="0"/>
    <n v="1435224120"/>
    <n v="42180.181944444441"/>
    <x v="0"/>
    <n v="0"/>
    <x v="1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x v="7"/>
    <x v="2"/>
    <n v="1471638385"/>
    <n v="42601.643344907403"/>
    <x v="0"/>
    <n v="4"/>
    <x v="1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6"/>
    <x v="2"/>
    <n v="1456996017"/>
    <n v="42432.171493055554"/>
    <x v="0"/>
    <n v="3"/>
    <x v="1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6"/>
    <x v="0"/>
    <n v="1426037242"/>
    <n v="42073.852337962955"/>
    <x v="0"/>
    <n v="0"/>
    <x v="1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4"/>
    <x v="3"/>
    <n v="1416339088"/>
    <n v="41961.605185185181"/>
    <x v="0"/>
    <n v="5"/>
    <x v="1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8"/>
    <x v="0"/>
    <n v="1445922216"/>
    <n v="42304.002499999995"/>
    <x v="0"/>
    <n v="47"/>
    <x v="1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0"/>
    <x v="0"/>
    <n v="1434825828"/>
    <n v="42175.572083333333"/>
    <x v="0"/>
    <n v="0"/>
    <x v="1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4"/>
    <x v="2"/>
    <n v="1477839675"/>
    <n v="42673.417534722219"/>
    <x v="0"/>
    <n v="10"/>
    <x v="1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5"/>
    <x v="0"/>
    <n v="1431973478"/>
    <n v="42142.558773148143"/>
    <x v="0"/>
    <n v="11"/>
    <x v="1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1"/>
    <x v="0"/>
    <n v="1441997020"/>
    <n v="42258.57199074074"/>
    <x v="0"/>
    <n v="2"/>
    <x v="1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2"/>
    <x v="2"/>
    <n v="1453451057"/>
    <n v="42391.141863425924"/>
    <x v="0"/>
    <n v="2"/>
    <x v="1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0"/>
    <x v="3"/>
    <n v="1402058739"/>
    <n v="41796.32336805555"/>
    <x v="0"/>
    <n v="22"/>
    <x v="1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6"/>
    <x v="2"/>
    <n v="1459198499"/>
    <n v="42457.663182870368"/>
    <x v="0"/>
    <n v="8"/>
    <x v="1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"/>
    <x v="0"/>
    <n v="1423166101"/>
    <n v="42040.621539351843"/>
    <x v="0"/>
    <n v="6"/>
    <x v="1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0"/>
    <x v="2"/>
    <n v="1461693463"/>
    <n v="42486.540081018517"/>
    <x v="0"/>
    <n v="1"/>
    <x v="1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7"/>
    <x v="0"/>
    <n v="1436811769"/>
    <n v="42198.557511574072"/>
    <x v="0"/>
    <n v="3"/>
    <x v="1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0"/>
    <x v="2"/>
    <n v="1461598158"/>
    <n v="42485.437013888884"/>
    <x v="0"/>
    <n v="0"/>
    <x v="1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x v="9"/>
    <x v="1"/>
    <n v="1480803209"/>
    <n v="42707.71769675926"/>
    <x v="0"/>
    <n v="0"/>
    <x v="1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7"/>
    <x v="0"/>
    <n v="1436907462"/>
    <n v="42199.665069444447"/>
    <x v="0"/>
    <n v="0"/>
    <x v="1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5"/>
    <x v="0"/>
    <n v="1431694855"/>
    <n v="42139.333969907406"/>
    <x v="0"/>
    <n v="0"/>
    <x v="1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6"/>
    <x v="2"/>
    <n v="1459507478"/>
    <n v="42461.239328703705"/>
    <x v="0"/>
    <n v="0"/>
    <x v="1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0"/>
    <x v="2"/>
    <n v="1465407134"/>
    <n v="42529.52238425926"/>
    <x v="0"/>
    <n v="3"/>
    <x v="1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x v="10"/>
    <x v="0"/>
    <n v="1429655318"/>
    <n v="42115.728217592587"/>
    <x v="0"/>
    <n v="0"/>
    <x v="1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0"/>
    <x v="0"/>
    <n v="1427138905"/>
    <n v="42086.603067129625"/>
    <x v="0"/>
    <n v="0"/>
    <x v="1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2"/>
    <x v="2"/>
    <n v="1453349197"/>
    <n v="42389.962928240733"/>
    <x v="0"/>
    <n v="1"/>
    <x v="1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8"/>
    <x v="3"/>
    <n v="1413759659"/>
    <n v="41931.75068287037"/>
    <x v="0"/>
    <n v="2"/>
    <x v="1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0"/>
    <x v="3"/>
    <n v="1403974363"/>
    <n v="41818.494942129626"/>
    <x v="0"/>
    <n v="0"/>
    <x v="1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6"/>
    <x v="1"/>
    <n v="1488386547"/>
    <n v="42795.487812499996"/>
    <x v="0"/>
    <n v="0"/>
    <x v="1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6"/>
    <x v="2"/>
    <n v="1459716480"/>
    <n v="42463.658333333333"/>
    <x v="0"/>
    <n v="1"/>
    <x v="1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7"/>
    <x v="3"/>
    <n v="1405181320"/>
    <n v="41832.46435185185"/>
    <x v="0"/>
    <n v="7"/>
    <x v="1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9"/>
    <x v="1"/>
    <n v="1480867365"/>
    <n v="42708.460243055553"/>
    <x v="0"/>
    <n v="3"/>
    <x v="1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8"/>
    <x v="0"/>
    <n v="1444685444"/>
    <n v="42289.688009259255"/>
    <x v="0"/>
    <n v="0"/>
    <x v="1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"/>
    <x v="3"/>
    <n v="1405097760"/>
    <n v="41831.49722222222"/>
    <x v="0"/>
    <n v="0"/>
    <x v="1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4"/>
    <x v="0"/>
    <n v="1446612896"/>
    <n v="42311.996481481481"/>
    <x v="0"/>
    <n v="0"/>
    <x v="1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8"/>
    <x v="3"/>
    <n v="1412371898"/>
    <n v="41915.688634259255"/>
    <x v="0"/>
    <n v="0"/>
    <x v="1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1"/>
    <x v="3"/>
    <n v="1410967754"/>
    <n v="41899.436967592592"/>
    <x v="1"/>
    <n v="340"/>
    <x v="0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6"/>
    <x v="4"/>
    <n v="1363017271"/>
    <n v="41344.454525462963"/>
    <x v="1"/>
    <n v="150"/>
    <x v="0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6"/>
    <x v="4"/>
    <n v="1361483538"/>
    <n v="41326.702986111108"/>
    <x v="1"/>
    <n v="25"/>
    <x v="0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2"/>
    <x v="4"/>
    <n v="1358437958"/>
    <n v="41291.453217592592"/>
    <x v="1"/>
    <n v="234"/>
    <x v="0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"/>
    <x v="5"/>
    <n v="1329759452"/>
    <n v="40959.526064814811"/>
    <x v="1"/>
    <n v="2602"/>
    <x v="0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9"/>
    <x v="2"/>
    <n v="1449029266"/>
    <n v="42339.963726851849"/>
    <x v="1"/>
    <n v="248"/>
    <x v="0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"/>
    <x v="5"/>
    <n v="1327518885"/>
    <n v="40933.593576388885"/>
    <x v="1"/>
    <n v="600"/>
    <x v="0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5"/>
    <x v="6"/>
    <n v="1302654049"/>
    <n v="40645.806122685186"/>
    <x v="1"/>
    <n v="293"/>
    <x v="0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2"/>
    <x v="4"/>
    <n v="1358346109"/>
    <n v="41290.390150462961"/>
    <x v="1"/>
    <n v="321"/>
    <x v="0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4"/>
    <x v="5"/>
    <n v="1354909863"/>
    <n v="41250.618784722217"/>
    <x v="1"/>
    <n v="81"/>
    <x v="0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6"/>
    <x v="0"/>
    <n v="1426028334"/>
    <n v="42073.749236111107"/>
    <x v="1"/>
    <n v="343"/>
    <x v="0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1"/>
    <x v="4"/>
    <n v="1379336503"/>
    <n v="41533.33452546296"/>
    <x v="1"/>
    <n v="336"/>
    <x v="0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"/>
    <x v="5"/>
    <n v="1328052639"/>
    <n v="40939.771284722221"/>
    <x v="1"/>
    <n v="47"/>
    <x v="0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7"/>
    <x v="4"/>
    <n v="1376501292"/>
    <n v="41500.519583333327"/>
    <x v="1"/>
    <n v="76"/>
    <x v="0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4"/>
    <x v="3"/>
    <n v="1416244863"/>
    <n v="41960.514618055553"/>
    <x v="1"/>
    <n v="441"/>
    <x v="0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7"/>
    <x v="6"/>
    <n v="1313024422"/>
    <n v="40765.833587962959"/>
    <x v="1"/>
    <n v="916"/>
    <x v="0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4"/>
    <x v="6"/>
    <n v="1319467604"/>
    <n v="40840.407453703701"/>
    <x v="1"/>
    <n v="369"/>
    <x v="0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0"/>
    <x v="4"/>
    <n v="1367355313"/>
    <n v="41394.663344907407"/>
    <x v="1"/>
    <n v="20242"/>
    <x v="0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0"/>
    <x v="3"/>
    <n v="1398448389"/>
    <n v="41754.536909722221"/>
    <x v="1"/>
    <n v="71"/>
    <x v="0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0"/>
    <x v="4"/>
    <n v="1373408699"/>
    <n v="41464.725682870368"/>
    <x v="1"/>
    <n v="635"/>
    <x v="0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8"/>
    <x v="4"/>
    <n v="1380838145"/>
    <n v="41550.714641203704"/>
    <x v="0"/>
    <n v="6"/>
    <x v="1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x v="7"/>
    <x v="5"/>
    <n v="1345062936"/>
    <n v="41136.649722222224"/>
    <x v="0"/>
    <n v="1"/>
    <x v="1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0"/>
    <x v="2"/>
    <n v="1467002275"/>
    <n v="42547.984664351847"/>
    <x v="0"/>
    <n v="2"/>
    <x v="1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0"/>
    <x v="5"/>
    <n v="1337834963"/>
    <n v="41052.992627314808"/>
    <x v="0"/>
    <n v="0"/>
    <x v="1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5"/>
    <x v="0"/>
    <n v="1430939173"/>
    <n v="42130.587650462963"/>
    <x v="0"/>
    <n v="3"/>
    <x v="1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2"/>
    <x v="0"/>
    <n v="1422417761"/>
    <n v="42031.960196759253"/>
    <x v="0"/>
    <n v="3"/>
    <x v="1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3"/>
    <x v="2"/>
    <n v="1467583271"/>
    <n v="42554.709155092591"/>
    <x v="0"/>
    <n v="0"/>
    <x v="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9"/>
    <x v="3"/>
    <n v="1386336660"/>
    <n v="41614.354861111111"/>
    <x v="0"/>
    <n v="6"/>
    <x v="1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8"/>
    <x v="5"/>
    <n v="1350398452"/>
    <n v="41198.403379629628"/>
    <x v="0"/>
    <n v="0"/>
    <x v="1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1"/>
    <x v="4"/>
    <n v="1378214874"/>
    <n v="41520.352708333332"/>
    <x v="0"/>
    <n v="19"/>
    <x v="1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2"/>
    <x v="0"/>
    <n v="1418922443"/>
    <n v="41991.505127314813"/>
    <x v="0"/>
    <n v="1"/>
    <x v="1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5"/>
    <x v="6"/>
    <n v="1305839646"/>
    <n v="40682.676458333335"/>
    <x v="0"/>
    <n v="2"/>
    <x v="1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x v="5"/>
    <x v="4"/>
    <n v="1368823675"/>
    <n v="41411.658275462964"/>
    <x v="0"/>
    <n v="0"/>
    <x v="1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6"/>
    <x v="0"/>
    <n v="1425489613"/>
    <n v="42067.514039351845"/>
    <x v="0"/>
    <n v="11"/>
    <x v="1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3"/>
    <x v="6"/>
    <n v="1311879431"/>
    <n v="40752.581377314811"/>
    <x v="0"/>
    <n v="0"/>
    <x v="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7"/>
    <x v="3"/>
    <n v="1405682659"/>
    <n v="41838.266886574071"/>
    <x v="0"/>
    <n v="0"/>
    <x v="1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0"/>
    <x v="4"/>
    <n v="1371655522"/>
    <n v="41444.434282407405"/>
    <x v="0"/>
    <n v="1"/>
    <x v="1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7"/>
    <x v="3"/>
    <n v="1405899378"/>
    <n v="41840.775208333333"/>
    <x v="0"/>
    <n v="3"/>
    <x v="1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3"/>
    <x v="2"/>
    <n v="1465171833"/>
    <n v="42526.798993055556"/>
    <x v="0"/>
    <n v="1"/>
    <x v="1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0"/>
    <x v="4"/>
    <n v="1364852557"/>
    <n v="41365.69626157407"/>
    <x v="0"/>
    <n v="15"/>
    <x v="1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0"/>
    <x v="0"/>
    <n v="1433772023"/>
    <n v="42163.3752662037"/>
    <x v="1"/>
    <n v="885"/>
    <x v="0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"/>
    <x v="2"/>
    <n v="1456491680"/>
    <n v="42426.33425925926"/>
    <x v="1"/>
    <n v="329"/>
    <x v="0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1"/>
    <x v="2"/>
    <n v="1472026801"/>
    <n v="42606.13890046296"/>
    <x v="1"/>
    <n v="71"/>
    <x v="0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5"/>
    <x v="3"/>
    <n v="1399996024"/>
    <n v="41772.44935185185"/>
    <x v="1"/>
    <n v="269"/>
    <x v="0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"/>
    <x v="2"/>
    <n v="1455446303"/>
    <n v="42414.234988425924"/>
    <x v="1"/>
    <n v="345"/>
    <x v="0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0"/>
    <x v="3"/>
    <n v="1403635904"/>
    <n v="41814.577592592592"/>
    <x v="1"/>
    <n v="43"/>
    <x v="0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0"/>
    <x v="7"/>
    <n v="1268822909"/>
    <n v="40254.242002314815"/>
    <x v="1"/>
    <n v="33"/>
    <x v="0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5"/>
    <x v="3"/>
    <n v="1401201881"/>
    <n v="41786.406030092592"/>
    <x v="1"/>
    <n v="211"/>
    <x v="0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2"/>
    <x v="1"/>
    <n v="1484570885"/>
    <n v="42751.325057870366"/>
    <x v="1"/>
    <n v="196"/>
    <x v="0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0"/>
    <x v="3"/>
    <n v="1403169278"/>
    <n v="41809.176828703698"/>
    <x v="1"/>
    <n v="405"/>
    <x v="0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8"/>
    <x v="0"/>
    <n v="1445263204"/>
    <n v="42296.375046296293"/>
    <x v="1"/>
    <n v="206"/>
    <x v="0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2"/>
    <x v="1"/>
    <n v="1483719939"/>
    <n v="42741.476145833331"/>
    <x v="1"/>
    <n v="335"/>
    <x v="0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0"/>
    <x v="3"/>
    <n v="1402931866"/>
    <n v="41806.42900462963"/>
    <x v="1"/>
    <n v="215"/>
    <x v="0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7"/>
    <x v="0"/>
    <n v="1439907640"/>
    <n v="42234.389351851853"/>
    <x v="1"/>
    <n v="176"/>
    <x v="0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"/>
    <x v="2"/>
    <n v="1455516297"/>
    <n v="42415.04510416666"/>
    <x v="1"/>
    <n v="555"/>
    <x v="0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1"/>
    <x v="2"/>
    <n v="1473160292"/>
    <n v="42619.258009259262"/>
    <x v="1"/>
    <n v="116"/>
    <x v="0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4"/>
    <x v="3"/>
    <n v="1415194553"/>
    <n v="41948.358252314814"/>
    <x v="1"/>
    <n v="615"/>
    <x v="0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0"/>
    <x v="3"/>
    <n v="1398973252"/>
    <n v="41760.611712962964"/>
    <x v="1"/>
    <n v="236"/>
    <x v="0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5"/>
    <x v="3"/>
    <n v="1400867283"/>
    <n v="41782.533368055556"/>
    <x v="1"/>
    <n v="145"/>
    <x v="0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4"/>
    <x v="3"/>
    <n v="1415824513"/>
    <n v="41955.649456018517"/>
    <x v="1"/>
    <n v="167"/>
    <x v="0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5"/>
    <x v="2"/>
    <n v="1462248091"/>
    <n v="42492.959386574068"/>
    <x v="1"/>
    <n v="235"/>
    <x v="0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1"/>
    <x v="3"/>
    <n v="1410983739"/>
    <n v="41899.621979166666"/>
    <x v="1"/>
    <n v="452"/>
    <x v="0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4"/>
    <x v="3"/>
    <n v="1416592916"/>
    <n v="41964.543009259258"/>
    <x v="1"/>
    <n v="241"/>
    <x v="0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2"/>
    <x v="1"/>
    <n v="1485000090"/>
    <n v="42756.292708333327"/>
    <x v="1"/>
    <n v="28"/>
    <x v="0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3"/>
    <x v="2"/>
    <n v="1468947138"/>
    <n v="42570.494652777772"/>
    <x v="1"/>
    <n v="140"/>
    <x v="0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9"/>
    <x v="2"/>
    <n v="1448951847"/>
    <n v="42339.067673611113"/>
    <x v="1"/>
    <n v="280"/>
    <x v="0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"/>
    <x v="1"/>
    <n v="1487082286"/>
    <n v="42780.392199074071"/>
    <x v="1"/>
    <n v="70"/>
    <x v="0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2"/>
    <x v="1"/>
    <n v="1483292122"/>
    <n v="42736.524560185186"/>
    <x v="1"/>
    <n v="160"/>
    <x v="0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"/>
    <x v="0"/>
    <n v="1424185520"/>
    <n v="42052.420370370368"/>
    <x v="1"/>
    <n v="141"/>
    <x v="0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1"/>
    <x v="0"/>
    <n v="1443464695"/>
    <n v="42275.558969907412"/>
    <x v="1"/>
    <n v="874"/>
    <x v="0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4"/>
    <x v="3"/>
    <n v="1414610126"/>
    <n v="41941.594050925924"/>
    <x v="1"/>
    <n v="73"/>
    <x v="0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2"/>
    <x v="2"/>
    <n v="1453461865"/>
    <n v="42391.266956018517"/>
    <x v="1"/>
    <n v="294"/>
    <x v="0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0"/>
    <x v="2"/>
    <n v="1457913777"/>
    <n v="42442.793715277774"/>
    <x v="1"/>
    <n v="740"/>
    <x v="0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7"/>
    <x v="0"/>
    <n v="1438791062"/>
    <n v="42221.465995370374"/>
    <x v="1"/>
    <n v="369"/>
    <x v="0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0"/>
    <x v="2"/>
    <n v="1461527631"/>
    <n v="42484.620729166665"/>
    <x v="1"/>
    <n v="110"/>
    <x v="0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3"/>
    <x v="0"/>
    <n v="1438110910"/>
    <n v="42213.593865740739"/>
    <x v="1"/>
    <n v="455"/>
    <x v="0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3"/>
    <x v="2"/>
    <n v="1467358427"/>
    <n v="42552.106793981475"/>
    <x v="1"/>
    <n v="224"/>
    <x v="0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9"/>
    <x v="0"/>
    <n v="1418064370"/>
    <n v="41981.57372685185"/>
    <x v="1"/>
    <n v="46"/>
    <x v="0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9"/>
    <x v="1"/>
    <n v="1480629819"/>
    <n v="42705.710868055547"/>
    <x v="0"/>
    <n v="284"/>
    <x v="0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8"/>
    <x v="3"/>
    <n v="1414368616"/>
    <n v="41938.798796296294"/>
    <x v="1"/>
    <n v="98"/>
    <x v="0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4"/>
    <x v="3"/>
    <n v="1417453538"/>
    <n v="41974.503912037035"/>
    <x v="0"/>
    <n v="2"/>
    <x v="1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5"/>
    <x v="0"/>
    <n v="1434412500"/>
    <n v="42170.788194444445"/>
    <x v="0"/>
    <n v="1"/>
    <x v="1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8"/>
    <x v="3"/>
    <n v="1414066434"/>
    <n v="41935.301319444443"/>
    <x v="0"/>
    <n v="1"/>
    <x v="1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6"/>
    <x v="0"/>
    <n v="1424222024"/>
    <n v="42052.842870370368"/>
    <x v="0"/>
    <n v="0"/>
    <x v="1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x v="1"/>
    <x v="0"/>
    <n v="1422393234"/>
    <n v="42031.676319444443"/>
    <x v="0"/>
    <n v="1"/>
    <x v="1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7"/>
    <x v="3"/>
    <n v="1405746399"/>
    <n v="41839.004618055551"/>
    <x v="0"/>
    <n v="11"/>
    <x v="1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2"/>
    <x v="1"/>
    <n v="1487240082"/>
    <n v="42782.218541666669"/>
    <x v="0"/>
    <n v="0"/>
    <x v="1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8"/>
    <x v="0"/>
    <n v="1444425020"/>
    <n v="42286.673842592594"/>
    <x v="0"/>
    <n v="1"/>
    <x v="1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8"/>
    <x v="0"/>
    <n v="1443928559"/>
    <n v="42280.927766203698"/>
    <x v="0"/>
    <n v="6"/>
    <x v="1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0"/>
    <x v="2"/>
    <n v="1460458034"/>
    <n v="42472.24113425926"/>
    <x v="0"/>
    <n v="7"/>
    <x v="1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0"/>
    <x v="0"/>
    <n v="1430164039"/>
    <n v="42121.616192129623"/>
    <x v="0"/>
    <n v="0"/>
    <x v="1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1"/>
    <x v="3"/>
    <n v="1410366708"/>
    <n v="41892.480416666665"/>
    <x v="0"/>
    <n v="16"/>
    <x v="1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7"/>
    <x v="0"/>
    <n v="1438584447"/>
    <n v="42219.074618055551"/>
    <x v="0"/>
    <n v="0"/>
    <x v="1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3"/>
    <x v="0"/>
    <n v="1435903390"/>
    <n v="42188.043865740743"/>
    <x v="0"/>
    <n v="0"/>
    <x v="1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7"/>
    <x v="0"/>
    <n v="1440513832"/>
    <n v="42241.405462962961"/>
    <x v="0"/>
    <n v="0"/>
    <x v="1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0"/>
    <x v="2"/>
    <n v="1465011624"/>
    <n v="42524.944722222215"/>
    <x v="0"/>
    <n v="12"/>
    <x v="1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7"/>
    <x v="3"/>
    <n v="1408549233"/>
    <n v="41871.444826388884"/>
    <x v="0"/>
    <n v="1"/>
    <x v="1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3"/>
    <x v="0"/>
    <n v="1435656759"/>
    <n v="42185.189340277771"/>
    <x v="0"/>
    <n v="3"/>
    <x v="1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6"/>
    <x v="0"/>
    <n v="1428974199"/>
    <n v="42107.844895833325"/>
    <x v="0"/>
    <n v="1"/>
    <x v="1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8"/>
    <x v="3"/>
    <n v="1414110593"/>
    <n v="41935.812418981477"/>
    <x v="0"/>
    <n v="4"/>
    <x v="1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8"/>
    <x v="4"/>
    <n v="1381194003"/>
    <n v="41554.833368055552"/>
    <x v="0"/>
    <n v="1"/>
    <x v="1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4"/>
    <x v="8"/>
    <n v="1253712916"/>
    <n v="40079.357824074068"/>
    <x v="0"/>
    <n v="0"/>
    <x v="1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"/>
    <x v="3"/>
    <n v="1389635351"/>
    <n v="41652.534155092588"/>
    <x v="0"/>
    <n v="2"/>
    <x v="1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0"/>
    <x v="0"/>
    <n v="1430124509"/>
    <n v="42121.158668981479"/>
    <x v="0"/>
    <n v="1"/>
    <x v="1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5"/>
    <x v="6"/>
    <n v="1304962261"/>
    <n v="40672.521539351852"/>
    <x v="0"/>
    <n v="1"/>
    <x v="1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0"/>
    <x v="2"/>
    <n v="1467151204"/>
    <n v="42549.708379629628"/>
    <x v="0"/>
    <n v="59"/>
    <x v="1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"/>
    <x v="3"/>
    <n v="1391293745"/>
    <n v="41671.728530092587"/>
    <x v="0"/>
    <n v="13"/>
    <x v="1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4"/>
    <x v="3"/>
    <n v="1416360585"/>
    <n v="41961.853993055549"/>
    <x v="0"/>
    <n v="22"/>
    <x v="1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0"/>
    <x v="4"/>
    <n v="1366906714"/>
    <n v="41389.471226851849"/>
    <x v="0"/>
    <n v="0"/>
    <x v="1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x v="6"/>
    <x v="2"/>
    <n v="1457551882"/>
    <n v="42438.605115740742"/>
    <x v="0"/>
    <n v="52"/>
    <x v="1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5"/>
    <x v="0"/>
    <n v="1432146483"/>
    <n v="42144.561145833337"/>
    <x v="0"/>
    <n v="4"/>
    <x v="1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2"/>
    <x v="2"/>
    <n v="1454546859"/>
    <n v="42403.824756944443"/>
    <x v="0"/>
    <n v="3"/>
    <x v="1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6"/>
    <x v="1"/>
    <n v="1487548802"/>
    <n v="42785.791689814818"/>
    <x v="0"/>
    <n v="3"/>
    <x v="1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"/>
    <x v="0"/>
    <n v="1421187329"/>
    <n v="42017.719085648147"/>
    <x v="0"/>
    <n v="6"/>
    <x v="1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0"/>
    <x v="3"/>
    <n v="1402317296"/>
    <n v="41799.315925925926"/>
    <x v="0"/>
    <n v="35"/>
    <x v="1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5"/>
    <x v="0"/>
    <n v="1431810368"/>
    <n v="42140.670925925922"/>
    <x v="0"/>
    <n v="10"/>
    <x v="1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0"/>
    <x v="5"/>
    <n v="1337977248"/>
    <n v="41054.639444444445"/>
    <x v="0"/>
    <n v="2"/>
    <x v="1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7"/>
    <x v="7"/>
    <n v="1281317691"/>
    <n v="40398.857534722221"/>
    <x v="0"/>
    <n v="4"/>
    <x v="1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"/>
    <x v="4"/>
    <n v="1374882891"/>
    <n v="41481.788090277776"/>
    <x v="0"/>
    <n v="2"/>
    <x v="1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0"/>
    <x v="5"/>
    <n v="1332378726"/>
    <n v="40989.841736111113"/>
    <x v="0"/>
    <n v="0"/>
    <x v="1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4"/>
    <x v="0"/>
    <n v="1447757190"/>
    <n v="42325.240624999999"/>
    <x v="0"/>
    <n v="1"/>
    <x v="1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1"/>
    <x v="0"/>
    <n v="1440961053"/>
    <n v="42246.581631944442"/>
    <x v="0"/>
    <n v="3"/>
    <x v="1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7"/>
    <x v="3"/>
    <n v="1409089391"/>
    <n v="41877.696655092594"/>
    <x v="0"/>
    <n v="1"/>
    <x v="1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0"/>
    <x v="3"/>
    <n v="1400600101"/>
    <n v="41779.440983796296"/>
    <x v="0"/>
    <n v="0"/>
    <x v="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4"/>
    <x v="2"/>
    <n v="1480800568"/>
    <n v="42707.687129629623"/>
    <x v="0"/>
    <n v="12"/>
    <x v="1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6"/>
    <x v="0"/>
    <n v="1425609022"/>
    <n v="42068.896087962967"/>
    <x v="0"/>
    <n v="0"/>
    <x v="1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4"/>
    <x v="3"/>
    <n v="1415918965"/>
    <n v="41956.742650462962"/>
    <x v="0"/>
    <n v="1"/>
    <x v="1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9"/>
    <x v="0"/>
    <n v="1420091999"/>
    <n v="42005.041655092595"/>
    <x v="0"/>
    <n v="0"/>
    <x v="1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1"/>
    <x v="0"/>
    <n v="1441841886"/>
    <n v="42256.776458333326"/>
    <x v="0"/>
    <n v="0"/>
    <x v="1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7"/>
    <x v="0"/>
    <n v="1440448464"/>
    <n v="42240.648888888885"/>
    <x v="0"/>
    <n v="2"/>
    <x v="1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6"/>
    <x v="2"/>
    <n v="1457112341"/>
    <n v="42433.517835648141"/>
    <x v="0"/>
    <n v="92"/>
    <x v="1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"/>
    <x v="0"/>
    <n v="1423619085"/>
    <n v="42045.86440972222"/>
    <x v="0"/>
    <n v="0"/>
    <x v="1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2"/>
    <x v="0"/>
    <n v="1422562655"/>
    <n v="42033.63721064815"/>
    <x v="0"/>
    <n v="3"/>
    <x v="1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0"/>
    <x v="2"/>
    <n v="1458147982"/>
    <n v="42445.504421296289"/>
    <x v="0"/>
    <n v="10"/>
    <x v="1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5"/>
    <x v="3"/>
    <n v="1400634728"/>
    <n v="41779.84175925926"/>
    <x v="0"/>
    <n v="7"/>
    <x v="1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4"/>
    <x v="3"/>
    <n v="1414577969"/>
    <n v="41941.221863425926"/>
    <x v="0"/>
    <n v="3"/>
    <x v="1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7"/>
    <x v="2"/>
    <n v="1471768197"/>
    <n v="42603.145798611113"/>
    <x v="0"/>
    <n v="0"/>
    <x v="1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0"/>
    <x v="0"/>
    <n v="1432742458"/>
    <n v="42151.459004629629"/>
    <x v="0"/>
    <n v="1"/>
    <x v="1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6"/>
    <x v="2"/>
    <n v="1457528176"/>
    <n v="42438.330740740734"/>
    <x v="0"/>
    <n v="0"/>
    <x v="1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0"/>
    <x v="3"/>
    <n v="1401585752"/>
    <n v="41790.848981481482"/>
    <x v="0"/>
    <n v="9"/>
    <x v="1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0"/>
    <x v="6"/>
    <n v="1301969633"/>
    <n v="40637.884641203702"/>
    <x v="0"/>
    <n v="56"/>
    <x v="0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1"/>
    <x v="6"/>
    <n v="1314947317"/>
    <n v="40788.089317129627"/>
    <x v="0"/>
    <n v="32"/>
    <x v="0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9"/>
    <x v="5"/>
    <n v="1322539459"/>
    <n v="40875.961331018516"/>
    <x v="0"/>
    <n v="30"/>
    <x v="0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"/>
    <x v="5"/>
    <n v="1328559435"/>
    <n v="40945.636979166666"/>
    <x v="0"/>
    <n v="70"/>
    <x v="0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3"/>
    <x v="6"/>
    <n v="1311380313"/>
    <n v="40746.804548611108"/>
    <x v="0"/>
    <n v="44"/>
    <x v="0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"/>
    <x v="6"/>
    <n v="1293158438"/>
    <n v="40535.903217592589"/>
    <x v="0"/>
    <n v="92"/>
    <x v="0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5"/>
    <x v="5"/>
    <n v="1337887451"/>
    <n v="41053.600127314814"/>
    <x v="0"/>
    <n v="205"/>
    <x v="0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9"/>
    <x v="3"/>
    <n v="1385754986"/>
    <n v="41607.622523148144"/>
    <x v="0"/>
    <n v="23"/>
    <x v="0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8"/>
    <x v="6"/>
    <n v="1315612909"/>
    <n v="40795.792928240735"/>
    <x v="0"/>
    <n v="4"/>
    <x v="0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4"/>
    <x v="5"/>
    <n v="1353017510"/>
    <n v="41228.716550925921"/>
    <x v="0"/>
    <n v="112"/>
    <x v="0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5"/>
    <x v="4"/>
    <n v="1368576032"/>
    <n v="41408.792037037034"/>
    <x v="0"/>
    <n v="27"/>
    <x v="0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9"/>
    <x v="4"/>
    <n v="1354568384"/>
    <n v="41246.666481481479"/>
    <x v="0"/>
    <n v="11"/>
    <x v="0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0"/>
    <x v="5"/>
    <n v="1340329202"/>
    <n v="41081.861134259256"/>
    <x v="0"/>
    <n v="26"/>
    <x v="0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3"/>
    <x v="3"/>
    <n v="1401924769"/>
    <n v="41794.772789351846"/>
    <x v="0"/>
    <n v="77"/>
    <x v="0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4"/>
    <x v="6"/>
    <n v="1319850796"/>
    <n v="40844.842546296291"/>
    <x v="0"/>
    <n v="136"/>
    <x v="0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8"/>
    <x v="5"/>
    <n v="1350061821"/>
    <n v="41194.507187499999"/>
    <x v="0"/>
    <n v="157"/>
    <x v="0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8"/>
    <x v="4"/>
    <n v="1380470188"/>
    <n v="41546.455879629626"/>
    <x v="0"/>
    <n v="158"/>
    <x v="0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"/>
    <x v="4"/>
    <n v="1359301335"/>
    <n v="41301.446006944439"/>
    <x v="0"/>
    <n v="27"/>
    <x v="0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7"/>
    <x v="3"/>
    <n v="1408940886"/>
    <n v="41875.977847222224"/>
    <x v="0"/>
    <n v="23"/>
    <x v="0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2"/>
    <x v="4"/>
    <n v="1361002140"/>
    <n v="41321.131249999999"/>
    <x v="0"/>
    <n v="17"/>
    <x v="0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0"/>
    <x v="5"/>
    <n v="1333550015"/>
    <n v="41003.398321759254"/>
    <x v="0"/>
    <n v="37"/>
    <x v="0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4"/>
    <x v="3"/>
    <n v="1415343874"/>
    <n v="41950.086504629624"/>
    <x v="0"/>
    <n v="65"/>
    <x v="0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3"/>
    <x v="4"/>
    <n v="1372437089"/>
    <n v="41453.480196759258"/>
    <x v="0"/>
    <n v="18"/>
    <x v="0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9"/>
    <x v="4"/>
    <n v="1354265335"/>
    <n v="41243.158969907403"/>
    <x v="0"/>
    <n v="25"/>
    <x v="0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7"/>
    <x v="5"/>
    <n v="1344962853"/>
    <n v="41135.491354166668"/>
    <x v="0"/>
    <n v="104"/>
    <x v="0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4"/>
    <x v="4"/>
    <n v="1383337267"/>
    <n v="41579.639664351853"/>
    <x v="0"/>
    <n v="108"/>
    <x v="0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8"/>
    <x v="5"/>
    <n v="1351011489"/>
    <n v="41205.498715277776"/>
    <x v="0"/>
    <n v="38"/>
    <x v="0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5"/>
    <x v="3"/>
    <n v="1400175682"/>
    <n v="41774.528726851851"/>
    <x v="0"/>
    <n v="88"/>
    <x v="0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2"/>
    <x v="3"/>
    <n v="1389041333"/>
    <n v="41645.658946759257"/>
    <x v="0"/>
    <n v="82"/>
    <x v="0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"/>
    <x v="5"/>
    <n v="1328040375"/>
    <n v="40939.629340277774"/>
    <x v="0"/>
    <n v="126"/>
    <x v="0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1"/>
    <x v="5"/>
    <n v="1347482261"/>
    <n v="41164.65116898148"/>
    <x v="0"/>
    <n v="133"/>
    <x v="0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7"/>
    <x v="6"/>
    <n v="1311667854"/>
    <n v="40750.132569444439"/>
    <x v="0"/>
    <n v="47"/>
    <x v="0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9"/>
    <x v="5"/>
    <n v="1324329156"/>
    <n v="40896.675416666665"/>
    <x v="0"/>
    <n v="58"/>
    <x v="0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5"/>
    <x v="6"/>
    <n v="1303706001"/>
    <n v="40657.981493055551"/>
    <x v="0"/>
    <n v="32"/>
    <x v="0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0"/>
    <x v="2"/>
    <n v="1463086261"/>
    <n v="42502.660428240742"/>
    <x v="0"/>
    <n v="37"/>
    <x v="0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5"/>
    <x v="6"/>
    <n v="1304129088"/>
    <n v="40662.878333333334"/>
    <x v="0"/>
    <n v="87"/>
    <x v="0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4"/>
    <x v="8"/>
    <n v="1257444140"/>
    <n v="40122.543287037035"/>
    <x v="0"/>
    <n v="15"/>
    <x v="0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2"/>
    <x v="4"/>
    <n v="1358180968"/>
    <n v="41288.478796296295"/>
    <x v="0"/>
    <n v="27"/>
    <x v="0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"/>
    <x v="5"/>
    <n v="1328197165"/>
    <n v="40941.444039351853"/>
    <x v="0"/>
    <n v="19"/>
    <x v="0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3"/>
    <x v="7"/>
    <n v="1279603955"/>
    <n v="40379.022627314815"/>
    <x v="0"/>
    <n v="17"/>
    <x v="0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4"/>
    <x v="3"/>
    <n v="1416406744"/>
    <n v="41962.388240740744"/>
    <x v="0"/>
    <n v="26"/>
    <x v="0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5"/>
    <x v="6"/>
    <n v="1306283727"/>
    <n v="40687.816284722219"/>
    <x v="0"/>
    <n v="28"/>
    <x v="0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7"/>
    <x v="5"/>
    <n v="1345924012"/>
    <n v="41146.615879629629"/>
    <x v="0"/>
    <n v="37"/>
    <x v="0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8"/>
    <x v="5"/>
    <n v="1348363560"/>
    <n v="41174.851388888885"/>
    <x v="0"/>
    <n v="128"/>
    <x v="0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7"/>
    <x v="4"/>
    <n v="1378306140"/>
    <n v="41521.409027777772"/>
    <x v="0"/>
    <n v="10"/>
    <x v="0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3"/>
    <x v="3"/>
    <n v="1405248503"/>
    <n v="41833.241932870369"/>
    <x v="0"/>
    <n v="83"/>
    <x v="0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5"/>
    <x v="5"/>
    <n v="1336643377"/>
    <n v="41039.201122685183"/>
    <x v="0"/>
    <n v="46"/>
    <x v="0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"/>
    <x v="6"/>
    <n v="1298048082"/>
    <n v="40592.496319444443"/>
    <x v="0"/>
    <n v="90"/>
    <x v="0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0"/>
    <x v="3"/>
    <n v="1396974355"/>
    <n v="41737.476331018515"/>
    <x v="0"/>
    <n v="81"/>
    <x v="0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1"/>
    <x v="4"/>
    <n v="1378722437"/>
    <n v="41526.227280092593"/>
    <x v="0"/>
    <n v="32"/>
    <x v="0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6"/>
    <x v="6"/>
    <n v="1300916220"/>
    <n v="40625.692361111105"/>
    <x v="0"/>
    <n v="20"/>
    <x v="0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8"/>
    <x v="4"/>
    <n v="1382701793"/>
    <n v="41572.284641203703"/>
    <x v="0"/>
    <n v="70"/>
    <x v="0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6"/>
    <x v="6"/>
    <n v="1300996896"/>
    <n v="40626.626111111109"/>
    <x v="0"/>
    <n v="168"/>
    <x v="0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6"/>
    <x v="5"/>
    <n v="1332192160"/>
    <n v="40987.682407407403"/>
    <x v="0"/>
    <n v="34"/>
    <x v="0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6"/>
    <x v="5"/>
    <n v="1331060420"/>
    <n v="40974.583564814813"/>
    <x v="0"/>
    <n v="48"/>
    <x v="0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x v="4"/>
    <x v="5"/>
    <n v="1352845052"/>
    <n v="41226.720509259256"/>
    <x v="0"/>
    <n v="48"/>
    <x v="0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0"/>
    <x v="5"/>
    <n v="1335293168"/>
    <n v="41023.573703703703"/>
    <x v="0"/>
    <n v="221"/>
    <x v="0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4"/>
    <x v="5"/>
    <n v="1352524767"/>
    <n v="41223.013506944444"/>
    <x v="0"/>
    <n v="107"/>
    <x v="0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4"/>
    <x v="4"/>
    <n v="1384811721"/>
    <n v="41596.705104166664"/>
    <x v="0"/>
    <n v="45"/>
    <x v="0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6"/>
    <x v="2"/>
    <n v="1459355950"/>
    <n v="42459.485532407409"/>
    <x v="0"/>
    <n v="36"/>
    <x v="0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x v="9"/>
    <x v="2"/>
    <n v="1449359831"/>
    <n v="42343.789710648147"/>
    <x v="0"/>
    <n v="101"/>
    <x v="0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4"/>
    <x v="6"/>
    <n v="1320122736"/>
    <n v="40847.99"/>
    <x v="0"/>
    <n v="62"/>
    <x v="0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2"/>
    <x v="0"/>
    <n v="1420158707"/>
    <n v="42005.813738425924"/>
    <x v="0"/>
    <n v="32"/>
    <x v="0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"/>
    <x v="5"/>
    <n v="1328033818"/>
    <n v="40939.553449074068"/>
    <x v="0"/>
    <n v="89"/>
    <x v="0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2"/>
    <x v="6"/>
    <n v="1295624113"/>
    <n v="40564.441122685181"/>
    <x v="0"/>
    <n v="93"/>
    <x v="0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"/>
    <x v="4"/>
    <n v="1361858673"/>
    <n v="41331.04482638889"/>
    <x v="0"/>
    <n v="98"/>
    <x v="0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"/>
    <x v="3"/>
    <n v="1392169298"/>
    <n v="41681.862245370365"/>
    <x v="0"/>
    <n v="82"/>
    <x v="0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8"/>
    <x v="6"/>
    <n v="1319859339"/>
    <n v="40844.941423611104"/>
    <x v="0"/>
    <n v="116"/>
    <x v="0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x v="10"/>
    <x v="2"/>
    <n v="1459545276"/>
    <n v="42461.676805555551"/>
    <x v="0"/>
    <n v="52"/>
    <x v="0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0"/>
    <x v="7"/>
    <n v="1273961999"/>
    <n v="40313.722210648149"/>
    <x v="0"/>
    <n v="23"/>
    <x v="0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3"/>
    <x v="2"/>
    <n v="1467464614"/>
    <n v="42553.335810185185"/>
    <x v="0"/>
    <n v="77"/>
    <x v="0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5"/>
    <x v="5"/>
    <n v="1336232730"/>
    <n v="41034.448263888888"/>
    <x v="0"/>
    <n v="49"/>
    <x v="0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"/>
    <x v="0"/>
    <n v="1423083892"/>
    <n v="42039.670046296298"/>
    <x v="0"/>
    <n v="59"/>
    <x v="0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3"/>
    <x v="2"/>
    <n v="1468852306"/>
    <n v="42569.397060185183"/>
    <x v="0"/>
    <n v="113"/>
    <x v="0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1"/>
    <x v="6"/>
    <n v="1316194540"/>
    <n v="40802.524768518517"/>
    <x v="0"/>
    <n v="34"/>
    <x v="0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6"/>
    <x v="5"/>
    <n v="1330968347"/>
    <n v="40973.517905092594"/>
    <x v="0"/>
    <n v="42"/>
    <x v="0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6"/>
    <x v="2"/>
    <n v="1455615976"/>
    <n v="42416.198796296296"/>
    <x v="0"/>
    <n v="42"/>
    <x v="0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2"/>
    <x v="3"/>
    <n v="1390509071"/>
    <n v="41662.646655092591"/>
    <x v="0"/>
    <n v="49"/>
    <x v="0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x v="0"/>
    <x v="6"/>
    <n v="1309311545"/>
    <n v="40722.860474537032"/>
    <x v="0"/>
    <n v="56"/>
    <x v="0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0"/>
    <x v="3"/>
    <n v="1402596667"/>
    <n v="41802.549386574072"/>
    <x v="0"/>
    <n v="25"/>
    <x v="0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"/>
    <x v="1"/>
    <n v="1486522484"/>
    <n v="42773.91300925926"/>
    <x v="0"/>
    <n v="884"/>
    <x v="1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6"/>
    <x v="1"/>
    <n v="1486962460"/>
    <n v="42779.005324074074"/>
    <x v="0"/>
    <n v="0"/>
    <x v="1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6"/>
    <x v="1"/>
    <n v="1489517138"/>
    <n v="42808.57335648148"/>
    <x v="0"/>
    <n v="10"/>
    <x v="1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"/>
    <x v="1"/>
    <n v="1487360041"/>
    <n v="42783.606956018521"/>
    <x v="0"/>
    <n v="101"/>
    <x v="1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"/>
    <x v="1"/>
    <n v="1487743223"/>
    <n v="42788.041932870365"/>
    <x v="0"/>
    <n v="15"/>
    <x v="1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6"/>
    <x v="1"/>
    <n v="1488140119"/>
    <n v="42792.635636574072"/>
    <x v="0"/>
    <n v="1"/>
    <x v="1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6"/>
    <x v="1"/>
    <n v="1488935245"/>
    <n v="42801.838483796295"/>
    <x v="0"/>
    <n v="39"/>
    <x v="1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6"/>
    <x v="1"/>
    <n v="1489150194"/>
    <n v="42804.326319444437"/>
    <x v="0"/>
    <n v="7"/>
    <x v="1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"/>
    <x v="1"/>
    <n v="1487111830"/>
    <n v="42780.734143518515"/>
    <x v="0"/>
    <n v="14"/>
    <x v="1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6"/>
    <x v="1"/>
    <n v="1488882042"/>
    <n v="42801.222708333335"/>
    <x v="0"/>
    <n v="11"/>
    <x v="1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6"/>
    <x v="1"/>
    <n v="1488387008"/>
    <n v="42795.49314814814"/>
    <x v="0"/>
    <n v="38"/>
    <x v="1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"/>
    <x v="1"/>
    <n v="1487734667"/>
    <n v="42787.94290509259"/>
    <x v="0"/>
    <n v="15"/>
    <x v="1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6"/>
    <x v="1"/>
    <n v="1489097112"/>
    <n v="42803.711944444447"/>
    <x v="0"/>
    <n v="8"/>
    <x v="1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"/>
    <x v="1"/>
    <n v="1488038674"/>
    <n v="42791.461504629631"/>
    <x v="0"/>
    <n v="1"/>
    <x v="1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6"/>
    <x v="1"/>
    <n v="1488847514"/>
    <n v="42800.823078703703"/>
    <x v="0"/>
    <n v="23"/>
    <x v="1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6"/>
    <x v="1"/>
    <n v="1488418811"/>
    <n v="42795.861238425925"/>
    <x v="0"/>
    <n v="0"/>
    <x v="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6"/>
    <x v="1"/>
    <n v="1489193248"/>
    <n v="42804.82462962962"/>
    <x v="0"/>
    <n v="22"/>
    <x v="1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x v="1"/>
    <x v="1"/>
    <n v="1488430760"/>
    <n v="42795.999537037038"/>
    <x v="0"/>
    <n v="0"/>
    <x v="1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6"/>
    <x v="1"/>
    <n v="1489351445"/>
    <n v="42806.655613425923"/>
    <x v="0"/>
    <n v="4"/>
    <x v="1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6"/>
    <x v="1"/>
    <n v="1488418990"/>
    <n v="42795.863310185181"/>
    <x v="0"/>
    <n v="79"/>
    <x v="1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9"/>
    <x v="0"/>
    <n v="1418745405"/>
    <n v="41989.456076388888"/>
    <x v="0"/>
    <n v="2"/>
    <x v="1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"/>
    <x v="0"/>
    <n v="1425156750"/>
    <n v="42063.661458333336"/>
    <x v="0"/>
    <n v="1"/>
    <x v="1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3"/>
    <x v="0"/>
    <n v="1435819537"/>
    <n v="42187.073344907411"/>
    <x v="0"/>
    <n v="2"/>
    <x v="1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2"/>
    <x v="0"/>
    <n v="1421464873"/>
    <n v="42020.931400462963"/>
    <x v="0"/>
    <n v="11"/>
    <x v="1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7"/>
    <x v="0"/>
    <n v="1440807846"/>
    <n v="42244.808402777773"/>
    <x v="0"/>
    <n v="0"/>
    <x v="1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3"/>
    <x v="0"/>
    <n v="1435130472"/>
    <n v="42179.098055555551"/>
    <x v="0"/>
    <n v="0"/>
    <x v="1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"/>
    <x v="2"/>
    <n v="1456593495"/>
    <n v="42427.512673611105"/>
    <x v="0"/>
    <n v="9"/>
    <x v="1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0"/>
    <x v="2"/>
    <n v="1458679706"/>
    <n v="42451.658634259256"/>
    <x v="0"/>
    <n v="0"/>
    <x v="1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3"/>
    <x v="3"/>
    <n v="1405949514"/>
    <n v="41841.355486111104"/>
    <x v="0"/>
    <n v="4"/>
    <x v="1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9"/>
    <x v="2"/>
    <n v="1449151888"/>
    <n v="42341.382962962954"/>
    <x v="0"/>
    <n v="1"/>
    <x v="1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7"/>
    <x v="3"/>
    <n v="1406907034"/>
    <n v="41852.437893518516"/>
    <x v="0"/>
    <n v="2"/>
    <x v="1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5"/>
    <x v="0"/>
    <n v="1430517353"/>
    <n v="42125.705474537033"/>
    <x v="0"/>
    <n v="0"/>
    <x v="1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1"/>
    <x v="3"/>
    <n v="1409944412"/>
    <n v="41887.592731481483"/>
    <x v="0"/>
    <n v="1"/>
    <x v="1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0"/>
    <x v="0"/>
    <n v="1427925761"/>
    <n v="42095.710196759253"/>
    <x v="0"/>
    <n v="17"/>
    <x v="1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"/>
    <x v="0"/>
    <n v="1425186785"/>
    <n v="42064.009085648147"/>
    <x v="0"/>
    <n v="2"/>
    <x v="1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4"/>
    <x v="2"/>
    <n v="1477835499"/>
    <n v="42673.369201388887"/>
    <x v="0"/>
    <n v="3"/>
    <x v="1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6"/>
    <x v="2"/>
    <n v="1459467238"/>
    <n v="42460.773587962954"/>
    <x v="0"/>
    <n v="41"/>
    <x v="1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0"/>
    <x v="2"/>
    <n v="1459435149"/>
    <n v="42460.402187499996"/>
    <x v="0"/>
    <n v="2"/>
    <x v="1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7"/>
    <x v="3"/>
    <n v="1408366191"/>
    <n v="41869.326284722221"/>
    <x v="0"/>
    <n v="3"/>
    <x v="1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8"/>
    <x v="3"/>
    <n v="1412966871"/>
    <n v="41922.574895833335"/>
    <x v="0"/>
    <n v="8"/>
    <x v="1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4"/>
    <x v="0"/>
    <n v="1447239863"/>
    <n v="42319.25304398148"/>
    <x v="0"/>
    <n v="0"/>
    <x v="1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6"/>
    <x v="2"/>
    <n v="1456441429"/>
    <n v="42425.752650462957"/>
    <x v="0"/>
    <n v="1"/>
    <x v="1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0"/>
    <x v="0"/>
    <n v="1430855315"/>
    <n v="42129.617071759254"/>
    <x v="0"/>
    <n v="3"/>
    <x v="1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1"/>
    <x v="3"/>
    <n v="1412115762"/>
    <n v="41912.724097222221"/>
    <x v="0"/>
    <n v="4"/>
    <x v="1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3"/>
    <x v="3"/>
    <n v="1406330049"/>
    <n v="41845.759826388887"/>
    <x v="0"/>
    <n v="9"/>
    <x v="1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5"/>
    <x v="3"/>
    <n v="1401401064"/>
    <n v="41788.711388888885"/>
    <x v="0"/>
    <n v="16"/>
    <x v="1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6"/>
    <x v="0"/>
    <n v="1423520177"/>
    <n v="42044.719641203708"/>
    <x v="0"/>
    <n v="1"/>
    <x v="1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1"/>
    <x v="0"/>
    <n v="1442847674"/>
    <n v="42268.417523148142"/>
    <x v="0"/>
    <n v="7"/>
    <x v="1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5"/>
    <x v="2"/>
    <n v="1460337306"/>
    <n v="42470.843819444439"/>
    <x v="0"/>
    <n v="0"/>
    <x v="1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1"/>
    <x v="0"/>
    <n v="1443146783"/>
    <n v="42271.879432870373"/>
    <x v="0"/>
    <n v="0"/>
    <x v="1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5"/>
    <x v="0"/>
    <n v="1432849552"/>
    <n v="42152.698518518511"/>
    <x v="0"/>
    <n v="0"/>
    <x v="1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9"/>
    <x v="2"/>
    <n v="1447777481"/>
    <n v="42325.475474537037"/>
    <x v="0"/>
    <n v="0"/>
    <x v="1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7"/>
    <x v="2"/>
    <n v="1472746374"/>
    <n v="42614.467291666668"/>
    <x v="0"/>
    <n v="0"/>
    <x v="1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0"/>
    <x v="0"/>
    <n v="1428454356"/>
    <n v="42101.828194444439"/>
    <x v="0"/>
    <n v="1"/>
    <x v="1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3"/>
    <x v="2"/>
    <n v="1468006345"/>
    <n v="42559.605844907412"/>
    <x v="0"/>
    <n v="2"/>
    <x v="1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8"/>
    <x v="0"/>
    <n v="1444423233"/>
    <n v="42286.65315972222"/>
    <x v="0"/>
    <n v="1"/>
    <x v="1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0"/>
    <x v="0"/>
    <n v="1434840392"/>
    <n v="42175.740648148152"/>
    <x v="0"/>
    <n v="15"/>
    <x v="1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1"/>
    <x v="3"/>
    <n v="1409691542"/>
    <n v="41884.665995370371"/>
    <x v="0"/>
    <n v="1"/>
    <x v="1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0"/>
    <x v="2"/>
    <n v="1457297932"/>
    <n v="42435.665879629632"/>
    <x v="0"/>
    <n v="1"/>
    <x v="1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0"/>
    <x v="0"/>
    <n v="1434483422"/>
    <n v="42171.60905092593"/>
    <x v="0"/>
    <n v="0"/>
    <x v="1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5"/>
    <x v="0"/>
    <n v="1430060671"/>
    <n v="42120.419803240737"/>
    <x v="0"/>
    <n v="52"/>
    <x v="0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9"/>
    <x v="1"/>
    <n v="1481058170"/>
    <n v="42710.668634259251"/>
    <x v="0"/>
    <n v="34"/>
    <x v="0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3"/>
    <x v="2"/>
    <n v="1470348775"/>
    <n v="42586.717303240737"/>
    <x v="0"/>
    <n v="67"/>
    <x v="0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"/>
    <x v="0"/>
    <n v="1421937077"/>
    <n v="42026.396724537037"/>
    <x v="0"/>
    <n v="70"/>
    <x v="0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4"/>
    <x v="2"/>
    <n v="1479276838"/>
    <n v="42690.051365740735"/>
    <x v="0"/>
    <n v="89"/>
    <x v="0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8"/>
    <x v="2"/>
    <n v="1477368867"/>
    <n v="42667.968368055554"/>
    <x v="0"/>
    <n v="107"/>
    <x v="0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8"/>
    <x v="0"/>
    <n v="1444904830"/>
    <n v="42292.227199074077"/>
    <x v="0"/>
    <n v="159"/>
    <x v="0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7"/>
    <x v="0"/>
    <n v="1438642143"/>
    <n v="42219.742395833331"/>
    <x v="0"/>
    <n v="181"/>
    <x v="0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"/>
    <x v="1"/>
    <n v="1485213921"/>
    <n v="42758.767604166664"/>
    <x v="0"/>
    <n v="131"/>
    <x v="0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6"/>
    <x v="2"/>
    <n v="1458936304"/>
    <n v="42454.628518518519"/>
    <x v="0"/>
    <n v="125"/>
    <x v="0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"/>
    <x v="0"/>
    <n v="1424198723"/>
    <n v="42052.573182870365"/>
    <x v="0"/>
    <n v="61"/>
    <x v="0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1"/>
    <x v="2"/>
    <n v="1473833082"/>
    <n v="42627.044930555552"/>
    <x v="0"/>
    <n v="90"/>
    <x v="0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"/>
    <x v="2"/>
    <n v="1455991168"/>
    <n v="42420.541296296295"/>
    <x v="0"/>
    <n v="35"/>
    <x v="0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6"/>
    <x v="0"/>
    <n v="1425502953"/>
    <n v="42067.668437499997"/>
    <x v="0"/>
    <n v="90"/>
    <x v="0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1"/>
    <x v="0"/>
    <n v="1441479361"/>
    <n v="42252.580567129626"/>
    <x v="0"/>
    <n v="4"/>
    <x v="0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3"/>
    <x v="2"/>
    <n v="1468987269"/>
    <n v="42570.959131944437"/>
    <x v="0"/>
    <n v="120"/>
    <x v="0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9"/>
    <x v="1"/>
    <n v="1483041083"/>
    <n v="42733.619016203702"/>
    <x v="0"/>
    <n v="14"/>
    <x v="0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0"/>
    <x v="2"/>
    <n v="1463352992"/>
    <n v="42505.74759259259"/>
    <x v="0"/>
    <n v="27"/>
    <x v="0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"/>
    <x v="0"/>
    <n v="1425585229"/>
    <n v="42068.620706018519"/>
    <x v="0"/>
    <n v="49"/>
    <x v="0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2"/>
    <x v="2"/>
    <n v="1454688513"/>
    <n v="42405.464270833334"/>
    <x v="0"/>
    <n v="102"/>
    <x v="0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7"/>
    <x v="0"/>
    <n v="1437745060"/>
    <n v="42209.359490740739"/>
    <x v="0"/>
    <n v="3"/>
    <x v="0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"/>
    <x v="2"/>
    <n v="1455147245"/>
    <n v="42410.773668981477"/>
    <x v="0"/>
    <n v="25"/>
    <x v="0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1"/>
    <x v="2"/>
    <n v="1474663840"/>
    <n v="42636.660185185181"/>
    <x v="0"/>
    <n v="118"/>
    <x v="0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3"/>
    <x v="3"/>
    <n v="1404560379"/>
    <n v="41825.27753472222"/>
    <x v="1"/>
    <n v="39"/>
    <x v="1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3"/>
    <x v="3"/>
    <n v="1405380712"/>
    <n v="41834.772129629629"/>
    <x v="1"/>
    <n v="103"/>
    <x v="1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3"/>
    <x v="3"/>
    <n v="1407184688"/>
    <n v="41855.65148148148"/>
    <x v="1"/>
    <n v="0"/>
    <x v="1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3"/>
    <x v="3"/>
    <n v="1404488884"/>
    <n v="41824.450046296297"/>
    <x v="1"/>
    <n v="39"/>
    <x v="1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7"/>
    <x v="3"/>
    <n v="1406640444"/>
    <n v="41849.352361111109"/>
    <x v="1"/>
    <n v="15"/>
    <x v="1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9"/>
    <x v="0"/>
    <n v="1418585959"/>
    <n v="41987.610636574071"/>
    <x v="1"/>
    <n v="22"/>
    <x v="1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1"/>
    <x v="3"/>
    <n v="1410288194"/>
    <n v="41891.571689814817"/>
    <x v="1"/>
    <n v="92"/>
    <x v="1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1"/>
    <x v="3"/>
    <n v="1411515040"/>
    <n v="41905.771296296298"/>
    <x v="1"/>
    <n v="25"/>
    <x v="1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0"/>
    <x v="3"/>
    <n v="1399482836"/>
    <n v="41766.509675925925"/>
    <x v="1"/>
    <n v="19"/>
    <x v="1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9"/>
    <x v="0"/>
    <n v="1417803298"/>
    <n v="41978.552060185182"/>
    <x v="1"/>
    <n v="19"/>
    <x v="1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8"/>
    <x v="3"/>
    <n v="1413609292"/>
    <n v="41930.010324074072"/>
    <x v="1"/>
    <n v="13"/>
    <x v="1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1"/>
    <x v="3"/>
    <n v="1410305160"/>
    <n v="41891.768055555556"/>
    <x v="1"/>
    <n v="124"/>
    <x v="1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1"/>
    <x v="3"/>
    <n v="1411513071"/>
    <n v="41905.748506944445"/>
    <x v="1"/>
    <n v="4"/>
    <x v="1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2"/>
    <x v="0"/>
    <n v="1421829253"/>
    <n v="42025.14876157407"/>
    <x v="1"/>
    <n v="10"/>
    <x v="1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"/>
    <x v="0"/>
    <n v="1423600995"/>
    <n v="42045.655034722215"/>
    <x v="1"/>
    <n v="15"/>
    <x v="1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7"/>
    <x v="2"/>
    <n v="1470242180"/>
    <n v="42585.483564814807"/>
    <x v="1"/>
    <n v="38"/>
    <x v="1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0"/>
    <x v="2"/>
    <n v="1462285510"/>
    <n v="42493.392476851855"/>
    <x v="1"/>
    <n v="152"/>
    <x v="1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7"/>
    <x v="2"/>
    <n v="1471272545"/>
    <n v="42597.409085648142"/>
    <x v="1"/>
    <n v="24"/>
    <x v="1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2"/>
    <x v="2"/>
    <n v="1453211289"/>
    <n v="42388.366770833331"/>
    <x v="1"/>
    <n v="76"/>
    <x v="1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0"/>
    <x v="0"/>
    <n v="1429656478"/>
    <n v="42115.741643518515"/>
    <x v="1"/>
    <n v="185"/>
    <x v="1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9"/>
    <x v="0"/>
    <n v="1419954240"/>
    <n v="42003.447222222218"/>
    <x v="1"/>
    <n v="33"/>
    <x v="1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1"/>
    <x v="3"/>
    <n v="1410750855"/>
    <n v="41896.926562499997"/>
    <x v="1"/>
    <n v="108"/>
    <x v="1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4"/>
    <x v="3"/>
    <n v="1416057177"/>
    <n v="41958.342326388891"/>
    <x v="1"/>
    <n v="29"/>
    <x v="1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6"/>
    <x v="0"/>
    <n v="1425570237"/>
    <n v="42068.447187499994"/>
    <x v="1"/>
    <n v="24"/>
    <x v="1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1"/>
    <x v="3"/>
    <n v="1412203542"/>
    <n v="41913.740069444444"/>
    <x v="1"/>
    <n v="4"/>
    <x v="1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9"/>
    <x v="0"/>
    <n v="1415858403"/>
    <n v="41956.041701388887"/>
    <x v="1"/>
    <n v="4"/>
    <x v="1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2"/>
    <x v="0"/>
    <n v="1420560678"/>
    <n v="42010.466180555559"/>
    <x v="1"/>
    <n v="15"/>
    <x v="1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9"/>
    <x v="0"/>
    <n v="1417369565"/>
    <n v="41973.532002314816"/>
    <x v="1"/>
    <n v="4"/>
    <x v="1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3"/>
    <x v="0"/>
    <n v="1435970682"/>
    <n v="42188.822708333326"/>
    <x v="1"/>
    <n v="139"/>
    <x v="1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8"/>
    <x v="3"/>
    <n v="1414531440"/>
    <n v="41940.683333333334"/>
    <x v="1"/>
    <n v="2"/>
    <x v="1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2"/>
    <x v="0"/>
    <n v="1420636422"/>
    <n v="42011.342847222222"/>
    <x v="1"/>
    <n v="18"/>
    <x v="1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1"/>
    <x v="2"/>
    <n v="1473922541"/>
    <n v="42628.080335648141"/>
    <x v="1"/>
    <n v="81"/>
    <x v="1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0"/>
    <x v="2"/>
    <n v="1464172366"/>
    <n v="42515.231087962959"/>
    <x v="1"/>
    <n v="86"/>
    <x v="1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4"/>
    <x v="2"/>
    <n v="1479217189"/>
    <n v="42689.360983796294"/>
    <x v="1"/>
    <n v="140"/>
    <x v="1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2"/>
    <x v="2"/>
    <n v="1449388233"/>
    <n v="42344.118437499994"/>
    <x v="1"/>
    <n v="37"/>
    <x v="1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8"/>
    <x v="3"/>
    <n v="1414008808"/>
    <n v="41934.634351851848"/>
    <x v="1"/>
    <n v="6"/>
    <x v="1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1"/>
    <x v="2"/>
    <n v="1473517970"/>
    <n v="42623.397800925923"/>
    <x v="1"/>
    <n v="113"/>
    <x v="1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4"/>
    <x v="0"/>
    <n v="1447429868"/>
    <n v="42321.452175925922"/>
    <x v="1"/>
    <n v="37"/>
    <x v="1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5"/>
    <x v="0"/>
    <n v="1433416830"/>
    <n v="42159.264236111114"/>
    <x v="1"/>
    <n v="18"/>
    <x v="1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2"/>
    <x v="0"/>
    <n v="1421199782"/>
    <n v="42017.863217592596"/>
    <x v="1"/>
    <n v="75"/>
    <x v="1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8"/>
    <x v="0"/>
    <n v="1444061804"/>
    <n v="42282.469953703701"/>
    <x v="1"/>
    <n v="52"/>
    <x v="1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1"/>
    <x v="0"/>
    <n v="1441048658"/>
    <n v="42247.595578703702"/>
    <x v="1"/>
    <n v="122"/>
    <x v="1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7"/>
    <x v="3"/>
    <n v="1409066349"/>
    <n v="41877.429965277777"/>
    <x v="1"/>
    <n v="8"/>
    <x v="1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7"/>
    <x v="3"/>
    <n v="1409276313"/>
    <n v="41879.860104166662"/>
    <x v="1"/>
    <n v="8"/>
    <x v="1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2"/>
    <x v="1"/>
    <n v="1483806030"/>
    <n v="42742.472569444442"/>
    <x v="1"/>
    <n v="96"/>
    <x v="1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"/>
    <x v="0"/>
    <n v="1422222439"/>
    <n v="42029.699525462966"/>
    <x v="1"/>
    <n v="9"/>
    <x v="1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3"/>
    <x v="3"/>
    <n v="1407621026"/>
    <n v="41860.701689814814"/>
    <x v="0"/>
    <n v="2"/>
    <x v="1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1"/>
    <x v="3"/>
    <n v="1408962270"/>
    <n v="41876.225347222222"/>
    <x v="0"/>
    <n v="26"/>
    <x v="1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0"/>
    <x v="2"/>
    <n v="1464939536"/>
    <n v="42524.110370370363"/>
    <x v="0"/>
    <n v="23"/>
    <x v="1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3"/>
    <x v="3"/>
    <n v="1404940812"/>
    <n v="41829.68069444444"/>
    <x v="0"/>
    <n v="0"/>
    <x v="1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2"/>
    <x v="0"/>
    <n v="1422516736"/>
    <n v="42033.105740740742"/>
    <x v="0"/>
    <n v="140"/>
    <x v="1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0"/>
    <x v="0"/>
    <n v="1434577537"/>
    <n v="42172.698344907411"/>
    <x v="0"/>
    <n v="0"/>
    <x v="1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0"/>
    <x v="2"/>
    <n v="1467061303"/>
    <n v="42548.667858796289"/>
    <x v="0"/>
    <n v="6"/>
    <x v="1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9"/>
    <x v="1"/>
    <n v="1480607607"/>
    <n v="42705.453784722216"/>
    <x v="0"/>
    <n v="100"/>
    <x v="1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6"/>
    <x v="0"/>
    <n v="1425447450"/>
    <n v="42067.026041666664"/>
    <x v="0"/>
    <n v="0"/>
    <x v="1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0"/>
    <x v="3"/>
    <n v="1404151396"/>
    <n v="41820.543935185182"/>
    <x v="0"/>
    <n v="4"/>
    <x v="1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6"/>
    <x v="0"/>
    <n v="1425261690"/>
    <n v="42064.87604166667"/>
    <x v="0"/>
    <n v="8"/>
    <x v="1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"/>
    <x v="5"/>
    <n v="1326872367"/>
    <n v="40926.110729166663"/>
    <x v="0"/>
    <n v="57"/>
    <x v="0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9"/>
    <x v="3"/>
    <n v="1388084862"/>
    <n v="41634.588680555549"/>
    <x v="0"/>
    <n v="11"/>
    <x v="0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1"/>
    <x v="5"/>
    <n v="1348503976"/>
    <n v="41176.47657407407"/>
    <x v="0"/>
    <n v="33"/>
    <x v="0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9"/>
    <x v="3"/>
    <n v="1387403967"/>
    <n v="41626.707951388889"/>
    <x v="0"/>
    <n v="40"/>
    <x v="0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0"/>
    <x v="4"/>
    <n v="1371585703"/>
    <n v="41443.626192129625"/>
    <x v="0"/>
    <n v="50"/>
    <x v="0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2"/>
    <x v="3"/>
    <n v="1390083017"/>
    <n v="41657.715474537035"/>
    <x v="0"/>
    <n v="38"/>
    <x v="0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"/>
    <x v="6"/>
    <n v="1294818561"/>
    <n v="40555.117604166662"/>
    <x v="0"/>
    <n v="96"/>
    <x v="0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0"/>
    <x v="3"/>
    <n v="1396906530"/>
    <n v="41736.691319444442"/>
    <x v="0"/>
    <n v="48"/>
    <x v="0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9"/>
    <x v="6"/>
    <n v="1291428371"/>
    <n v="40515.879293981481"/>
    <x v="0"/>
    <n v="33"/>
    <x v="0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2"/>
    <x v="3"/>
    <n v="1390667107"/>
    <n v="41664.475775462961"/>
    <x v="0"/>
    <n v="226"/>
    <x v="0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0"/>
    <x v="5"/>
    <n v="1335570863"/>
    <n v="41026.787766203699"/>
    <x v="0"/>
    <n v="14"/>
    <x v="0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"/>
    <x v="6"/>
    <n v="1296651427"/>
    <n v="40576.331331018519"/>
    <x v="0"/>
    <n v="20"/>
    <x v="0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"/>
    <x v="4"/>
    <n v="1359421403"/>
    <n v="41302.835682870369"/>
    <x v="0"/>
    <n v="25"/>
    <x v="0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9"/>
    <x v="0"/>
    <n v="1418684895"/>
    <n v="41988.755729166667"/>
    <x v="0"/>
    <n v="90"/>
    <x v="0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x v="1"/>
    <x v="2"/>
    <n v="1456851071"/>
    <n v="42430.49387731481"/>
    <x v="0"/>
    <n v="11"/>
    <x v="0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2"/>
    <x v="4"/>
    <n v="1359660329"/>
    <n v="41305.601030092592"/>
    <x v="0"/>
    <n v="55"/>
    <x v="0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"/>
    <x v="5"/>
    <n v="1326848935"/>
    <n v="40925.839525462965"/>
    <x v="0"/>
    <n v="30"/>
    <x v="0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1"/>
    <x v="6"/>
    <n v="1314989557"/>
    <n v="40788.578206018516"/>
    <x v="0"/>
    <n v="28"/>
    <x v="0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1"/>
    <x v="2"/>
    <n v="1472750382"/>
    <n v="42614.513680555552"/>
    <x v="0"/>
    <n v="45"/>
    <x v="0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0"/>
    <x v="4"/>
    <n v="1366251510"/>
    <n v="41381.88784722222"/>
    <x v="0"/>
    <n v="13"/>
    <x v="0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0"/>
    <x v="3"/>
    <n v="1397679445"/>
    <n v="41745.637094907404"/>
    <x v="0"/>
    <n v="40"/>
    <x v="0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"/>
    <x v="0"/>
    <n v="1422371381"/>
    <n v="42031.423391203702"/>
    <x v="0"/>
    <n v="21"/>
    <x v="0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2"/>
    <x v="6"/>
    <n v="1295653954"/>
    <n v="40564.786504629628"/>
    <x v="0"/>
    <n v="134"/>
    <x v="0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5"/>
    <x v="6"/>
    <n v="1304464914"/>
    <n v="40666.765208333331"/>
    <x v="0"/>
    <n v="20"/>
    <x v="0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x v="5"/>
    <x v="2"/>
    <n v="1464854398"/>
    <n v="42523.124976851854"/>
    <x v="0"/>
    <n v="19"/>
    <x v="0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4"/>
    <x v="5"/>
    <n v="1352993777"/>
    <n v="41228.441863425927"/>
    <x v="0"/>
    <n v="209"/>
    <x v="0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6"/>
    <x v="0"/>
    <n v="1427780432"/>
    <n v="42094.028148148143"/>
    <x v="0"/>
    <n v="38"/>
    <x v="0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0"/>
    <x v="6"/>
    <n v="1306608888"/>
    <n v="40691.579722222217"/>
    <x v="0"/>
    <n v="24"/>
    <x v="0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1"/>
    <x v="5"/>
    <n v="1347913059"/>
    <n v="41169.637256944443"/>
    <x v="0"/>
    <n v="8"/>
    <x v="0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0"/>
    <x v="3"/>
    <n v="1402441300"/>
    <n v="41800.751157407409"/>
    <x v="0"/>
    <n v="179"/>
    <x v="0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0"/>
    <x v="3"/>
    <n v="1404769538"/>
    <n v="41827.69835648148"/>
    <x v="0"/>
    <n v="26"/>
    <x v="0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6"/>
    <x v="0"/>
    <n v="1426703452"/>
    <n v="42081.563101851854"/>
    <x v="0"/>
    <n v="131"/>
    <x v="0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8"/>
    <x v="5"/>
    <n v="1348536417"/>
    <n v="41176.852048611108"/>
    <x v="0"/>
    <n v="14"/>
    <x v="0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0"/>
    <x v="4"/>
    <n v="1366763437"/>
    <n v="41387.812928240739"/>
    <x v="0"/>
    <n v="174"/>
    <x v="0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9"/>
    <x v="3"/>
    <n v="1385124940"/>
    <n v="41600.330324074072"/>
    <x v="0"/>
    <n v="191"/>
    <x v="0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0"/>
    <x v="3"/>
    <n v="1403901072"/>
    <n v="41817.64666666666"/>
    <x v="0"/>
    <n v="38"/>
    <x v="0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7"/>
    <x v="3"/>
    <n v="1407954413"/>
    <n v="41864.560335648144"/>
    <x v="0"/>
    <n v="22"/>
    <x v="0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4"/>
    <x v="6"/>
    <n v="1318826921"/>
    <n v="40832.9921412037"/>
    <x v="0"/>
    <n v="149"/>
    <x v="0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7"/>
    <x v="6"/>
    <n v="1314124129"/>
    <n v="40778.561678240738"/>
    <x v="0"/>
    <n v="56"/>
    <x v="0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2"/>
    <x v="3"/>
    <n v="1389891684"/>
    <n v="41655.500972222217"/>
    <x v="0"/>
    <n v="19"/>
    <x v="0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9"/>
    <x v="0"/>
    <n v="1419664341"/>
    <n v="42000.091909722221"/>
    <x v="0"/>
    <n v="0"/>
    <x v="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"/>
    <x v="1"/>
    <n v="1484912974"/>
    <n v="42755.284421296288"/>
    <x v="0"/>
    <n v="16"/>
    <x v="1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5"/>
    <x v="3"/>
    <n v="1400008085"/>
    <n v="41772.588946759257"/>
    <x v="0"/>
    <n v="2"/>
    <x v="1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0"/>
    <x v="3"/>
    <n v="1396631500"/>
    <n v="41733.508101851847"/>
    <x v="0"/>
    <n v="48"/>
    <x v="1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8"/>
    <x v="2"/>
    <n v="1475398147"/>
    <n v="42645.159108796295"/>
    <x v="0"/>
    <n v="2"/>
    <x v="1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"/>
    <x v="1"/>
    <n v="1483768497"/>
    <n v="42742.038159722222"/>
    <x v="0"/>
    <n v="2"/>
    <x v="1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8"/>
    <x v="2"/>
    <n v="1475791912"/>
    <n v="42649.716574074067"/>
    <x v="0"/>
    <n v="1"/>
    <x v="1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4"/>
    <x v="0"/>
    <n v="1448044925"/>
    <n v="42328.570891203701"/>
    <x v="0"/>
    <n v="17"/>
    <x v="1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9"/>
    <x v="1"/>
    <n v="1480896249"/>
    <n v="42708.794548611106"/>
    <x v="0"/>
    <n v="0"/>
    <x v="1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9"/>
    <x v="2"/>
    <n v="1451723535"/>
    <n v="42371.14739583333"/>
    <x v="0"/>
    <n v="11"/>
    <x v="1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8"/>
    <x v="3"/>
    <n v="1413053301"/>
    <n v="41923.575243055551"/>
    <x v="0"/>
    <n v="95"/>
    <x v="1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5"/>
    <x v="0"/>
    <n v="1433041602"/>
    <n v="42154.921319444438"/>
    <x v="0"/>
    <n v="13"/>
    <x v="1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0"/>
    <x v="0"/>
    <n v="1433861210"/>
    <n v="42164.407523148147"/>
    <x v="0"/>
    <n v="2"/>
    <x v="1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5"/>
    <x v="2"/>
    <n v="1465427733"/>
    <n v="42529.760798611103"/>
    <x v="0"/>
    <n v="2"/>
    <x v="1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3"/>
    <x v="2"/>
    <n v="1465335308"/>
    <n v="42528.691064814811"/>
    <x v="0"/>
    <n v="3"/>
    <x v="1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5"/>
    <x v="3"/>
    <n v="1400309405"/>
    <n v="41776.076446759253"/>
    <x v="0"/>
    <n v="0"/>
    <x v="1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"/>
    <x v="0"/>
    <n v="1422664925"/>
    <n v="42034.820891203701"/>
    <x v="0"/>
    <n v="0"/>
    <x v="1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5"/>
    <x v="3"/>
    <n v="1400026355"/>
    <n v="41772.800405092588"/>
    <x v="0"/>
    <n v="0"/>
    <x v="1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"/>
    <x v="2"/>
    <n v="1455377729"/>
    <n v="42413.441307870373"/>
    <x v="0"/>
    <n v="2"/>
    <x v="1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"/>
    <x v="2"/>
    <n v="1456839380"/>
    <n v="42430.358564814807"/>
    <x v="0"/>
    <n v="24"/>
    <x v="1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"/>
    <x v="0"/>
    <n v="1423366789"/>
    <n v="42042.944317129623"/>
    <x v="0"/>
    <n v="70"/>
    <x v="0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0"/>
    <x v="5"/>
    <n v="1339109212"/>
    <n v="41067.740879629629"/>
    <x v="0"/>
    <n v="81"/>
    <x v="0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6"/>
    <x v="5"/>
    <n v="1331333108"/>
    <n v="40977.739675925921"/>
    <x v="0"/>
    <n v="32"/>
    <x v="0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8"/>
    <x v="5"/>
    <n v="1350967535"/>
    <n v="41204.989988425921"/>
    <x v="0"/>
    <n v="26"/>
    <x v="0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3"/>
    <x v="5"/>
    <n v="1341800110"/>
    <n v="41098.885532407403"/>
    <x v="0"/>
    <n v="105"/>
    <x v="0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8"/>
    <x v="3"/>
    <n v="1413236738"/>
    <n v="41925.69835648148"/>
    <x v="0"/>
    <n v="29"/>
    <x v="0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4"/>
    <x v="0"/>
    <n v="1447614732"/>
    <n v="42323.591805555552"/>
    <x v="0"/>
    <n v="8"/>
    <x v="0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5"/>
    <x v="7"/>
    <n v="1272692732"/>
    <n v="40299.03162037037"/>
    <x v="0"/>
    <n v="89"/>
    <x v="0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"/>
    <x v="4"/>
    <n v="1359140546"/>
    <n v="41299.585023148145"/>
    <x v="0"/>
    <n v="44"/>
    <x v="0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"/>
    <x v="5"/>
    <n v="1353005528"/>
    <n v="41228.577870370369"/>
    <x v="0"/>
    <n v="246"/>
    <x v="0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0"/>
    <x v="7"/>
    <n v="1275851354"/>
    <n v="40335.589745370366"/>
    <x v="0"/>
    <n v="120"/>
    <x v="0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5"/>
    <x v="6"/>
    <n v="1304867881"/>
    <n v="40671.429178240738"/>
    <x v="0"/>
    <n v="26"/>
    <x v="0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6"/>
    <x v="6"/>
    <n v="1301524585"/>
    <n v="40632.733622685184"/>
    <x v="0"/>
    <n v="45"/>
    <x v="0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2"/>
    <x v="5"/>
    <n v="1326404583"/>
    <n v="40920.696562500001"/>
    <x v="0"/>
    <n v="20"/>
    <x v="0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1"/>
    <x v="0"/>
    <n v="1442771722"/>
    <n v="42267.538449074076"/>
    <x v="0"/>
    <n v="47"/>
    <x v="0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6"/>
    <x v="5"/>
    <n v="1331658165"/>
    <n v="40981.501909722218"/>
    <x v="0"/>
    <n v="13"/>
    <x v="0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"/>
    <x v="3"/>
    <n v="1392040806"/>
    <n v="41680.375069444446"/>
    <x v="0"/>
    <n v="183"/>
    <x v="0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"/>
    <x v="2"/>
    <n v="1451277473"/>
    <n v="42365.9846412037"/>
    <x v="0"/>
    <n v="21"/>
    <x v="0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"/>
    <x v="0"/>
    <n v="1424730966"/>
    <n v="42058.733402777776"/>
    <x v="0"/>
    <n v="42"/>
    <x v="0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1"/>
    <x v="5"/>
    <n v="1347137731"/>
    <n v="41160.663553240738"/>
    <x v="0"/>
    <n v="54"/>
    <x v="0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0"/>
    <x v="0"/>
    <n v="1429707729"/>
    <n v="42116.334826388884"/>
    <x v="0"/>
    <n v="25"/>
    <x v="1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"/>
    <x v="0"/>
    <n v="1422903447"/>
    <n v="42037.581562499996"/>
    <x v="0"/>
    <n v="3"/>
    <x v="1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9"/>
    <x v="1"/>
    <n v="1480357791"/>
    <n v="42702.562395833331"/>
    <x v="0"/>
    <n v="41"/>
    <x v="1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9"/>
    <x v="2"/>
    <n v="1447864021"/>
    <n v="42326.477094907408"/>
    <x v="0"/>
    <n v="2"/>
    <x v="1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7"/>
    <x v="3"/>
    <n v="1407535994"/>
    <n v="41859.717523148145"/>
    <x v="0"/>
    <n v="4"/>
    <x v="1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5"/>
    <x v="2"/>
    <n v="1464105983"/>
    <n v="42514.462766203702"/>
    <x v="0"/>
    <n v="99"/>
    <x v="1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0"/>
    <x v="3"/>
    <n v="1399557925"/>
    <n v="41767.378761574073"/>
    <x v="0"/>
    <n v="4"/>
    <x v="1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4"/>
    <x v="2"/>
    <n v="1480456900"/>
    <n v="42703.709490740737"/>
    <x v="0"/>
    <n v="4"/>
    <x v="1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1"/>
    <x v="3"/>
    <n v="1411467479"/>
    <n v="41905.220821759256"/>
    <x v="0"/>
    <n v="38"/>
    <x v="1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1"/>
    <x v="0"/>
    <n v="1442531217"/>
    <n v="42264.754826388882"/>
    <x v="0"/>
    <n v="285"/>
    <x v="1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3"/>
    <x v="3"/>
    <n v="1404953334"/>
    <n v="41829.825624999998"/>
    <x v="0"/>
    <n v="1"/>
    <x v="1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5"/>
    <x v="0"/>
    <n v="1430803560"/>
    <n v="42129.018055555549"/>
    <x v="0"/>
    <n v="42"/>
    <x v="1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1"/>
    <x v="3"/>
    <n v="1410178578"/>
    <n v="41890.302986111106"/>
    <x v="0"/>
    <n v="26"/>
    <x v="1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8"/>
    <x v="3"/>
    <n v="1413519073"/>
    <n v="41928.966122685182"/>
    <x v="0"/>
    <n v="2"/>
    <x v="1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7"/>
    <x v="3"/>
    <n v="1407892222"/>
    <n v="41863.840532407405"/>
    <x v="0"/>
    <n v="4"/>
    <x v="1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8"/>
    <x v="2"/>
    <n v="1476378775"/>
    <n v="42656.508969907409"/>
    <x v="0"/>
    <n v="6"/>
    <x v="1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2"/>
    <x v="1"/>
    <n v="1484116133"/>
    <n v="42746.06172453703"/>
    <x v="0"/>
    <n v="70"/>
    <x v="1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3"/>
    <x v="3"/>
    <n v="1404845851"/>
    <n v="41828.581608796296"/>
    <x v="0"/>
    <n v="9"/>
    <x v="1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0"/>
    <x v="0"/>
    <n v="1429477249"/>
    <n v="42113.667233796288"/>
    <x v="0"/>
    <n v="8"/>
    <x v="1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1"/>
    <x v="0"/>
    <n v="1443042061"/>
    <n v="42270.66737268518"/>
    <x v="0"/>
    <n v="105"/>
    <x v="1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0"/>
    <x v="5"/>
    <n v="1339651143"/>
    <n v="41074.013229166667"/>
    <x v="0"/>
    <n v="38"/>
    <x v="0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4"/>
    <x v="4"/>
    <n v="1384236507"/>
    <n v="41590.047534722216"/>
    <x v="0"/>
    <n v="64"/>
    <x v="0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7"/>
    <x v="6"/>
    <n v="1313612532"/>
    <n v="40772.640416666662"/>
    <x v="0"/>
    <n v="13"/>
    <x v="0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x v="9"/>
    <x v="3"/>
    <n v="1387390555"/>
    <n v="41626.552719907406"/>
    <x v="0"/>
    <n v="33"/>
    <x v="0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1"/>
    <x v="4"/>
    <n v="1379540288"/>
    <n v="41535.693148148144"/>
    <x v="0"/>
    <n v="52"/>
    <x v="0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8"/>
    <x v="7"/>
    <n v="1286319256"/>
    <n v="40456.746018518512"/>
    <x v="0"/>
    <n v="107"/>
    <x v="0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"/>
    <x v="5"/>
    <n v="1329856839"/>
    <n v="40960.653229166666"/>
    <x v="0"/>
    <n v="11"/>
    <x v="0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0"/>
    <x v="4"/>
    <n v="1365348794"/>
    <n v="41371.439745370371"/>
    <x v="0"/>
    <n v="34"/>
    <x v="0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0"/>
    <x v="6"/>
    <n v="1306197066"/>
    <n v="40686.813263888886"/>
    <x v="0"/>
    <n v="75"/>
    <x v="0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0"/>
    <x v="4"/>
    <n v="1368019482"/>
    <n v="41402.350486111107"/>
    <x v="0"/>
    <n v="26"/>
    <x v="0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0"/>
    <x v="5"/>
    <n v="1336512309"/>
    <n v="41037.684131944443"/>
    <x v="0"/>
    <n v="50"/>
    <x v="0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9"/>
    <x v="5"/>
    <n v="1325618773"/>
    <n v="40911.601539351846"/>
    <x v="0"/>
    <n v="80"/>
    <x v="0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7"/>
    <x v="3"/>
    <n v="1409195307"/>
    <n v="41878.922534722216"/>
    <x v="0"/>
    <n v="110"/>
    <x v="0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4"/>
    <x v="6"/>
    <n v="1321649321"/>
    <n v="40865.658807870372"/>
    <x v="0"/>
    <n v="77"/>
    <x v="0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5"/>
    <x v="3"/>
    <n v="1400106171"/>
    <n v="41773.72420138889"/>
    <x v="0"/>
    <n v="50"/>
    <x v="0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4"/>
    <x v="6"/>
    <n v="1320528070"/>
    <n v="40852.68136574074"/>
    <x v="0"/>
    <n v="145"/>
    <x v="0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5"/>
    <x v="5"/>
    <n v="1338346281"/>
    <n v="41058.91065972222"/>
    <x v="0"/>
    <n v="29"/>
    <x v="0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0"/>
    <x v="4"/>
    <n v="1370067231"/>
    <n v="41426.05128472222"/>
    <x v="0"/>
    <n v="114"/>
    <x v="0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"/>
    <x v="4"/>
    <n v="1360366708"/>
    <n v="41313.776712962957"/>
    <x v="0"/>
    <n v="96"/>
    <x v="0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5"/>
    <x v="6"/>
    <n v="1304770233"/>
    <n v="40670.298993055556"/>
    <x v="0"/>
    <n v="31"/>
    <x v="0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0"/>
    <x v="3"/>
    <n v="1397545131"/>
    <n v="41744.08253472222"/>
    <x v="1"/>
    <n v="4883"/>
    <x v="0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0"/>
    <x v="6"/>
    <n v="1302033140"/>
    <n v="40638.619675925926"/>
    <x v="1"/>
    <n v="95"/>
    <x v="0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3"/>
    <x v="2"/>
    <n v="1467008916"/>
    <n v="42548.061527777776"/>
    <x v="1"/>
    <n v="2478"/>
    <x v="0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0"/>
    <x v="3"/>
    <n v="1396360890"/>
    <n v="41730.376041666663"/>
    <x v="1"/>
    <n v="1789"/>
    <x v="0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0"/>
    <x v="0"/>
    <n v="1433224958"/>
    <n v="42157.043495370373"/>
    <x v="1"/>
    <n v="680"/>
    <x v="0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6"/>
    <x v="3"/>
    <n v="1392780961"/>
    <n v="41688.941678240735"/>
    <x v="1"/>
    <n v="70"/>
    <x v="0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8"/>
    <x v="8"/>
    <n v="1255730520"/>
    <n v="40102.709722222222"/>
    <x v="1"/>
    <n v="23"/>
    <x v="0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5"/>
    <x v="2"/>
    <n v="1460557809"/>
    <n v="42473.395937499998"/>
    <x v="1"/>
    <n v="4245"/>
    <x v="0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0"/>
    <x v="3"/>
    <n v="1402394951"/>
    <n v="41800.214710648142"/>
    <x v="1"/>
    <n v="943"/>
    <x v="0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6"/>
    <x v="6"/>
    <n v="1300767673"/>
    <n v="40623.973067129627"/>
    <x v="1"/>
    <n v="1876"/>
    <x v="0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8"/>
    <x v="2"/>
    <n v="1475921137"/>
    <n v="42651.212233796294"/>
    <x v="1"/>
    <n v="834"/>
    <x v="0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1"/>
    <x v="4"/>
    <n v="1378737215"/>
    <n v="41526.398321759254"/>
    <x v="1"/>
    <n v="682"/>
    <x v="0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"/>
    <x v="5"/>
    <n v="1328158065"/>
    <n v="40940.991493055553"/>
    <x v="1"/>
    <n v="147"/>
    <x v="0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"/>
    <x v="2"/>
    <n v="1453730176"/>
    <n v="42394.372407407405"/>
    <x v="1"/>
    <n v="415"/>
    <x v="0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0"/>
    <x v="5"/>
    <n v="1334989881"/>
    <n v="41020.063437500001"/>
    <x v="1"/>
    <n v="290"/>
    <x v="0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6"/>
    <x v="0"/>
    <n v="1425507005"/>
    <n v="42067.71533564815"/>
    <x v="1"/>
    <n v="365"/>
    <x v="0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1"/>
    <x v="5"/>
    <n v="1348712513"/>
    <n v="41178.890196759254"/>
    <x v="1"/>
    <n v="660"/>
    <x v="0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"/>
    <x v="4"/>
    <n v="1361490161"/>
    <n v="41326.779641203699"/>
    <x v="1"/>
    <n v="1356"/>
    <x v="0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1"/>
    <x v="3"/>
    <n v="1408565860"/>
    <n v="41871.63726851852"/>
    <x v="1"/>
    <n v="424"/>
    <x v="0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4"/>
    <x v="3"/>
    <n v="1416559341"/>
    <n v="41964.154409722221"/>
    <x v="1"/>
    <n v="33"/>
    <x v="0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1"/>
    <x v="5"/>
    <n v="1346042417"/>
    <n v="41147.986307870371"/>
    <x v="1"/>
    <n v="1633"/>
    <x v="0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0"/>
    <x v="3"/>
    <n v="1397414636"/>
    <n v="41742.572175925925"/>
    <x v="1"/>
    <n v="306"/>
    <x v="0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7"/>
    <x v="3"/>
    <n v="1407838734"/>
    <n v="41863.221458333333"/>
    <x v="1"/>
    <n v="205"/>
    <x v="0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6"/>
    <x v="2"/>
    <n v="1458714772"/>
    <n v="42452.064490740733"/>
    <x v="1"/>
    <n v="1281"/>
    <x v="0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9"/>
    <x v="5"/>
    <n v="1324433310"/>
    <n v="40897.880902777775"/>
    <x v="1"/>
    <n v="103"/>
    <x v="0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3"/>
    <x v="3"/>
    <n v="1405429098"/>
    <n v="41835.332152777773"/>
    <x v="1"/>
    <n v="1513"/>
    <x v="0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0"/>
    <x v="3"/>
    <n v="1396367729"/>
    <n v="41730.455196759256"/>
    <x v="1"/>
    <n v="405"/>
    <x v="0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4"/>
    <x v="2"/>
    <n v="1478095515"/>
    <n v="42676.378645833327"/>
    <x v="1"/>
    <n v="510"/>
    <x v="0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3"/>
    <x v="2"/>
    <n v="1467831668"/>
    <n v="42557.584120370368"/>
    <x v="1"/>
    <n v="1887"/>
    <x v="0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6"/>
    <x v="4"/>
    <n v="1361248701"/>
    <n v="41323.984965277778"/>
    <x v="1"/>
    <n v="701"/>
    <x v="0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8"/>
    <x v="4"/>
    <n v="1381752061"/>
    <n v="41561.29237268518"/>
    <x v="1"/>
    <n v="3863"/>
    <x v="0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8"/>
    <x v="5"/>
    <n v="1350605844"/>
    <n v="41200.803749999999"/>
    <x v="1"/>
    <n v="238"/>
    <x v="0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3"/>
    <x v="2"/>
    <n v="1467134464"/>
    <n v="42549.514629629623"/>
    <x v="1"/>
    <n v="2051"/>
    <x v="0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3"/>
    <x v="4"/>
    <n v="1371715269"/>
    <n v="41445.125798611109"/>
    <x v="1"/>
    <n v="402"/>
    <x v="0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"/>
    <x v="4"/>
    <n v="1360346851"/>
    <n v="41313.54688657407"/>
    <x v="1"/>
    <n v="253"/>
    <x v="0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0"/>
    <x v="4"/>
    <n v="1371159325"/>
    <n v="41438.691261574073"/>
    <x v="1"/>
    <n v="473"/>
    <x v="0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4"/>
    <x v="0"/>
    <n v="1446527540"/>
    <n v="42311.008564814816"/>
    <x v="1"/>
    <n v="821"/>
    <x v="0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5"/>
    <x v="5"/>
    <n v="1336627492"/>
    <n v="41039.017268518517"/>
    <x v="1"/>
    <n v="388"/>
    <x v="0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8"/>
    <x v="0"/>
    <n v="1444734146"/>
    <n v="42290.25168981481"/>
    <x v="1"/>
    <n v="813"/>
    <x v="0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6"/>
    <x v="2"/>
    <n v="1456232462"/>
    <n v="42423.334050925921"/>
    <x v="1"/>
    <n v="1945"/>
    <x v="0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0"/>
    <x v="3"/>
    <n v="1402334665"/>
    <n v="41799.516956018517"/>
    <x v="0"/>
    <n v="12"/>
    <x v="1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4"/>
    <x v="2"/>
    <n v="1478268287"/>
    <n v="42678.378321759257"/>
    <x v="0"/>
    <n v="0"/>
    <x v="1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7"/>
    <x v="2"/>
    <n v="1470874618"/>
    <n v="42592.803449074076"/>
    <x v="0"/>
    <n v="16"/>
    <x v="1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x v="8"/>
    <x v="3"/>
    <n v="1412189881"/>
    <n v="41913.581956018512"/>
    <x v="0"/>
    <n v="7"/>
    <x v="1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3"/>
    <x v="2"/>
    <n v="1467650771"/>
    <n v="42555.490405092591"/>
    <x v="0"/>
    <n v="4"/>
    <x v="1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"/>
    <x v="2"/>
    <n v="1455359083"/>
    <n v="42413.225497685176"/>
    <x v="0"/>
    <n v="1"/>
    <x v="1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"/>
    <x v="0"/>
    <n v="1422631276"/>
    <n v="42034.431435185186"/>
    <x v="0"/>
    <n v="28"/>
    <x v="1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3"/>
    <x v="0"/>
    <n v="1437502742"/>
    <n v="42206.554884259262"/>
    <x v="0"/>
    <n v="1"/>
    <x v="1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4"/>
    <x v="2"/>
    <n v="1478881208"/>
    <n v="42685.472314814811"/>
    <x v="0"/>
    <n v="1"/>
    <x v="1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2"/>
    <x v="2"/>
    <n v="1454042532"/>
    <n v="42397.987638888888"/>
    <x v="0"/>
    <n v="5"/>
    <x v="1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0"/>
    <x v="0"/>
    <n v="1434144386"/>
    <n v="42167.685023148144"/>
    <x v="0"/>
    <n v="3"/>
    <x v="1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2"/>
    <x v="0"/>
    <n v="1421637991"/>
    <n v="42022.935081018521"/>
    <x v="0"/>
    <n v="2"/>
    <x v="1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4"/>
    <x v="0"/>
    <n v="1448114837"/>
    <n v="42329.380057870374"/>
    <x v="0"/>
    <n v="0"/>
    <x v="1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4"/>
    <x v="2"/>
    <n v="1475885342"/>
    <n v="42650.797939814809"/>
    <x v="0"/>
    <n v="0"/>
    <x v="1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0"/>
    <x v="0"/>
    <n v="1435354736"/>
    <n v="42181.693703703706"/>
    <x v="0"/>
    <n v="3"/>
    <x v="1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0"/>
    <x v="3"/>
    <n v="1402429211"/>
    <n v="41800.611238425925"/>
    <x v="0"/>
    <n v="0"/>
    <x v="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3"/>
    <x v="3"/>
    <n v="1406499612"/>
    <n v="41847.722361111111"/>
    <x v="0"/>
    <n v="0"/>
    <x v="1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3"/>
    <x v="3"/>
    <n v="1402973438"/>
    <n v="41806.910162037035"/>
    <x v="0"/>
    <n v="3"/>
    <x v="1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8"/>
    <x v="3"/>
    <n v="1413286508"/>
    <n v="41926.274398148147"/>
    <x v="0"/>
    <n v="7"/>
    <x v="1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9"/>
    <x v="2"/>
    <n v="1449528613"/>
    <n v="42345.743206018517"/>
    <x v="0"/>
    <n v="25"/>
    <x v="1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5"/>
    <x v="0"/>
    <n v="1431406916"/>
    <n v="42136.001342592594"/>
    <x v="1"/>
    <n v="1637"/>
    <x v="0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9"/>
    <x v="1"/>
    <n v="1482599143"/>
    <n v="42728.503969907404"/>
    <x v="1"/>
    <n v="1375"/>
    <x v="0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0"/>
    <x v="7"/>
    <n v="1276830052"/>
    <n v="40346.917268518519"/>
    <x v="1"/>
    <n v="17"/>
    <x v="0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0"/>
    <x v="3"/>
    <n v="1402410663"/>
    <n v="41800.396562499998"/>
    <x v="1"/>
    <n v="354"/>
    <x v="0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11"/>
    <x v="4"/>
    <n v="1379532618"/>
    <n v="41535.604374999995"/>
    <x v="1"/>
    <n v="191"/>
    <x v="0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4"/>
    <x v="3"/>
    <n v="1414584045"/>
    <n v="41941.292187499996"/>
    <x v="1"/>
    <n v="303"/>
    <x v="0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3"/>
    <x v="7"/>
    <n v="1276891586"/>
    <n v="40347.629467592589"/>
    <x v="1"/>
    <n v="137"/>
    <x v="0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7"/>
    <x v="6"/>
    <n v="1312641022"/>
    <n v="40761.396087962959"/>
    <x v="1"/>
    <n v="41"/>
    <x v="0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8"/>
    <x v="2"/>
    <n v="1476776743"/>
    <n v="42661.115081018514"/>
    <x v="1"/>
    <n v="398"/>
    <x v="0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3"/>
    <x v="2"/>
    <n v="1468972491"/>
    <n v="42570.788090277776"/>
    <x v="1"/>
    <n v="1737"/>
    <x v="0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9"/>
    <x v="2"/>
    <n v="1449650173"/>
    <n v="42347.150150462963"/>
    <x v="1"/>
    <n v="971"/>
    <x v="0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"/>
    <x v="0"/>
    <n v="1420573441"/>
    <n v="42010.613900462959"/>
    <x v="1"/>
    <n v="183"/>
    <x v="0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0"/>
    <x v="2"/>
    <n v="1462835014"/>
    <n v="42499.752476851849"/>
    <x v="1"/>
    <n v="4562"/>
    <x v="0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1"/>
    <x v="4"/>
    <n v="1361250539"/>
    <n v="41324.006238425922"/>
    <x v="1"/>
    <n v="26457"/>
    <x v="0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7"/>
    <x v="6"/>
    <n v="1313010163"/>
    <n v="40765.668553240735"/>
    <x v="1"/>
    <n v="162"/>
    <x v="0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1"/>
    <x v="4"/>
    <n v="1360271299"/>
    <n v="41312.672442129624"/>
    <x v="1"/>
    <n v="479"/>
    <x v="0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1"/>
    <x v="5"/>
    <n v="1329873755"/>
    <n v="40960.849016203698"/>
    <x v="1"/>
    <n v="426"/>
    <x v="0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3"/>
    <x v="0"/>
    <n v="1436863609"/>
    <n v="42199.157511574071"/>
    <x v="1"/>
    <n v="450"/>
    <x v="0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7"/>
    <x v="2"/>
    <n v="1471971621"/>
    <n v="42605.500243055554"/>
    <x v="1"/>
    <n v="1780"/>
    <x v="0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0"/>
    <x v="3"/>
    <n v="1396923624"/>
    <n v="41736.88916666666"/>
    <x v="1"/>
    <n v="122"/>
    <x v="0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7"/>
    <x v="3"/>
    <n v="1407634897"/>
    <n v="41860.862233796295"/>
    <x v="1"/>
    <n v="95"/>
    <x v="0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5"/>
    <x v="2"/>
    <n v="1463060372"/>
    <n v="42502.36078703704"/>
    <x v="1"/>
    <n v="325"/>
    <x v="0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5"/>
    <x v="0"/>
    <n v="1431425153"/>
    <n v="42136.212418981479"/>
    <x v="1"/>
    <n v="353"/>
    <x v="0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3"/>
    <x v="5"/>
    <n v="1341875544"/>
    <n v="41099.758611111109"/>
    <x v="1"/>
    <n v="105"/>
    <x v="0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5"/>
    <x v="0"/>
    <n v="1431404746"/>
    <n v="42135.976226851846"/>
    <x v="1"/>
    <n v="729"/>
    <x v="0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6"/>
    <x v="3"/>
    <n v="1394127585"/>
    <n v="41704.527604166666"/>
    <x v="1"/>
    <n v="454"/>
    <x v="0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1"/>
    <x v="0"/>
    <n v="1423855919"/>
    <n v="42048.605543981481"/>
    <x v="1"/>
    <n v="539"/>
    <x v="0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1"/>
    <x v="7"/>
    <n v="1265493806"/>
    <n v="40215.710717592592"/>
    <x v="1"/>
    <n v="79"/>
    <x v="0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3"/>
    <x v="3"/>
    <n v="1406507481"/>
    <n v="41847.813437500001"/>
    <x v="1"/>
    <n v="94"/>
    <x v="0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8"/>
    <x v="5"/>
    <n v="1351641296"/>
    <n v="41212.788148148145"/>
    <x v="1"/>
    <n v="625"/>
    <x v="0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9"/>
    <x v="0"/>
    <n v="1417506853"/>
    <n v="41975.120983796289"/>
    <x v="1"/>
    <n v="508"/>
    <x v="0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4"/>
    <x v="2"/>
    <n v="1479216874"/>
    <n v="42689.35733796296"/>
    <x v="1"/>
    <n v="531"/>
    <x v="0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6"/>
    <x v="3"/>
    <n v="1395885518"/>
    <n v="41724.874050925922"/>
    <x v="1"/>
    <n v="158"/>
    <x v="0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10"/>
    <x v="0"/>
    <n v="1426216033"/>
    <n v="42075.921678240738"/>
    <x v="1"/>
    <n v="508"/>
    <x v="0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4"/>
    <x v="0"/>
    <n v="1446562807"/>
    <n v="42311.41674768518"/>
    <x v="1"/>
    <n v="644"/>
    <x v="0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10"/>
    <x v="3"/>
    <n v="1397076319"/>
    <n v="41738.656469907408"/>
    <x v="1"/>
    <n v="848"/>
    <x v="0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4"/>
    <x v="4"/>
    <n v="1383195753"/>
    <n v="41578.001770833333"/>
    <x v="1"/>
    <n v="429"/>
    <x v="0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0"/>
    <x v="4"/>
    <n v="1369895421"/>
    <n v="41424.062743055554"/>
    <x v="1"/>
    <n v="204"/>
    <x v="0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4"/>
    <x v="2"/>
    <n v="1477996325"/>
    <n v="42675.23061342592"/>
    <x v="1"/>
    <n v="379"/>
    <x v="0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x v="8"/>
    <x v="4"/>
    <n v="1383257703"/>
    <n v="41578.718784722223"/>
    <x v="1"/>
    <n v="271"/>
    <x v="0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8"/>
    <x v="2"/>
    <n v="1476189427"/>
    <n v="42654.317442129628"/>
    <x v="0"/>
    <n v="120"/>
    <x v="0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9"/>
    <x v="2"/>
    <n v="1448297974"/>
    <n v="42331.499699074069"/>
    <x v="0"/>
    <n v="140"/>
    <x v="0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4"/>
    <x v="2"/>
    <n v="1476764077"/>
    <n v="42660.968483796292"/>
    <x v="0"/>
    <n v="193"/>
    <x v="0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5"/>
    <x v="0"/>
    <n v="1431620714"/>
    <n v="42138.475856481477"/>
    <x v="0"/>
    <n v="180"/>
    <x v="0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0"/>
    <x v="5"/>
    <n v="1339207647"/>
    <n v="41068.880173611105"/>
    <x v="0"/>
    <n v="263"/>
    <x v="0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10"/>
    <x v="4"/>
    <n v="1366690044"/>
    <n v="41386.963472222218"/>
    <x v="0"/>
    <n v="217"/>
    <x v="0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6"/>
    <x v="0"/>
    <n v="1426714870"/>
    <n v="42081.695254629631"/>
    <x v="0"/>
    <n v="443"/>
    <x v="0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10"/>
    <x v="4"/>
    <n v="1366731491"/>
    <n v="41387.443182870367"/>
    <x v="0"/>
    <n v="1373"/>
    <x v="0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4"/>
    <x v="4"/>
    <n v="1382963963"/>
    <n v="41575.319016203699"/>
    <x v="0"/>
    <n v="742"/>
    <x v="0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10"/>
    <x v="0"/>
    <n v="1429580578"/>
    <n v="42114.863171296289"/>
    <x v="0"/>
    <n v="170"/>
    <x v="0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4"/>
    <x v="4"/>
    <n v="1385425937"/>
    <n v="41603.814085648148"/>
    <x v="0"/>
    <n v="242"/>
    <x v="0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"/>
    <x v="2"/>
    <n v="1452045653"/>
    <n v="42374.875613425924"/>
    <x v="0"/>
    <n v="541"/>
    <x v="0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8"/>
    <x v="0"/>
    <n v="1445870951"/>
    <n v="42303.409155092588"/>
    <x v="0"/>
    <n v="121"/>
    <x v="0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0"/>
    <x v="3"/>
    <n v="1396441810"/>
    <n v="41731.312615740739"/>
    <x v="0"/>
    <n v="621"/>
    <x v="0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4"/>
    <x v="3"/>
    <n v="1415031043"/>
    <n v="41946.465775462959"/>
    <x v="0"/>
    <n v="101"/>
    <x v="0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6"/>
    <x v="4"/>
    <n v="1363630542"/>
    <n v="41351.552569444444"/>
    <x v="0"/>
    <n v="554"/>
    <x v="0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"/>
    <x v="2"/>
    <n v="1453895532"/>
    <n v="42396.286249999997"/>
    <x v="0"/>
    <n v="666"/>
    <x v="0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1"/>
    <x v="0"/>
    <n v="1421916830"/>
    <n v="42026.16238425926"/>
    <x v="0"/>
    <n v="410"/>
    <x v="0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9"/>
    <x v="2"/>
    <n v="1450880854"/>
    <n v="42361.394143518519"/>
    <x v="0"/>
    <n v="375"/>
    <x v="0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0"/>
    <x v="3"/>
    <n v="1400945150"/>
    <n v="41783.434606481482"/>
    <x v="0"/>
    <n v="1364"/>
    <x v="0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4"/>
    <x v="2"/>
    <n v="1480616454"/>
    <n v="42705.556180555555"/>
    <x v="0"/>
    <n v="35"/>
    <x v="0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1"/>
    <x v="2"/>
    <n v="1456218698"/>
    <n v="42423.174745370365"/>
    <x v="0"/>
    <n v="203"/>
    <x v="0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10"/>
    <x v="2"/>
    <n v="1460482501"/>
    <n v="42472.524317129624"/>
    <x v="0"/>
    <n v="49"/>
    <x v="0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10"/>
    <x v="4"/>
    <n v="1366879523"/>
    <n v="41389.1565162037"/>
    <x v="0"/>
    <n v="5812"/>
    <x v="0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4"/>
    <x v="4"/>
    <n v="1385366429"/>
    <n v="41603.125335648147"/>
    <x v="0"/>
    <n v="1556"/>
    <x v="0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3"/>
    <x v="3"/>
    <n v="1406226683"/>
    <n v="41844.563460648147"/>
    <x v="0"/>
    <n v="65"/>
    <x v="0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10"/>
    <x v="0"/>
    <n v="1429648176"/>
    <n v="42115.645555555551"/>
    <x v="0"/>
    <n v="10"/>
    <x v="0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1"/>
    <x v="2"/>
    <n v="1474402315"/>
    <n v="42633.633275462962"/>
    <x v="0"/>
    <n v="76"/>
    <x v="0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9"/>
    <x v="2"/>
    <n v="1449098391"/>
    <n v="42340.763784722221"/>
    <x v="0"/>
    <n v="263"/>
    <x v="0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5"/>
    <x v="2"/>
    <n v="1464536723"/>
    <n v="42519.448182870365"/>
    <x v="0"/>
    <n v="1530"/>
    <x v="0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1"/>
    <x v="2"/>
    <n v="1471502484"/>
    <n v="42600.070416666662"/>
    <x v="0"/>
    <n v="278"/>
    <x v="0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0"/>
    <x v="2"/>
    <n v="1460037432"/>
    <n v="42467.373055555552"/>
    <x v="0"/>
    <n v="350"/>
    <x v="0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10"/>
    <x v="0"/>
    <n v="1427212918"/>
    <n v="42087.459699074076"/>
    <x v="0"/>
    <n v="470"/>
    <x v="0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0"/>
    <x v="2"/>
    <n v="1459972182"/>
    <n v="42466.617847222216"/>
    <x v="0"/>
    <n v="3"/>
    <x v="0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0"/>
    <x v="4"/>
    <n v="1372177288"/>
    <n v="41450.473240740735"/>
    <x v="0"/>
    <n v="8200"/>
    <x v="0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0"/>
    <x v="3"/>
    <n v="1402693689"/>
    <n v="41803.672326388885"/>
    <x v="0"/>
    <n v="8359"/>
    <x v="0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5"/>
    <x v="0"/>
    <n v="1428541276"/>
    <n v="42102.83421296296"/>
    <x v="0"/>
    <n v="188"/>
    <x v="0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4"/>
    <x v="2"/>
    <n v="1479493857"/>
    <n v="42692.563159722216"/>
    <x v="0"/>
    <n v="48"/>
    <x v="0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5"/>
    <x v="0"/>
    <n v="1432659793"/>
    <n v="42150.502233796295"/>
    <x v="0"/>
    <n v="607"/>
    <x v="0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8"/>
    <x v="0"/>
    <n v="1444690700"/>
    <n v="42289.748842592591"/>
    <x v="0"/>
    <n v="50"/>
    <x v="0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0"/>
    <x v="5"/>
    <n v="1333597555"/>
    <n v="41003.948553240742"/>
    <x v="0"/>
    <n v="55"/>
    <x v="0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8"/>
    <x v="6"/>
    <n v="1316919196"/>
    <n v="40810.911990740737"/>
    <x v="0"/>
    <n v="38"/>
    <x v="0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5"/>
    <x v="5"/>
    <n v="1336238395"/>
    <n v="41034.513831018514"/>
    <x v="0"/>
    <n v="25"/>
    <x v="0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0"/>
    <x v="3"/>
    <n v="1396468782"/>
    <n v="41731.624791666662"/>
    <x v="0"/>
    <n v="46"/>
    <x v="0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0"/>
    <x v="5"/>
    <n v="1339790587"/>
    <n v="41075.627164351848"/>
    <x v="0"/>
    <n v="83"/>
    <x v="0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4"/>
    <x v="6"/>
    <n v="1321200332"/>
    <n v="40860.462175925924"/>
    <x v="0"/>
    <n v="35"/>
    <x v="0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7"/>
    <x v="6"/>
    <n v="1312865658"/>
    <n v="40763.996041666665"/>
    <x v="0"/>
    <n v="25"/>
    <x v="0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7"/>
    <x v="7"/>
    <n v="1281028152"/>
    <n v="40395.506388888884"/>
    <x v="0"/>
    <n v="75"/>
    <x v="0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3"/>
    <x v="4"/>
    <n v="1372384194"/>
    <n v="41452.867986111109"/>
    <x v="0"/>
    <n v="62"/>
    <x v="0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"/>
    <x v="4"/>
    <n v="1359104955"/>
    <n v="41299.173090277778"/>
    <x v="0"/>
    <n v="160"/>
    <x v="0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1"/>
    <x v="6"/>
    <n v="1294818278"/>
    <n v="40555.114328703698"/>
    <x v="0"/>
    <n v="246"/>
    <x v="0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1"/>
    <x v="6"/>
    <n v="1312822732"/>
    <n v="40763.499212962961"/>
    <x v="0"/>
    <n v="55"/>
    <x v="0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4"/>
    <x v="5"/>
    <n v="1351024232"/>
    <n v="41205.646203703705"/>
    <x v="0"/>
    <n v="23"/>
    <x v="0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x v="1"/>
    <x v="5"/>
    <n v="1327969730"/>
    <n v="40938.811689814815"/>
    <x v="0"/>
    <n v="72"/>
    <x v="0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1"/>
    <x v="6"/>
    <n v="1312392973"/>
    <n v="40758.525150462956"/>
    <x v="0"/>
    <n v="22"/>
    <x v="0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1"/>
    <x v="5"/>
    <n v="1349892735"/>
    <n v="41192.550173611111"/>
    <x v="0"/>
    <n v="14"/>
    <x v="0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4"/>
    <x v="6"/>
    <n v="1317564135"/>
    <n v="40818.376562499994"/>
    <x v="0"/>
    <n v="38"/>
    <x v="0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"/>
    <x v="5"/>
    <n v="1328582635"/>
    <n v="40945.905497685184"/>
    <x v="0"/>
    <n v="32"/>
    <x v="0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0"/>
    <x v="0"/>
    <n v="1434650084"/>
    <n v="42173.53800925926"/>
    <x v="0"/>
    <n v="63"/>
    <x v="0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5"/>
    <x v="5"/>
    <n v="1339704141"/>
    <n v="41074.62663194444"/>
    <x v="0"/>
    <n v="27"/>
    <x v="0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"/>
    <x v="5"/>
    <n v="1323920114"/>
    <n v="40891.941134259258"/>
    <x v="0"/>
    <n v="44"/>
    <x v="0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10"/>
    <x v="6"/>
    <n v="1302036648"/>
    <n v="40638.660277777773"/>
    <x v="0"/>
    <n v="38"/>
    <x v="0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8"/>
    <x v="5"/>
    <n v="1349892427"/>
    <n v="41192.546608796292"/>
    <x v="0"/>
    <n v="115"/>
    <x v="0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10"/>
    <x v="4"/>
    <n v="1367286434"/>
    <n v="41393.86613425926"/>
    <x v="0"/>
    <n v="37"/>
    <x v="0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8"/>
    <x v="3"/>
    <n v="1415472953"/>
    <n v="41951.580474537033"/>
    <x v="0"/>
    <n v="99"/>
    <x v="0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9"/>
    <x v="4"/>
    <n v="1356584974"/>
    <n v="41270.006643518514"/>
    <x v="0"/>
    <n v="44"/>
    <x v="0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8"/>
    <x v="3"/>
    <n v="1413997393"/>
    <n v="41934.502233796295"/>
    <x v="0"/>
    <n v="58"/>
    <x v="0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7"/>
    <x v="5"/>
    <n v="1344917580"/>
    <n v="41134.967361111107"/>
    <x v="0"/>
    <n v="191"/>
    <x v="0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0"/>
    <x v="0"/>
    <n v="1433523617"/>
    <n v="42160.500196759262"/>
    <x v="0"/>
    <n v="40"/>
    <x v="0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0"/>
    <x v="3"/>
    <n v="1398873969"/>
    <n v="41759.462604166663"/>
    <x v="0"/>
    <n v="38"/>
    <x v="0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3"/>
    <x v="6"/>
    <n v="1307594625"/>
    <n v="40702.988715277774"/>
    <x v="0"/>
    <n v="39"/>
    <x v="0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6"/>
    <x v="4"/>
    <n v="1364854593"/>
    <n v="41365.719826388886"/>
    <x v="0"/>
    <n v="11"/>
    <x v="0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7"/>
    <x v="3"/>
    <n v="1408481176"/>
    <n v="41870.657129629624"/>
    <x v="0"/>
    <n v="107"/>
    <x v="0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4"/>
    <x v="7"/>
    <n v="1286480070"/>
    <n v="40458.607291666667"/>
    <x v="0"/>
    <n v="147"/>
    <x v="0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"/>
    <x v="6"/>
    <n v="1295575001"/>
    <n v="40563.872696759259"/>
    <x v="0"/>
    <n v="36"/>
    <x v="0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1"/>
    <x v="5"/>
    <n v="1345056003"/>
    <n v="41136.569479166668"/>
    <x v="0"/>
    <n v="92"/>
    <x v="0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11"/>
    <x v="0"/>
    <n v="1444699549"/>
    <n v="42289.851261574069"/>
    <x v="0"/>
    <n v="35"/>
    <x v="0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0"/>
    <x v="6"/>
    <n v="1308946136"/>
    <n v="40718.631203703699"/>
    <x v="0"/>
    <n v="17"/>
    <x v="0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3"/>
    <x v="5"/>
    <n v="1342494445"/>
    <n v="41106.921817129631"/>
    <x v="0"/>
    <n v="22"/>
    <x v="0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x v="9"/>
    <x v="3"/>
    <n v="1384384136"/>
    <n v="41591.756203703699"/>
    <x v="0"/>
    <n v="69"/>
    <x v="0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9"/>
    <x v="1"/>
    <n v="1481564948"/>
    <n v="42716.534120370365"/>
    <x v="0"/>
    <n v="10"/>
    <x v="1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9"/>
    <x v="1"/>
    <n v="1481181169"/>
    <n v="42712.092233796291"/>
    <x v="0"/>
    <n v="3"/>
    <x v="1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1"/>
    <x v="7"/>
    <n v="1263982307"/>
    <n v="40198.216516203705"/>
    <x v="0"/>
    <n v="5"/>
    <x v="1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8"/>
    <x v="7"/>
    <n v="1286930435"/>
    <n v="40463.819849537031"/>
    <x v="0"/>
    <n v="5"/>
    <x v="1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3"/>
    <x v="0"/>
    <n v="1436142833"/>
    <n v="42190.815196759257"/>
    <x v="0"/>
    <n v="27"/>
    <x v="1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4"/>
    <x v="3"/>
    <n v="1415488887"/>
    <n v="41951.76489583333"/>
    <x v="0"/>
    <n v="2"/>
    <x v="1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1"/>
    <x v="0"/>
    <n v="1423570063"/>
    <n v="42045.297025462954"/>
    <x v="0"/>
    <n v="236"/>
    <x v="1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7"/>
    <x v="3"/>
    <n v="1406140369"/>
    <n v="41843.564456018517"/>
    <x v="0"/>
    <n v="1"/>
    <x v="1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1"/>
    <x v="2"/>
    <n v="1454978100"/>
    <n v="42408.815972222219"/>
    <x v="0"/>
    <n v="12"/>
    <x v="1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3"/>
    <x v="3"/>
    <n v="1405130663"/>
    <n v="41831.87804398148"/>
    <x v="0"/>
    <n v="4"/>
    <x v="1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0"/>
    <x v="0"/>
    <n v="1434085091"/>
    <n v="42166.998738425922"/>
    <x v="0"/>
    <n v="3"/>
    <x v="1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"/>
    <x v="3"/>
    <n v="1388835692"/>
    <n v="41643.27884259259"/>
    <x v="0"/>
    <n v="99"/>
    <x v="1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6"/>
    <x v="6"/>
    <n v="1300328399"/>
    <n v="40618.888877314814"/>
    <x v="0"/>
    <n v="3"/>
    <x v="1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6"/>
    <x v="4"/>
    <n v="1364505391"/>
    <n v="41361.678136574068"/>
    <x v="0"/>
    <n v="3"/>
    <x v="1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11"/>
    <x v="5"/>
    <n v="1346800033"/>
    <n v="41156.755011574067"/>
    <x v="0"/>
    <n v="22"/>
    <x v="1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11"/>
    <x v="4"/>
    <n v="1379592786"/>
    <n v="41536.300763888888"/>
    <x v="0"/>
    <n v="4"/>
    <x v="1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4"/>
    <x v="3"/>
    <n v="1415212229"/>
    <n v="41948.562835648147"/>
    <x v="0"/>
    <n v="534"/>
    <x v="1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8"/>
    <x v="4"/>
    <n v="1381364339"/>
    <n v="41556.804849537039"/>
    <x v="0"/>
    <n v="12"/>
    <x v="1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8"/>
    <x v="2"/>
    <n v="1475604008"/>
    <n v="42647.541759259257"/>
    <x v="0"/>
    <n v="56"/>
    <x v="1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9"/>
    <x v="4"/>
    <n v="1355342424"/>
    <n v="41255.625277777777"/>
    <x v="0"/>
    <n v="11"/>
    <x v="1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8"/>
    <x v="3"/>
    <n v="1413351559"/>
    <n v="41927.027303240735"/>
    <x v="0"/>
    <n v="0"/>
    <x v="1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4"/>
    <x v="0"/>
    <n v="1449075010"/>
    <n v="42340.493171296293"/>
    <x v="0"/>
    <n v="12"/>
    <x v="1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0"/>
    <x v="7"/>
    <n v="1275599812"/>
    <n v="40332.678379629629"/>
    <x v="0"/>
    <n v="5"/>
    <x v="1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7"/>
    <x v="4"/>
    <n v="1376399240"/>
    <n v="41499.338425925926"/>
    <x v="0"/>
    <n v="24"/>
    <x v="1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8"/>
    <x v="4"/>
    <n v="1382938914"/>
    <n v="41575.029097222221"/>
    <x v="0"/>
    <n v="89"/>
    <x v="1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"/>
    <x v="2"/>
    <n v="1453997910"/>
    <n v="42397.471180555549"/>
    <x v="0"/>
    <n v="1"/>
    <x v="1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8"/>
    <x v="3"/>
    <n v="1413356748"/>
    <n v="41927.087361111109"/>
    <x v="0"/>
    <n v="55"/>
    <x v="1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6"/>
    <x v="0"/>
    <n v="1425404182"/>
    <n v="42066.525254629632"/>
    <x v="0"/>
    <n v="2"/>
    <x v="1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0"/>
    <x v="7"/>
    <n v="1277512556"/>
    <n v="40354.816620370366"/>
    <x v="0"/>
    <n v="0"/>
    <x v="1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0"/>
    <x v="2"/>
    <n v="1465800599"/>
    <n v="42534.076377314814"/>
    <x v="0"/>
    <n v="4"/>
    <x v="1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5"/>
    <x v="2"/>
    <n v="1464639614"/>
    <n v="42520.639050925929"/>
    <x v="0"/>
    <n v="6"/>
    <x v="1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1"/>
    <x v="3"/>
    <n v="1392321509"/>
    <n v="41683.62394675926"/>
    <x v="0"/>
    <n v="4"/>
    <x v="1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9"/>
    <x v="0"/>
    <n v="1417470718"/>
    <n v="41974.702754629623"/>
    <x v="0"/>
    <n v="4"/>
    <x v="1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9"/>
    <x v="3"/>
    <n v="1389193827"/>
    <n v="41647.42392361111"/>
    <x v="0"/>
    <n v="2"/>
    <x v="1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1"/>
    <x v="2"/>
    <n v="1456854985"/>
    <n v="42430.539178240739"/>
    <x v="0"/>
    <n v="5"/>
    <x v="1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7"/>
    <x v="4"/>
    <n v="1375475406"/>
    <n v="41488.645902777775"/>
    <x v="0"/>
    <n v="83"/>
    <x v="1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4"/>
    <x v="2"/>
    <n v="1479684783"/>
    <n v="42694.772951388884"/>
    <x v="0"/>
    <n v="57"/>
    <x v="1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"/>
    <x v="4"/>
    <n v="1356121774"/>
    <n v="41264.645532407405"/>
    <x v="0"/>
    <n v="311"/>
    <x v="1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x v="0"/>
    <x v="6"/>
    <n v="1308245574"/>
    <n v="40710.522847222215"/>
    <x v="0"/>
    <n v="2"/>
    <x v="1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10"/>
    <x v="5"/>
    <n v="1334855105"/>
    <n v="41018.503530092588"/>
    <x v="0"/>
    <n v="16"/>
    <x v="1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7"/>
    <x v="0"/>
    <n v="1440448059"/>
    <n v="42240.644201388881"/>
    <x v="0"/>
    <n v="13"/>
    <x v="0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0"/>
    <x v="3"/>
    <n v="1403547791"/>
    <n v="41813.557766203703"/>
    <x v="0"/>
    <n v="58"/>
    <x v="0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5"/>
    <x v="0"/>
    <n v="1429306520"/>
    <n v="42111.691203703704"/>
    <x v="0"/>
    <n v="44"/>
    <x v="0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5"/>
    <x v="2"/>
    <n v="1464196414"/>
    <n v="42515.509421296294"/>
    <x v="0"/>
    <n v="83"/>
    <x v="0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6"/>
    <x v="2"/>
    <n v="1457539235"/>
    <n v="42438.458738425928"/>
    <x v="0"/>
    <n v="117"/>
    <x v="0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4"/>
    <x v="3"/>
    <n v="1413922018"/>
    <n v="41933.629837962959"/>
    <x v="0"/>
    <n v="32"/>
    <x v="0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7"/>
    <x v="5"/>
    <n v="1346463337"/>
    <n v="41152.858067129629"/>
    <x v="0"/>
    <n v="8"/>
    <x v="0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"/>
    <x v="1"/>
    <n v="1484058261"/>
    <n v="42745.391909722217"/>
    <x v="0"/>
    <n v="340"/>
    <x v="0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1"/>
    <x v="1"/>
    <n v="1488214151"/>
    <n v="42793.492488425924"/>
    <x v="0"/>
    <n v="7"/>
    <x v="0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3"/>
    <x v="0"/>
    <n v="1436810422"/>
    <n v="42198.541921296295"/>
    <x v="0"/>
    <n v="19"/>
    <x v="0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5"/>
    <x v="0"/>
    <n v="1431903495"/>
    <n v="42141.748784722215"/>
    <x v="0"/>
    <n v="47"/>
    <x v="0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x v="6"/>
    <x v="0"/>
    <n v="1426773320"/>
    <n v="42082.371759259251"/>
    <x v="0"/>
    <n v="13"/>
    <x v="0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7"/>
    <x v="4"/>
    <n v="1376066243"/>
    <n v="41495.484293981477"/>
    <x v="0"/>
    <n v="90"/>
    <x v="0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x v="10"/>
    <x v="2"/>
    <n v="1459861307"/>
    <n v="42465.334571759253"/>
    <x v="0"/>
    <n v="63"/>
    <x v="0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0"/>
    <x v="2"/>
    <n v="1468455186"/>
    <n v="42564.800763888888"/>
    <x v="0"/>
    <n v="26"/>
    <x v="0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10"/>
    <x v="0"/>
    <n v="1427987509"/>
    <n v="42096.424872685187"/>
    <x v="0"/>
    <n v="71"/>
    <x v="0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x v="5"/>
    <x v="2"/>
    <n v="1463032867"/>
    <n v="42502.042442129627"/>
    <x v="0"/>
    <n v="38"/>
    <x v="0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9"/>
    <x v="1"/>
    <n v="1482160597"/>
    <n v="42723.428206018514"/>
    <x v="0"/>
    <n v="859"/>
    <x v="0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6"/>
    <x v="0"/>
    <n v="1426133192"/>
    <n v="42074.962870370371"/>
    <x v="0"/>
    <n v="21"/>
    <x v="0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8"/>
    <x v="0"/>
    <n v="1443801868"/>
    <n v="42279.461435185185"/>
    <x v="0"/>
    <n v="78"/>
    <x v="0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"/>
    <x v="1"/>
    <n v="1486426053"/>
    <n v="42772.796909722216"/>
    <x v="0"/>
    <n v="53"/>
    <x v="0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11"/>
    <x v="3"/>
    <n v="1409261825"/>
    <n v="41879.692418981482"/>
    <x v="0"/>
    <n v="356"/>
    <x v="0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"/>
    <x v="1"/>
    <n v="1484037977"/>
    <n v="42745.157141203708"/>
    <x v="0"/>
    <n v="279"/>
    <x v="0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9"/>
    <x v="2"/>
    <n v="1452530041"/>
    <n v="42380.481956018521"/>
    <x v="1"/>
    <n v="266"/>
    <x v="0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1"/>
    <x v="4"/>
    <n v="1360830239"/>
    <n v="41319.141655092593"/>
    <x v="0"/>
    <n v="623"/>
    <x v="0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7"/>
    <x v="2"/>
    <n v="1470062743"/>
    <n v="42583.406747685185"/>
    <x v="0"/>
    <n v="392"/>
    <x v="0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6"/>
    <x v="0"/>
    <n v="1425531666"/>
    <n v="42068.000763888886"/>
    <x v="1"/>
    <n v="3562"/>
    <x v="0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11"/>
    <x v="2"/>
    <n v="1474380241"/>
    <n v="42633.377789351849"/>
    <x v="0"/>
    <n v="514"/>
    <x v="0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6"/>
    <x v="2"/>
    <n v="1460055300"/>
    <n v="42467.579861111109"/>
    <x v="0"/>
    <n v="88"/>
    <x v="0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1"/>
    <x v="2"/>
    <n v="1455721204"/>
    <n v="42417.416712962957"/>
    <x v="0"/>
    <n v="537"/>
    <x v="0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"/>
    <x v="1"/>
    <n v="1486065627"/>
    <n v="42768.6253125"/>
    <x v="0"/>
    <n v="25"/>
    <x v="0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4"/>
    <x v="2"/>
    <n v="1479414344"/>
    <n v="42691.642870370364"/>
    <x v="0"/>
    <n v="3238"/>
    <x v="0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8"/>
    <x v="2"/>
    <n v="1477043072"/>
    <n v="42664.197592592587"/>
    <x v="0"/>
    <n v="897"/>
    <x v="0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1"/>
    <x v="2"/>
    <n v="1456423890"/>
    <n v="42425.54965277778"/>
    <x v="0"/>
    <n v="878"/>
    <x v="0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3"/>
    <x v="0"/>
    <n v="1436725900"/>
    <n v="42197.563657407409"/>
    <x v="0"/>
    <n v="115"/>
    <x v="0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4"/>
    <x v="2"/>
    <n v="1478000502"/>
    <n v="42675.278958333329"/>
    <x v="0"/>
    <n v="234"/>
    <x v="0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"/>
    <x v="0"/>
    <n v="1422540059"/>
    <n v="42033.37568287037"/>
    <x v="0"/>
    <n v="4330"/>
    <x v="0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8"/>
    <x v="0"/>
    <n v="1444911600"/>
    <n v="42292.305555555555"/>
    <x v="0"/>
    <n v="651"/>
    <x v="0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11"/>
    <x v="0"/>
    <n v="1442311198"/>
    <n v="42262.208310185182"/>
    <x v="1"/>
    <n v="251"/>
    <x v="0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0"/>
    <x v="0"/>
    <n v="1433775668"/>
    <n v="42163.417453703696"/>
    <x v="0"/>
    <n v="263"/>
    <x v="0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9"/>
    <x v="4"/>
    <n v="1357157965"/>
    <n v="41276.638483796298"/>
    <x v="0"/>
    <n v="28"/>
    <x v="0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8"/>
    <x v="5"/>
    <n v="1349209368"/>
    <n v="41184.640833333331"/>
    <x v="0"/>
    <n v="721"/>
    <x v="0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7"/>
    <x v="0"/>
    <n v="1440535082"/>
    <n v="42241.651412037034"/>
    <x v="0"/>
    <n v="50"/>
    <x v="0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1"/>
    <x v="4"/>
    <n v="1360222119"/>
    <n v="41312.103229166663"/>
    <x v="0"/>
    <n v="73"/>
    <x v="0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5"/>
    <x v="5"/>
    <n v="1335987789"/>
    <n v="41031.613298611104"/>
    <x v="0"/>
    <n v="27"/>
    <x v="0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6"/>
    <x v="5"/>
    <n v="1333001424"/>
    <n v="40997.048888888887"/>
    <x v="0"/>
    <n v="34"/>
    <x v="0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8"/>
    <x v="4"/>
    <n v="1381984773"/>
    <n v="41563.985798611109"/>
    <x v="0"/>
    <n v="7"/>
    <x v="0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6"/>
    <x v="5"/>
    <n v="1328649026"/>
    <n v="40946.673912037033"/>
    <x v="0"/>
    <n v="24"/>
    <x v="0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6"/>
    <x v="3"/>
    <n v="1396524644"/>
    <n v="41732.27134259259"/>
    <x v="0"/>
    <n v="15"/>
    <x v="0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6"/>
    <x v="5"/>
    <n v="1329442510"/>
    <n v="40955.857754629629"/>
    <x v="0"/>
    <n v="72"/>
    <x v="0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6"/>
    <x v="3"/>
    <n v="1395168625"/>
    <n v="41716.576678240737"/>
    <x v="0"/>
    <n v="120"/>
    <x v="0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8"/>
    <x v="4"/>
    <n v="1380650177"/>
    <n v="41548.539085648146"/>
    <x v="0"/>
    <n v="123"/>
    <x v="0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x v="10"/>
    <x v="0"/>
    <n v="1429127379"/>
    <n v="42109.617812499993"/>
    <x v="0"/>
    <n v="1"/>
    <x v="0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"/>
    <x v="3"/>
    <n v="1389121248"/>
    <n v="41646.58388888889"/>
    <x v="0"/>
    <n v="24"/>
    <x v="0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1"/>
    <x v="5"/>
    <n v="1329671572"/>
    <n v="40958.508935185186"/>
    <x v="0"/>
    <n v="33"/>
    <x v="0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0"/>
    <x v="0"/>
    <n v="1436464945"/>
    <n v="42194.543344907412"/>
    <x v="0"/>
    <n v="14"/>
    <x v="0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8"/>
    <x v="0"/>
    <n v="1445539113"/>
    <n v="42299.568437499998"/>
    <x v="0"/>
    <n v="9"/>
    <x v="0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3"/>
    <x v="5"/>
    <n v="1344281383"/>
    <n v="41127.603969907403"/>
    <x v="0"/>
    <n v="76"/>
    <x v="0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3"/>
    <x v="0"/>
    <n v="1437412512"/>
    <n v="42205.510555555556"/>
    <x v="0"/>
    <n v="19"/>
    <x v="0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0"/>
    <x v="4"/>
    <n v="1372296436"/>
    <n v="41451.852268518516"/>
    <x v="0"/>
    <n v="69"/>
    <x v="0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6"/>
    <x v="2"/>
    <n v="1458748809"/>
    <n v="42452.458437499998"/>
    <x v="0"/>
    <n v="218"/>
    <x v="0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9"/>
    <x v="5"/>
    <n v="1325184847"/>
    <n v="40906.579247685186"/>
    <x v="0"/>
    <n v="30"/>
    <x v="0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5"/>
    <x v="0"/>
    <n v="1432826568"/>
    <n v="42152.432500000003"/>
    <x v="0"/>
    <n v="100"/>
    <x v="0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11"/>
    <x v="2"/>
    <n v="1475337675"/>
    <n v="42644.459201388883"/>
    <x v="0"/>
    <n v="296"/>
    <x v="0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7"/>
    <x v="3"/>
    <n v="1408734015"/>
    <n v="41873.583506944444"/>
    <x v="0"/>
    <n v="1204"/>
    <x v="0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"/>
    <x v="2"/>
    <n v="1452625822"/>
    <n v="42381.590532407405"/>
    <x v="0"/>
    <n v="321"/>
    <x v="0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8"/>
    <x v="4"/>
    <n v="1381778555"/>
    <n v="41561.599016203698"/>
    <x v="0"/>
    <n v="301"/>
    <x v="0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3"/>
    <x v="0"/>
    <n v="1437115236"/>
    <n v="42202.069861111107"/>
    <x v="0"/>
    <n v="144"/>
    <x v="0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7"/>
    <x v="4"/>
    <n v="1375113391"/>
    <n v="41484.455914351849"/>
    <x v="0"/>
    <n v="539"/>
    <x v="0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6"/>
    <x v="3"/>
    <n v="1395868127"/>
    <n v="41724.672766203701"/>
    <x v="0"/>
    <n v="498"/>
    <x v="0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5"/>
    <x v="4"/>
    <n v="1369864301"/>
    <n v="41423.702557870369"/>
    <x v="0"/>
    <n v="1113"/>
    <x v="0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0"/>
    <x v="3"/>
    <n v="1402945408"/>
    <n v="41806.585740740738"/>
    <x v="0"/>
    <n v="988"/>
    <x v="0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4"/>
    <x v="0"/>
    <n v="1448269539"/>
    <n v="42331.170590277768"/>
    <x v="0"/>
    <n v="391"/>
    <x v="0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9"/>
    <x v="1"/>
    <n v="1481053647"/>
    <n v="42710.616284722222"/>
    <x v="0"/>
    <n v="28"/>
    <x v="0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1"/>
    <x v="0"/>
    <n v="1424997111"/>
    <n v="42061.813784722217"/>
    <x v="0"/>
    <n v="147"/>
    <x v="0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"/>
    <x v="2"/>
    <n v="1451746123"/>
    <n v="42371.408831018511"/>
    <x v="0"/>
    <n v="680"/>
    <x v="0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8"/>
    <x v="3"/>
    <n v="1412294683"/>
    <n v="41914.794942129629"/>
    <x v="0"/>
    <n v="983"/>
    <x v="0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1"/>
    <x v="1"/>
    <n v="1486565716"/>
    <n v="42774.41337962963"/>
    <x v="0"/>
    <n v="79"/>
    <x v="0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4"/>
    <x v="4"/>
    <n v="1382742014"/>
    <n v="41572.750162037039"/>
    <x v="0"/>
    <n v="426"/>
    <x v="0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6"/>
    <x v="2"/>
    <n v="1458762544"/>
    <n v="42452.617407407401"/>
    <x v="0"/>
    <n v="96"/>
    <x v="0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1"/>
    <x v="1"/>
    <n v="1485892300"/>
    <n v="42766.619212962956"/>
    <x v="0"/>
    <n v="163"/>
    <x v="0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8"/>
    <x v="4"/>
    <n v="1382449733"/>
    <n v="41569.367280092592"/>
    <x v="0"/>
    <n v="2525"/>
    <x v="0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1"/>
    <x v="1"/>
    <n v="1488823290"/>
    <n v="42800.542708333327"/>
    <x v="0"/>
    <n v="2035"/>
    <x v="0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11"/>
    <x v="2"/>
    <n v="1475609946"/>
    <n v="42647.610486111109"/>
    <x v="0"/>
    <n v="290"/>
    <x v="0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"/>
    <x v="3"/>
    <n v="1390323617"/>
    <n v="41660.500196759262"/>
    <x v="0"/>
    <n v="1980"/>
    <x v="0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7"/>
    <x v="0"/>
    <n v="1438801210"/>
    <n v="42221.583449074074"/>
    <x v="0"/>
    <n v="57"/>
    <x v="0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0"/>
    <x v="0"/>
    <n v="1436975965"/>
    <n v="42200.457928240743"/>
    <x v="0"/>
    <n v="380"/>
    <x v="0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4"/>
    <x v="2"/>
    <n v="1479157278"/>
    <n v="42688.667569444442"/>
    <x v="0"/>
    <n v="128"/>
    <x v="0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6"/>
    <x v="4"/>
    <n v="1362329565"/>
    <n v="41336.494965277772"/>
    <x v="0"/>
    <n v="180"/>
    <x v="0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4"/>
    <x v="2"/>
    <n v="1478131673"/>
    <n v="42676.7971412037"/>
    <x v="0"/>
    <n v="571"/>
    <x v="0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3"/>
    <x v="3"/>
    <n v="1406362677"/>
    <n v="41846.137465277774"/>
    <x v="0"/>
    <n v="480"/>
    <x v="0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3"/>
    <x v="2"/>
    <n v="1469173938"/>
    <n v="42573.119652777772"/>
    <x v="0"/>
    <n v="249"/>
    <x v="0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8"/>
    <x v="0"/>
    <n v="1445267347"/>
    <n v="42296.422997685186"/>
    <x v="0"/>
    <n v="84"/>
    <x v="0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9"/>
    <x v="1"/>
    <n v="1484667168"/>
    <n v="42752.439444444441"/>
    <x v="0"/>
    <n v="197"/>
    <x v="0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10"/>
    <x v="2"/>
    <n v="1460069451"/>
    <n v="42467.743645833332"/>
    <x v="0"/>
    <n v="271"/>
    <x v="0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8"/>
    <x v="2"/>
    <n v="1478602246"/>
    <n v="42682.243587962956"/>
    <x v="0"/>
    <n v="50"/>
    <x v="0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5"/>
    <x v="2"/>
    <n v="1463351329"/>
    <n v="42505.728344907409"/>
    <x v="0"/>
    <n v="169"/>
    <x v="0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5"/>
    <x v="0"/>
    <n v="1431453687"/>
    <n v="42136.542673611104"/>
    <x v="0"/>
    <n v="205"/>
    <x v="0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4"/>
    <x v="2"/>
    <n v="1480360736"/>
    <n v="42702.59648148148"/>
    <x v="0"/>
    <n v="206"/>
    <x v="0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1"/>
    <x v="3"/>
    <n v="1393287850"/>
    <n v="41694.808449074073"/>
    <x v="0"/>
    <n v="84"/>
    <x v="0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"/>
    <x v="1"/>
    <n v="1485278620"/>
    <n v="42759.516435185178"/>
    <x v="0"/>
    <n v="210"/>
    <x v="0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8"/>
    <x v="3"/>
    <n v="1413295358"/>
    <n v="41926.376828703702"/>
    <x v="0"/>
    <n v="181"/>
    <x v="0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9"/>
    <x v="0"/>
    <n v="1420919913"/>
    <n v="42014.623993055553"/>
    <x v="0"/>
    <n v="60"/>
    <x v="0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10"/>
    <x v="2"/>
    <n v="1462543114"/>
    <n v="42496.374004629623"/>
    <x v="0"/>
    <n v="445"/>
    <x v="0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8"/>
    <x v="2"/>
    <n v="1479241707"/>
    <n v="42689.644756944443"/>
    <x v="0"/>
    <n v="17"/>
    <x v="0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6"/>
    <x v="2"/>
    <n v="1460235592"/>
    <n v="42469.666574074072"/>
    <x v="0"/>
    <n v="194"/>
    <x v="0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4"/>
    <x v="3"/>
    <n v="1416945297"/>
    <n v="41968.621493055551"/>
    <x v="0"/>
    <n v="404"/>
    <x v="0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"/>
    <x v="1"/>
    <n v="1486691915"/>
    <n v="42775.874016203699"/>
    <x v="0"/>
    <n v="194"/>
    <x v="0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"/>
    <x v="1"/>
    <n v="1486745663"/>
    <n v="42776.496099537035"/>
    <x v="0"/>
    <n v="902"/>
    <x v="0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9"/>
    <x v="1"/>
    <n v="1482353513"/>
    <n v="42725.661030092589"/>
    <x v="0"/>
    <n v="1670"/>
    <x v="0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4"/>
    <x v="2"/>
    <n v="1478736004"/>
    <n v="42683.791712962957"/>
    <x v="0"/>
    <n v="1328"/>
    <x v="0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4"/>
    <x v="0"/>
    <n v="1446914836"/>
    <n v="42315.491157407399"/>
    <x v="0"/>
    <n v="944"/>
    <x v="0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1"/>
    <x v="1"/>
    <n v="1487164242"/>
    <n v="42781.340763888882"/>
    <x v="0"/>
    <n v="147"/>
    <x v="0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"/>
    <x v="3"/>
    <n v="1390564857"/>
    <n v="41663.292326388888"/>
    <x v="0"/>
    <n v="99"/>
    <x v="0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4"/>
    <x v="3"/>
    <n v="1416667679"/>
    <n v="41965.408321759263"/>
    <x v="0"/>
    <n v="79"/>
    <x v="0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9"/>
    <x v="3"/>
    <n v="1386344289"/>
    <n v="41614.443159722221"/>
    <x v="0"/>
    <n v="75"/>
    <x v="0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"/>
    <x v="5"/>
    <n v="1327767423"/>
    <n v="40936.470173611109"/>
    <x v="0"/>
    <n v="207"/>
    <x v="0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9"/>
    <x v="2"/>
    <n v="1448902867"/>
    <n v="42338.500775462955"/>
    <x v="0"/>
    <n v="102"/>
    <x v="0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"/>
    <x v="0"/>
    <n v="1421436099"/>
    <n v="42020.598368055551"/>
    <x v="0"/>
    <n v="32"/>
    <x v="0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7"/>
    <x v="0"/>
    <n v="1439909991"/>
    <n v="42234.416562499995"/>
    <x v="0"/>
    <n v="480"/>
    <x v="0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0"/>
    <x v="6"/>
    <n v="1306219897"/>
    <n v="40687.077511574069"/>
    <x v="0"/>
    <n v="11"/>
    <x v="0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9"/>
    <x v="2"/>
    <n v="1447560686"/>
    <n v="42322.966273148144"/>
    <x v="0"/>
    <n v="12"/>
    <x v="0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0"/>
    <x v="5"/>
    <n v="1331348404"/>
    <n v="40977.916712962957"/>
    <x v="0"/>
    <n v="48"/>
    <x v="0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"/>
    <x v="6"/>
    <n v="1297451245"/>
    <n v="40585.588483796295"/>
    <x v="0"/>
    <n v="59"/>
    <x v="0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5"/>
    <x v="5"/>
    <n v="1338352043"/>
    <n v="41058.977349537032"/>
    <x v="0"/>
    <n v="79"/>
    <x v="0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7"/>
    <x v="4"/>
    <n v="1376003254"/>
    <n v="41494.755254629628"/>
    <x v="0"/>
    <n v="14"/>
    <x v="0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5"/>
    <x v="3"/>
    <n v="1401724860"/>
    <n v="41792.459027777775"/>
    <x v="0"/>
    <n v="106"/>
    <x v="0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5"/>
    <x v="5"/>
    <n v="1339098689"/>
    <n v="41067.619085648148"/>
    <x v="0"/>
    <n v="25"/>
    <x v="0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4"/>
    <x v="4"/>
    <n v="1382659060"/>
    <n v="41571.790046296293"/>
    <x v="0"/>
    <n v="25"/>
    <x v="0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4"/>
    <x v="8"/>
    <n v="1252908330"/>
    <n v="40070.045486111107"/>
    <x v="0"/>
    <n v="29"/>
    <x v="0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6"/>
    <x v="5"/>
    <n v="1332199618"/>
    <n v="40987.768726851849"/>
    <x v="0"/>
    <n v="43"/>
    <x v="0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6"/>
    <x v="5"/>
    <n v="1332175476"/>
    <n v="40987.489305555551"/>
    <x v="0"/>
    <n v="46"/>
    <x v="0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7"/>
    <x v="5"/>
    <n v="1346345999"/>
    <n v="41151.499988425923"/>
    <x v="0"/>
    <n v="27"/>
    <x v="0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9"/>
    <x v="4"/>
    <n v="1356110480"/>
    <n v="41264.514814814815"/>
    <x v="0"/>
    <n v="112"/>
    <x v="0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9"/>
    <x v="4"/>
    <n v="1356648856"/>
    <n v="41270.746018518512"/>
    <x v="0"/>
    <n v="34"/>
    <x v="0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"/>
    <x v="5"/>
    <n v="1326994426"/>
    <n v="40927.52344907407"/>
    <x v="0"/>
    <n v="145"/>
    <x v="0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"/>
    <x v="5"/>
    <n v="1328749249"/>
    <n v="40947.83390046296"/>
    <x v="0"/>
    <n v="19"/>
    <x v="0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"/>
    <x v="3"/>
    <n v="1393272633"/>
    <n v="41694.632326388884"/>
    <x v="0"/>
    <n v="288"/>
    <x v="0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"/>
    <x v="6"/>
    <n v="1295657209"/>
    <n v="40564.824178240735"/>
    <x v="0"/>
    <n v="14"/>
    <x v="0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5"/>
    <x v="5"/>
    <n v="1339694816"/>
    <n v="41074.518703703703"/>
    <x v="0"/>
    <n v="7"/>
    <x v="0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5"/>
    <x v="4"/>
    <n v="1369193496"/>
    <n v="41415.938611111109"/>
    <x v="1"/>
    <n v="211"/>
    <x v="0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4"/>
    <x v="4"/>
    <n v="1385585434"/>
    <n v="41605.660115740735"/>
    <x v="1"/>
    <n v="85"/>
    <x v="0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4"/>
    <x v="6"/>
    <n v="1320287996"/>
    <n v="40849.902731481481"/>
    <x v="1"/>
    <n v="103"/>
    <x v="0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9"/>
    <x v="6"/>
    <n v="1290281691"/>
    <n v="40502.607534722221"/>
    <x v="1"/>
    <n v="113"/>
    <x v="0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3"/>
    <x v="3"/>
    <n v="1405356072"/>
    <n v="41834.486944444441"/>
    <x v="1"/>
    <n v="167"/>
    <x v="0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"/>
    <x v="5"/>
    <n v="1328760129"/>
    <n v="40947.959826388884"/>
    <x v="1"/>
    <n v="73"/>
    <x v="0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0"/>
    <x v="5"/>
    <n v="1333653333"/>
    <n v="41004.594131944439"/>
    <x v="1"/>
    <n v="75"/>
    <x v="0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3"/>
    <x v="3"/>
    <n v="1406847996"/>
    <n v="41851.754583333335"/>
    <x v="1"/>
    <n v="614"/>
    <x v="0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"/>
    <x v="4"/>
    <n v="1359848537"/>
    <n v="41307.779363425921"/>
    <x v="1"/>
    <n v="107"/>
    <x v="0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1"/>
    <x v="4"/>
    <n v="1361300615"/>
    <n v="41324.585821759254"/>
    <x v="1"/>
    <n v="1224"/>
    <x v="0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0"/>
    <x v="3"/>
    <n v="1396829189"/>
    <n v="41735.796168981477"/>
    <x v="1"/>
    <n v="104"/>
    <x v="0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6"/>
    <x v="3"/>
    <n v="1395155478"/>
    <n v="41716.424513888887"/>
    <x v="1"/>
    <n v="79"/>
    <x v="0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10"/>
    <x v="5"/>
    <n v="1333494026"/>
    <n v="41002.750300925924"/>
    <x v="1"/>
    <n v="157"/>
    <x v="0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5"/>
    <x v="5"/>
    <n v="1336482857"/>
    <n v="41037.343252314815"/>
    <x v="1"/>
    <n v="50"/>
    <x v="0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0"/>
    <x v="5"/>
    <n v="1333646743"/>
    <n v="41004.517858796295"/>
    <x v="1"/>
    <n v="64"/>
    <x v="0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4"/>
    <x v="8"/>
    <n v="1253726650"/>
    <n v="40079.516782407409"/>
    <x v="1"/>
    <n v="200"/>
    <x v="0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"/>
    <x v="7"/>
    <n v="1263474049"/>
    <n v="40192.33390046296"/>
    <x v="1"/>
    <n v="22"/>
    <x v="0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7"/>
    <x v="8"/>
    <n v="1251214014"/>
    <n v="40050.435347222221"/>
    <x v="1"/>
    <n v="163"/>
    <x v="0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4"/>
    <x v="4"/>
    <n v="1384480685"/>
    <n v="41592.873668981476"/>
    <x v="1"/>
    <n v="77"/>
    <x v="0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6"/>
    <x v="3"/>
    <n v="1393443400"/>
    <n v="41696.608796296292"/>
    <x v="1"/>
    <n v="89"/>
    <x v="0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6"/>
    <x v="1"/>
    <n v="1488694501"/>
    <n v="42799.052094907405"/>
    <x v="0"/>
    <n v="64"/>
    <x v="1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6"/>
    <x v="1"/>
    <n v="1489181369"/>
    <n v="42804.687141203707"/>
    <x v="0"/>
    <n v="4"/>
    <x v="1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1"/>
    <x v="1"/>
    <n v="1489428447"/>
    <n v="42807.54684027777"/>
    <x v="0"/>
    <n v="4"/>
    <x v="1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1"/>
    <x v="1"/>
    <n v="1487970885"/>
    <n v="42790.67690972222"/>
    <x v="0"/>
    <n v="61"/>
    <x v="1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1"/>
    <x v="1"/>
    <n v="1488241931"/>
    <n v="42793.814016203702"/>
    <x v="0"/>
    <n v="7"/>
    <x v="1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6"/>
    <x v="1"/>
    <n v="1489106948"/>
    <n v="42803.825787037036"/>
    <x v="0"/>
    <n v="1"/>
    <x v="1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3"/>
    <x v="3"/>
    <n v="1406066440"/>
    <n v="41842.708796296298"/>
    <x v="1"/>
    <n v="3355"/>
    <x v="0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x v="5"/>
    <x v="0"/>
    <n v="1431715537"/>
    <n v="42139.573344907411"/>
    <x v="1"/>
    <n v="537"/>
    <x v="0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0"/>
    <x v="3"/>
    <n v="1403017146"/>
    <n v="41807.416041666664"/>
    <x v="1"/>
    <n v="125"/>
    <x v="0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4"/>
    <x v="0"/>
    <n v="1448400943"/>
    <n v="42332.691469907404"/>
    <x v="1"/>
    <n v="163"/>
    <x v="0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3"/>
    <x v="3"/>
    <n v="1405728490"/>
    <n v="41838.797337962962"/>
    <x v="1"/>
    <n v="283"/>
    <x v="0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"/>
    <x v="0"/>
    <n v="1420643071"/>
    <n v="42011.419803240737"/>
    <x v="1"/>
    <n v="352"/>
    <x v="0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10"/>
    <x v="3"/>
    <n v="1399563390"/>
    <n v="41767.442013888889"/>
    <x v="1"/>
    <n v="94"/>
    <x v="0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8"/>
    <x v="3"/>
    <n v="1412611498"/>
    <n v="41918.461782407401"/>
    <x v="1"/>
    <n v="67"/>
    <x v="0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5"/>
    <x v="3"/>
    <n v="1399902243"/>
    <n v="41771.363923611112"/>
    <x v="1"/>
    <n v="221"/>
    <x v="0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1"/>
    <x v="3"/>
    <n v="1390860695"/>
    <n v="41666.716377314813"/>
    <x v="1"/>
    <n v="2165"/>
    <x v="0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5"/>
    <x v="3"/>
    <n v="1401204143"/>
    <n v="41786.432210648149"/>
    <x v="1"/>
    <n v="179"/>
    <x v="0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5"/>
    <x v="3"/>
    <n v="1401485484"/>
    <n v="41789.688472222217"/>
    <x v="1"/>
    <n v="123"/>
    <x v="0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4"/>
    <x v="2"/>
    <n v="1479496309"/>
    <n v="42692.591539351844"/>
    <x v="1"/>
    <n v="1104"/>
    <x v="0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1"/>
    <x v="2"/>
    <n v="1475249138"/>
    <n v="42643.434467592589"/>
    <x v="1"/>
    <n v="403"/>
    <x v="0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0"/>
    <x v="0"/>
    <n v="1434137504"/>
    <n v="42167.605370370373"/>
    <x v="0"/>
    <n v="0"/>
    <x v="1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11"/>
    <x v="3"/>
    <n v="1410799870"/>
    <n v="41897.49386574074"/>
    <x v="0"/>
    <n v="0"/>
    <x v="1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9"/>
    <x v="2"/>
    <n v="1447962505"/>
    <n v="42327.616956018515"/>
    <x v="0"/>
    <n v="1"/>
    <x v="1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5"/>
    <x v="2"/>
    <n v="1464197269"/>
    <n v="42515.519317129627"/>
    <x v="0"/>
    <n v="1"/>
    <x v="1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1"/>
    <x v="0"/>
    <n v="1424822556"/>
    <n v="42059.79347222222"/>
    <x v="0"/>
    <n v="0"/>
    <x v="1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11"/>
    <x v="2"/>
    <n v="1472843431"/>
    <n v="42615.590636574074"/>
    <x v="0"/>
    <n v="3"/>
    <x v="1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"/>
    <x v="2"/>
    <n v="1469543676"/>
    <n v="42577.399027777778"/>
    <x v="0"/>
    <n v="1"/>
    <x v="1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"/>
    <x v="2"/>
    <n v="1450822938"/>
    <n v="42360.723819444444"/>
    <x v="0"/>
    <n v="5"/>
    <x v="1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3"/>
    <x v="0"/>
    <n v="1436812628"/>
    <n v="42198.567453703705"/>
    <x v="0"/>
    <n v="0"/>
    <x v="1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9"/>
    <x v="1"/>
    <n v="1480882370"/>
    <n v="42708.633912037032"/>
    <x v="0"/>
    <n v="0"/>
    <x v="1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6"/>
    <x v="0"/>
    <n v="1427768739"/>
    <n v="42093.892812500002"/>
    <x v="0"/>
    <n v="7"/>
    <x v="1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5"/>
    <x v="0"/>
    <n v="1428419552"/>
    <n v="42101.425370370365"/>
    <x v="0"/>
    <n v="0"/>
    <x v="1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6"/>
    <x v="0"/>
    <n v="1428596022"/>
    <n v="42103.467847222222"/>
    <x v="0"/>
    <n v="0"/>
    <x v="1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9"/>
    <x v="0"/>
    <n v="1415726460"/>
    <n v="41954.51458333333"/>
    <x v="0"/>
    <n v="1"/>
    <x v="1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10"/>
    <x v="0"/>
    <n v="1428012136"/>
    <n v="42096.709907407399"/>
    <x v="0"/>
    <n v="2"/>
    <x v="1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5"/>
    <x v="0"/>
    <n v="1430938104"/>
    <n v="42130.575277777774"/>
    <x v="0"/>
    <n v="0"/>
    <x v="1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11"/>
    <x v="0"/>
    <n v="1442501578"/>
    <n v="42264.411782407398"/>
    <x v="0"/>
    <n v="0"/>
    <x v="1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9"/>
    <x v="0"/>
    <n v="1417818036"/>
    <n v="41978.722638888888"/>
    <x v="0"/>
    <n v="0"/>
    <x v="1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3"/>
    <x v="0"/>
    <n v="1433432124"/>
    <n v="42159.441249999996"/>
    <x v="0"/>
    <n v="3"/>
    <x v="1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"/>
    <x v="2"/>
    <n v="1452272280"/>
    <n v="42377.498611111114"/>
    <x v="0"/>
    <n v="1"/>
    <x v="1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6"/>
    <x v="2"/>
    <n v="1459975008"/>
    <n v="42466.650555555556"/>
    <x v="0"/>
    <n v="0"/>
    <x v="1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4"/>
    <x v="3"/>
    <n v="1415723470"/>
    <n v="41954.47997685185"/>
    <x v="0"/>
    <n v="2"/>
    <x v="1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4"/>
    <x v="0"/>
    <n v="1447460200"/>
    <n v="42321.803240740737"/>
    <x v="0"/>
    <n v="0"/>
    <x v="1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11"/>
    <x v="0"/>
    <n v="1441146356"/>
    <n v="42248.726342592585"/>
    <x v="0"/>
    <n v="0"/>
    <x v="1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9"/>
    <x v="2"/>
    <n v="1449596425"/>
    <n v="42346.528067129628"/>
    <x v="0"/>
    <n v="0"/>
    <x v="1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11"/>
    <x v="0"/>
    <n v="1442839533"/>
    <n v="42268.323298611103"/>
    <x v="0"/>
    <n v="27"/>
    <x v="1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6"/>
    <x v="2"/>
    <n v="1456442216"/>
    <n v="42425.761759259258"/>
    <x v="0"/>
    <n v="14"/>
    <x v="1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6"/>
    <x v="0"/>
    <n v="1425143965"/>
    <n v="42063.513483796291"/>
    <x v="0"/>
    <n v="2"/>
    <x v="1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"/>
    <x v="2"/>
    <n v="1452540611"/>
    <n v="42380.60429398148"/>
    <x v="0"/>
    <n v="0"/>
    <x v="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4"/>
    <x v="3"/>
    <n v="1416285141"/>
    <n v="41960.980798611105"/>
    <x v="0"/>
    <n v="4"/>
    <x v="1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5"/>
    <x v="0"/>
    <n v="1432665596"/>
    <n v="42150.569398148145"/>
    <x v="0"/>
    <n v="0"/>
    <x v="1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6"/>
    <x v="0"/>
    <n v="1427247571"/>
    <n v="42087.860775462956"/>
    <x v="0"/>
    <n v="6"/>
    <x v="1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3"/>
    <x v="0"/>
    <n v="1438271624"/>
    <n v="42215.453981481485"/>
    <x v="0"/>
    <n v="1"/>
    <x v="1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"/>
    <x v="0"/>
    <n v="1421180060"/>
    <n v="42017.634953703695"/>
    <x v="0"/>
    <n v="1"/>
    <x v="1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7"/>
    <x v="2"/>
    <n v="1470859437"/>
    <n v="42592.627743055556"/>
    <x v="0"/>
    <n v="0"/>
    <x v="1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4"/>
    <x v="0"/>
    <n v="1447193566"/>
    <n v="42318.717199074068"/>
    <x v="0"/>
    <n v="4"/>
    <x v="1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8"/>
    <x v="2"/>
    <n v="1477515183"/>
    <n v="42669.661840277775"/>
    <x v="0"/>
    <n v="0"/>
    <x v="1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"/>
    <x v="0"/>
    <n v="1438042730"/>
    <n v="42212.804745370369"/>
    <x v="0"/>
    <n v="0"/>
    <x v="1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11"/>
    <x v="0"/>
    <n v="1440116616"/>
    <n v="42236.808055555557"/>
    <x v="0"/>
    <n v="0"/>
    <x v="1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11"/>
    <x v="0"/>
    <n v="1441134142"/>
    <n v="42248.584976851846"/>
    <x v="0"/>
    <n v="3"/>
    <x v="1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6"/>
    <x v="0"/>
    <n v="1426112848"/>
    <n v="42074.727407407401"/>
    <x v="0"/>
    <n v="7"/>
    <x v="1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3"/>
    <x v="0"/>
    <n v="1436502603"/>
    <n v="42194.979201388887"/>
    <x v="0"/>
    <n v="2"/>
    <x v="1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"/>
    <x v="0"/>
    <n v="1421976107"/>
    <n v="42026.848460648143"/>
    <x v="0"/>
    <n v="3"/>
    <x v="1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8"/>
    <x v="3"/>
    <n v="1413337043"/>
    <n v="41926.859293981477"/>
    <x v="0"/>
    <n v="8"/>
    <x v="1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3"/>
    <x v="0"/>
    <n v="1436201432"/>
    <n v="42191.493425925924"/>
    <x v="0"/>
    <n v="7"/>
    <x v="1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9"/>
    <x v="0"/>
    <n v="1415736424"/>
    <n v="41954.629907407405"/>
    <x v="0"/>
    <n v="0"/>
    <x v="1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0"/>
    <x v="2"/>
    <n v="1465311740"/>
    <n v="42528.418287037035"/>
    <x v="0"/>
    <n v="3"/>
    <x v="1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9"/>
    <x v="0"/>
    <n v="1418761759"/>
    <n v="41989.645358796297"/>
    <x v="0"/>
    <n v="8"/>
    <x v="1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0"/>
    <x v="0"/>
    <n v="1435160452"/>
    <n v="42179.445046296292"/>
    <x v="0"/>
    <n v="1"/>
    <x v="1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9"/>
    <x v="0"/>
    <n v="1416896264"/>
    <n v="41968.053981481477"/>
    <x v="0"/>
    <n v="0"/>
    <x v="1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1"/>
    <x v="0"/>
    <n v="1425236644"/>
    <n v="42064.586157407401"/>
    <x v="0"/>
    <n v="1"/>
    <x v="1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11"/>
    <x v="0"/>
    <n v="1443495223"/>
    <n v="42275.912303240737"/>
    <x v="0"/>
    <n v="0"/>
    <x v="1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"/>
    <x v="0"/>
    <n v="1436456017"/>
    <n v="42194.440011574072"/>
    <x v="0"/>
    <n v="1"/>
    <x v="1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"/>
    <x v="0"/>
    <n v="1422348093"/>
    <n v="42031.15385416666"/>
    <x v="0"/>
    <n v="2"/>
    <x v="1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9"/>
    <x v="1"/>
    <n v="1481597687"/>
    <n v="42716.913043981483"/>
    <x v="0"/>
    <n v="0"/>
    <x v="1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11"/>
    <x v="0"/>
    <n v="1442348558"/>
    <n v="42262.640717592592"/>
    <x v="0"/>
    <n v="1"/>
    <x v="1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9"/>
    <x v="0"/>
    <n v="1417641256"/>
    <n v="41976.676574074074"/>
    <x v="0"/>
    <n v="0"/>
    <x v="1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0"/>
    <x v="0"/>
    <n v="1433282384"/>
    <n v="42157.708148148151"/>
    <x v="0"/>
    <n v="0"/>
    <x v="1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4"/>
    <x v="3"/>
    <n v="1415910506"/>
    <n v="41956.644745370366"/>
    <x v="0"/>
    <n v="0"/>
    <x v="1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6"/>
    <x v="2"/>
    <n v="1458023164"/>
    <n v="42444.059768518513"/>
    <x v="0"/>
    <n v="0"/>
    <x v="1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1"/>
    <x v="2"/>
    <n v="1452023096"/>
    <n v="42374.614537037036"/>
    <x v="0"/>
    <n v="9"/>
    <x v="1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10"/>
    <x v="0"/>
    <n v="1428941931"/>
    <n v="42107.47142361111"/>
    <x v="0"/>
    <n v="1"/>
    <x v="1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1"/>
    <x v="2"/>
    <n v="1454188258"/>
    <n v="42399.674282407403"/>
    <x v="0"/>
    <n v="12"/>
    <x v="1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9"/>
    <x v="2"/>
    <n v="1449190607"/>
    <n v="42341.831099537034"/>
    <x v="0"/>
    <n v="0"/>
    <x v="1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7"/>
    <x v="2"/>
    <n v="1471096975"/>
    <n v="42595.377025462956"/>
    <x v="0"/>
    <n v="20"/>
    <x v="1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9"/>
    <x v="0"/>
    <n v="1418179190"/>
    <n v="41982.902662037035"/>
    <x v="0"/>
    <n v="16"/>
    <x v="1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x v="6"/>
    <x v="0"/>
    <n v="1426772928"/>
    <n v="42082.367222222216"/>
    <x v="0"/>
    <n v="33"/>
    <x v="1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8"/>
    <x v="3"/>
    <n v="1412652157"/>
    <n v="41918.93237268518"/>
    <x v="0"/>
    <n v="2"/>
    <x v="1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3"/>
    <x v="0"/>
    <n v="1437339675"/>
    <n v="42204.667534722219"/>
    <x v="0"/>
    <n v="6"/>
    <x v="1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x v="7"/>
    <x v="0"/>
    <n v="1439027275"/>
    <n v="42224.199942129628"/>
    <x v="0"/>
    <n v="0"/>
    <x v="1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3"/>
    <x v="0"/>
    <n v="1437932082"/>
    <n v="42211.524097222216"/>
    <x v="0"/>
    <n v="3"/>
    <x v="1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8"/>
    <x v="2"/>
    <n v="1476294073"/>
    <n v="42655.528622685182"/>
    <x v="0"/>
    <n v="0"/>
    <x v="1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10"/>
    <x v="3"/>
    <n v="1398911882"/>
    <n v="41759.901412037034"/>
    <x v="0"/>
    <n v="3"/>
    <x v="1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3"/>
    <x v="0"/>
    <n v="1436805660"/>
    <n v="42198.486805555549"/>
    <x v="0"/>
    <n v="13"/>
    <x v="1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0"/>
    <x v="2"/>
    <n v="1466023346"/>
    <n v="42536.654467592591"/>
    <x v="0"/>
    <n v="6"/>
    <x v="1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1"/>
    <x v="0"/>
    <n v="1421343743"/>
    <n v="42019.529432870368"/>
    <x v="0"/>
    <n v="1"/>
    <x v="1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3"/>
    <x v="3"/>
    <n v="1405113187"/>
    <n v="41831.675775462958"/>
    <x v="0"/>
    <n v="0"/>
    <x v="1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1"/>
    <x v="0"/>
    <n v="1422045244"/>
    <n v="42027.648657407401"/>
    <x v="0"/>
    <n v="5"/>
    <x v="1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"/>
    <x v="0"/>
    <n v="1419097389"/>
    <n v="41993.529965277768"/>
    <x v="0"/>
    <n v="0"/>
    <x v="1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8"/>
    <x v="3"/>
    <n v="1410396095"/>
    <n v="41892.820543981477"/>
    <x v="0"/>
    <n v="36"/>
    <x v="1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"/>
    <x v="0"/>
    <n v="1421944196"/>
    <n v="42026.479120370372"/>
    <x v="0"/>
    <n v="1"/>
    <x v="1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1"/>
    <x v="0"/>
    <n v="1423502636"/>
    <n v="42044.516620370363"/>
    <x v="0"/>
    <n v="1"/>
    <x v="1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4"/>
    <x v="3"/>
    <n v="1417452890"/>
    <n v="41974.496412037035"/>
    <x v="0"/>
    <n v="1"/>
    <x v="1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11"/>
    <x v="3"/>
    <n v="1411853108"/>
    <n v="41909.684120370366"/>
    <x v="0"/>
    <n v="9"/>
    <x v="1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10"/>
    <x v="2"/>
    <n v="1463090149"/>
    <n v="42502.705428240741"/>
    <x v="0"/>
    <n v="1"/>
    <x v="1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3"/>
    <x v="0"/>
    <n v="1433822692"/>
    <n v="42163.961712962955"/>
    <x v="0"/>
    <n v="0"/>
    <x v="1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1"/>
    <x v="2"/>
    <n v="1455262733"/>
    <n v="42412.11033564814"/>
    <x v="0"/>
    <n v="1"/>
    <x v="1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1"/>
    <x v="0"/>
    <n v="1423594151"/>
    <n v="42045.575821759259"/>
    <x v="0"/>
    <n v="1"/>
    <x v="1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"/>
    <x v="1"/>
    <n v="1483131966"/>
    <n v="42734.670902777776"/>
    <x v="0"/>
    <n v="4"/>
    <x v="1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"/>
    <x v="2"/>
    <n v="1452654504"/>
    <n v="42381.922499999993"/>
    <x v="0"/>
    <n v="2"/>
    <x v="1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5"/>
    <x v="2"/>
    <n v="1461896613"/>
    <n v="42488.891354166662"/>
    <x v="0"/>
    <n v="2"/>
    <x v="1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1"/>
    <x v="0"/>
    <n v="1423199697"/>
    <n v="42041.010381944441"/>
    <x v="0"/>
    <n v="2"/>
    <x v="1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"/>
    <x v="2"/>
    <n v="1454016943"/>
    <n v="42397.691469907404"/>
    <x v="0"/>
    <n v="0"/>
    <x v="1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3"/>
    <x v="0"/>
    <n v="1435206474"/>
    <n v="42179.977708333325"/>
    <x v="0"/>
    <n v="2"/>
    <x v="1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11"/>
    <x v="0"/>
    <n v="1441435186"/>
    <n v="42252.069282407399"/>
    <x v="0"/>
    <n v="4"/>
    <x v="1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9"/>
    <x v="2"/>
    <n v="1448894770"/>
    <n v="42338.407060185178"/>
    <x v="0"/>
    <n v="2"/>
    <x v="1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1"/>
    <x v="0"/>
    <n v="1422400188"/>
    <n v="42031.756805555553"/>
    <x v="0"/>
    <n v="0"/>
    <x v="1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x v="4"/>
    <x v="0"/>
    <n v="1444341462"/>
    <n v="42285.706736111104"/>
    <x v="0"/>
    <n v="1"/>
    <x v="1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x v="11"/>
    <x v="0"/>
    <n v="1442605129"/>
    <n v="42265.610289351847"/>
    <x v="0"/>
    <n v="0"/>
    <x v="1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"/>
    <x v="2"/>
    <n v="1452807313"/>
    <n v="42383.691122685181"/>
    <x v="0"/>
    <n v="2"/>
    <x v="1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0"/>
    <x v="0"/>
    <n v="1435806054"/>
    <n v="42186.917291666665"/>
    <x v="0"/>
    <n v="109"/>
    <x v="0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1"/>
    <x v="0"/>
    <n v="1424188828"/>
    <n v="42052.458657407398"/>
    <x v="0"/>
    <n v="372"/>
    <x v="0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3"/>
    <x v="3"/>
    <n v="1405522822"/>
    <n v="41836.416921296295"/>
    <x v="0"/>
    <n v="311"/>
    <x v="0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0"/>
    <x v="2"/>
    <n v="1461607591"/>
    <n v="42485.54619212963"/>
    <x v="0"/>
    <n v="61"/>
    <x v="0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x v="7"/>
    <x v="0"/>
    <n v="1440650021"/>
    <n v="42242.981724537036"/>
    <x v="0"/>
    <n v="115"/>
    <x v="0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8"/>
    <x v="2"/>
    <n v="1477578471"/>
    <n v="42670.394340277773"/>
    <x v="0"/>
    <n v="111"/>
    <x v="0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8"/>
    <x v="2"/>
    <n v="1476184593"/>
    <n v="42654.26149305555"/>
    <x v="0"/>
    <n v="337"/>
    <x v="0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3"/>
    <x v="2"/>
    <n v="1472110513"/>
    <n v="42607.107789351845"/>
    <x v="0"/>
    <n v="9"/>
    <x v="0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8"/>
    <x v="3"/>
    <n v="1414725915"/>
    <n v="41942.934201388889"/>
    <x v="0"/>
    <n v="120"/>
    <x v="0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1"/>
    <x v="3"/>
    <n v="1411177456"/>
    <n v="41901.864074074074"/>
    <x v="0"/>
    <n v="102"/>
    <x v="0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1"/>
    <x v="1"/>
    <n v="1487022490"/>
    <n v="42779.700115740743"/>
    <x v="0"/>
    <n v="186"/>
    <x v="0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4"/>
    <x v="0"/>
    <n v="1448914500"/>
    <n v="42338.635416666664"/>
    <x v="0"/>
    <n v="15"/>
    <x v="0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"/>
    <x v="1"/>
    <n v="1483461409"/>
    <n v="42738.483900462961"/>
    <x v="0"/>
    <n v="67"/>
    <x v="0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"/>
    <x v="1"/>
    <n v="1486183808"/>
    <n v="42769.99314814814"/>
    <x v="0"/>
    <n v="130"/>
    <x v="0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6"/>
    <x v="2"/>
    <n v="1458758750"/>
    <n v="42452.573495370372"/>
    <x v="0"/>
    <n v="16"/>
    <x v="0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"/>
    <x v="1"/>
    <n v="1485471839"/>
    <n v="42761.752766203703"/>
    <x v="0"/>
    <n v="67"/>
    <x v="0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"/>
    <x v="2"/>
    <n v="1456237656"/>
    <n v="42423.394166666665"/>
    <x v="0"/>
    <n v="124"/>
    <x v="0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5"/>
    <x v="2"/>
    <n v="1462481718"/>
    <n v="42495.663402777776"/>
    <x v="0"/>
    <n v="80"/>
    <x v="0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"/>
    <x v="2"/>
    <n v="1454858285"/>
    <n v="42407.429224537038"/>
    <x v="0"/>
    <n v="282"/>
    <x v="0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9"/>
    <x v="1"/>
    <n v="1480480167"/>
    <n v="42703.978784722225"/>
    <x v="0"/>
    <n v="68"/>
    <x v="0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1"/>
    <x v="6"/>
    <n v="1314577097"/>
    <n v="40783.804363425923"/>
    <x v="0"/>
    <n v="86"/>
    <x v="0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0"/>
    <x v="5"/>
    <n v="1340944096"/>
    <n v="41088.977962962963"/>
    <x v="0"/>
    <n v="115"/>
    <x v="0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6"/>
    <x v="4"/>
    <n v="1362710425"/>
    <n v="41340.903067129628"/>
    <x v="0"/>
    <n v="75"/>
    <x v="0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7"/>
    <x v="0"/>
    <n v="1441143397"/>
    <n v="42248.692094907405"/>
    <x v="0"/>
    <n v="43"/>
    <x v="0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7"/>
    <x v="5"/>
    <n v="1345828548"/>
    <n v="41145.510972222219"/>
    <x v="0"/>
    <n v="48"/>
    <x v="0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0"/>
    <x v="4"/>
    <n v="1365474453"/>
    <n v="41372.894131944442"/>
    <x v="0"/>
    <n v="52"/>
    <x v="0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10"/>
    <x v="5"/>
    <n v="1335473931"/>
    <n v="41025.665868055556"/>
    <x v="0"/>
    <n v="43"/>
    <x v="0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1"/>
    <x v="5"/>
    <n v="1348285321"/>
    <n v="41173.945844907401"/>
    <x v="0"/>
    <n v="58"/>
    <x v="0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"/>
    <x v="6"/>
    <n v="1295000329"/>
    <n v="40557.221400462957"/>
    <x v="0"/>
    <n v="47"/>
    <x v="0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0"/>
    <x v="5"/>
    <n v="1335232055"/>
    <n v="41022.866377314815"/>
    <x v="0"/>
    <n v="36"/>
    <x v="0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9"/>
    <x v="5"/>
    <n v="1324079392"/>
    <n v="40893.784629629627"/>
    <x v="0"/>
    <n v="17"/>
    <x v="0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7"/>
    <x v="7"/>
    <n v="1277433980"/>
    <n v="40353.907175925924"/>
    <x v="0"/>
    <n v="104"/>
    <x v="0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8"/>
    <x v="5"/>
    <n v="1349978269"/>
    <n v="41193.540150462963"/>
    <x v="0"/>
    <n v="47"/>
    <x v="0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1"/>
    <x v="7"/>
    <n v="1282868176"/>
    <n v="40416.80296296296"/>
    <x v="0"/>
    <n v="38"/>
    <x v="0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0"/>
    <x v="7"/>
    <n v="1273647255"/>
    <n v="40310.079340277778"/>
    <x v="0"/>
    <n v="81"/>
    <x v="0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8"/>
    <x v="3"/>
    <n v="1412149970"/>
    <n v="41913.120023148142"/>
    <x v="0"/>
    <n v="55"/>
    <x v="0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3"/>
    <x v="5"/>
    <n v="1340901345"/>
    <n v="41088.483159722222"/>
    <x v="0"/>
    <n v="41"/>
    <x v="0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9"/>
    <x v="4"/>
    <n v="1355525313"/>
    <n v="41257.742048611108"/>
    <x v="0"/>
    <n v="79"/>
    <x v="0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0"/>
    <x v="5"/>
    <n v="1342545994"/>
    <n v="41107.518449074072"/>
    <x v="0"/>
    <n v="16"/>
    <x v="0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1"/>
    <x v="0"/>
    <n v="1439332084"/>
    <n v="42227.727824074071"/>
    <x v="0"/>
    <n v="8"/>
    <x v="0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6"/>
    <x v="5"/>
    <n v="1333207808"/>
    <n v="40999.437592592592"/>
    <x v="0"/>
    <n v="95"/>
    <x v="0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3"/>
    <x v="6"/>
    <n v="1308336383"/>
    <n v="40711.573877314811"/>
    <x v="0"/>
    <n v="25"/>
    <x v="0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10"/>
    <x v="5"/>
    <n v="1330711203"/>
    <n v="40970.541701388887"/>
    <x v="0"/>
    <n v="19"/>
    <x v="0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7"/>
    <x v="6"/>
    <n v="1313532003"/>
    <n v="40771.708368055552"/>
    <x v="0"/>
    <n v="90"/>
    <x v="0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1"/>
    <x v="6"/>
    <n v="1315439879"/>
    <n v="40793.790266203701"/>
    <x v="0"/>
    <n v="41"/>
    <x v="0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6"/>
    <x v="5"/>
    <n v="1332521976"/>
    <n v="40991.499722222223"/>
    <x v="0"/>
    <n v="30"/>
    <x v="0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10"/>
    <x v="5"/>
    <n v="1335491997"/>
    <n v="41025.874965277777"/>
    <x v="0"/>
    <n v="38"/>
    <x v="0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8"/>
    <x v="6"/>
    <n v="1318864308"/>
    <n v="40833.424861111111"/>
    <x v="0"/>
    <n v="65"/>
    <x v="0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10"/>
    <x v="4"/>
    <n v="1365525239"/>
    <n v="41373.481932870367"/>
    <x v="0"/>
    <n v="75"/>
    <x v="0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5"/>
    <x v="5"/>
    <n v="1335245276"/>
    <n v="41023.019398148142"/>
    <x v="0"/>
    <n v="16"/>
    <x v="0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9"/>
    <x v="6"/>
    <n v="1293739714"/>
    <n v="40542.630949074075"/>
    <x v="0"/>
    <n v="10"/>
    <x v="0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5"/>
    <x v="5"/>
    <n v="1335397188"/>
    <n v="41024.777638888889"/>
    <x v="0"/>
    <n v="27"/>
    <x v="0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6"/>
    <x v="4"/>
    <n v="1363320140"/>
    <n v="41347.959953703699"/>
    <x v="0"/>
    <n v="259"/>
    <x v="0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0"/>
    <x v="5"/>
    <n v="1335194944"/>
    <n v="41022.436851851846"/>
    <x v="0"/>
    <n v="39"/>
    <x v="0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5"/>
    <x v="5"/>
    <n v="1336430575"/>
    <n v="41036.738136574073"/>
    <x v="0"/>
    <n v="42"/>
    <x v="0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"/>
    <x v="4"/>
    <n v="1361577292"/>
    <n v="41327.788101851853"/>
    <x v="0"/>
    <n v="10"/>
    <x v="0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3"/>
    <x v="6"/>
    <n v="1309986338"/>
    <n v="40730.670578703699"/>
    <x v="0"/>
    <n v="56"/>
    <x v="0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9"/>
    <x v="0"/>
    <n v="1421190787"/>
    <n v="42017.759108796294"/>
    <x v="0"/>
    <n v="20"/>
    <x v="0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4"/>
    <x v="5"/>
    <n v="1352820837"/>
    <n v="41226.440243055549"/>
    <x v="0"/>
    <n v="170"/>
    <x v="0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5"/>
    <x v="5"/>
    <n v="1337884375"/>
    <n v="41053.564525462964"/>
    <x v="0"/>
    <n v="29"/>
    <x v="0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7"/>
    <x v="0"/>
    <n v="1440787104"/>
    <n v="42244.568333333329"/>
    <x v="0"/>
    <n v="7"/>
    <x v="1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7"/>
    <x v="3"/>
    <n v="1407440918"/>
    <n v="41858.617106481477"/>
    <x v="0"/>
    <n v="5"/>
    <x v="1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5"/>
    <x v="2"/>
    <n v="1462743308"/>
    <n v="42498.691064814811"/>
    <x v="0"/>
    <n v="0"/>
    <x v="1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8"/>
    <x v="3"/>
    <n v="1413418934"/>
    <n v="41927.807106481479"/>
    <x v="0"/>
    <n v="0"/>
    <x v="1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x v="1"/>
    <x v="0"/>
    <n v="1423704016"/>
    <n v="42046.847407407404"/>
    <x v="0"/>
    <n v="0"/>
    <x v="1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11"/>
    <x v="0"/>
    <n v="1441955269"/>
    <n v="42258.088761574072"/>
    <x v="0"/>
    <n v="2"/>
    <x v="1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10"/>
    <x v="0"/>
    <n v="1428716704"/>
    <n v="42104.864629629628"/>
    <x v="0"/>
    <n v="0"/>
    <x v="1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3"/>
    <x v="3"/>
    <n v="1405464634"/>
    <n v="41835.743449074071"/>
    <x v="0"/>
    <n v="0"/>
    <x v="1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6"/>
    <x v="0"/>
    <n v="1424719549"/>
    <n v="42058.601261574069"/>
    <x v="0"/>
    <n v="28"/>
    <x v="1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10"/>
    <x v="0"/>
    <n v="1426463772"/>
    <n v="42078.78902777777"/>
    <x v="0"/>
    <n v="2"/>
    <x v="1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"/>
    <x v="2"/>
    <n v="1451731413"/>
    <n v="42371.238576388881"/>
    <x v="0"/>
    <n v="0"/>
    <x v="1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4"/>
    <x v="3"/>
    <n v="1417208561"/>
    <n v="41971.668530092589"/>
    <x v="0"/>
    <n v="0"/>
    <x v="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"/>
    <x v="1"/>
    <n v="1482883789"/>
    <n v="42731.798483796294"/>
    <x v="0"/>
    <n v="0"/>
    <x v="1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3"/>
    <x v="3"/>
    <n v="1407057677"/>
    <n v="41854.181446759256"/>
    <x v="0"/>
    <n v="4"/>
    <x v="1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"/>
    <x v="0"/>
    <n v="1422043753"/>
    <n v="42027.63140046296"/>
    <x v="0"/>
    <n v="12"/>
    <x v="1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8"/>
    <x v="3"/>
    <n v="1414683652"/>
    <n v="41942.445046296292"/>
    <x v="0"/>
    <n v="0"/>
    <x v="1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1"/>
    <x v="0"/>
    <n v="1424200530"/>
    <n v="42052.594097222223"/>
    <x v="0"/>
    <n v="33"/>
    <x v="1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8"/>
    <x v="3"/>
    <n v="1413303628"/>
    <n v="41926.472546296296"/>
    <x v="0"/>
    <n v="0"/>
    <x v="1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0"/>
    <x v="3"/>
    <n v="1403149404"/>
    <n v="41808.946805555555"/>
    <x v="0"/>
    <n v="4"/>
    <x v="1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11"/>
    <x v="2"/>
    <n v="1472567085"/>
    <n v="42612.392187500001"/>
    <x v="0"/>
    <n v="0"/>
    <x v="1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11"/>
    <x v="0"/>
    <n v="1442963621"/>
    <n v="42269.75950231481"/>
    <x v="0"/>
    <n v="132"/>
    <x v="0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6"/>
    <x v="2"/>
    <n v="1459431960"/>
    <n v="42460.365277777775"/>
    <x v="0"/>
    <n v="27"/>
    <x v="0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8"/>
    <x v="3"/>
    <n v="1413674692"/>
    <n v="41930.767268518517"/>
    <x v="0"/>
    <n v="26"/>
    <x v="0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4"/>
    <x v="3"/>
    <n v="1416338557"/>
    <n v="41961.599039351851"/>
    <x v="0"/>
    <n v="43"/>
    <x v="0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5"/>
    <x v="5"/>
    <n v="1338322571"/>
    <n v="41058.636238425926"/>
    <x v="0"/>
    <n v="80"/>
    <x v="0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4"/>
    <x v="3"/>
    <n v="1415585474"/>
    <n v="41952.882800925923"/>
    <x v="0"/>
    <n v="33"/>
    <x v="0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1"/>
    <x v="4"/>
    <n v="1380477691"/>
    <n v="41546.542719907404"/>
    <x v="0"/>
    <n v="71"/>
    <x v="0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3"/>
    <x v="0"/>
    <n v="1438459303"/>
    <n v="42217.626192129632"/>
    <x v="0"/>
    <n v="81"/>
    <x v="0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1"/>
    <x v="5"/>
    <n v="1328752575"/>
    <n v="40947.872395833328"/>
    <x v="0"/>
    <n v="76"/>
    <x v="0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6"/>
    <x v="0"/>
    <n v="1426711505"/>
    <n v="42081.656307870369"/>
    <x v="0"/>
    <n v="48"/>
    <x v="0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3"/>
    <x v="0"/>
    <n v="1437668354"/>
    <n v="42208.471689814811"/>
    <x v="0"/>
    <n v="61"/>
    <x v="0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3"/>
    <x v="5"/>
    <n v="1342556566"/>
    <n v="41107.640810185185"/>
    <x v="0"/>
    <n v="60"/>
    <x v="0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1"/>
    <x v="4"/>
    <n v="1359568911"/>
    <n v="41304.542951388888"/>
    <x v="0"/>
    <n v="136"/>
    <x v="0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9"/>
    <x v="7"/>
    <n v="1257871712"/>
    <n v="40127.492037037038"/>
    <x v="0"/>
    <n v="14"/>
    <x v="0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4"/>
    <x v="3"/>
    <n v="1414781945"/>
    <n v="41943.582696759258"/>
    <x v="0"/>
    <n v="78"/>
    <x v="0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0"/>
    <x v="4"/>
    <n v="1373337166"/>
    <n v="41463.89775462963"/>
    <x v="0"/>
    <n v="4"/>
    <x v="0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3"/>
    <x v="6"/>
    <n v="1307028855"/>
    <n v="40696.440451388888"/>
    <x v="0"/>
    <n v="11"/>
    <x v="0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"/>
    <x v="4"/>
    <n v="1359029661"/>
    <n v="41298.301631944443"/>
    <x v="0"/>
    <n v="185"/>
    <x v="0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"/>
    <x v="0"/>
    <n v="1417729152"/>
    <n v="41977.693888888891"/>
    <x v="0"/>
    <n v="59"/>
    <x v="0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1"/>
    <x v="6"/>
    <n v="1314720721"/>
    <n v="40785.466678240737"/>
    <x v="0"/>
    <n v="27"/>
    <x v="0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7"/>
    <x v="4"/>
    <n v="1375008418"/>
    <n v="41483.240949074068"/>
    <x v="0"/>
    <n v="63"/>
    <x v="0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1"/>
    <x v="4"/>
    <n v="1377252857"/>
    <n v="41509.218252314815"/>
    <x v="0"/>
    <n v="13"/>
    <x v="0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9"/>
    <x v="6"/>
    <n v="1291257298"/>
    <n v="40513.899282407401"/>
    <x v="0"/>
    <n v="13"/>
    <x v="0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0"/>
    <x v="5"/>
    <n v="1339158569"/>
    <n v="41068.3121412037"/>
    <x v="0"/>
    <n v="57"/>
    <x v="0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"/>
    <x v="0"/>
    <n v="1421983138"/>
    <n v="42026.929837962954"/>
    <x v="0"/>
    <n v="61"/>
    <x v="0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1"/>
    <x v="4"/>
    <n v="1378586179"/>
    <n v="41524.650219907402"/>
    <x v="0"/>
    <n v="65"/>
    <x v="0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6"/>
    <x v="5"/>
    <n v="1330972403"/>
    <n v="40973.564849537033"/>
    <x v="0"/>
    <n v="134"/>
    <x v="0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7"/>
    <x v="2"/>
    <n v="1473087637"/>
    <n v="42618.417094907411"/>
    <x v="0"/>
    <n v="37"/>
    <x v="0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0"/>
    <x v="4"/>
    <n v="1366999870"/>
    <n v="41390.549421296295"/>
    <x v="0"/>
    <n v="37"/>
    <x v="0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1"/>
    <x v="0"/>
    <n v="1439392406"/>
    <n v="42228.425995370366"/>
    <x v="0"/>
    <n v="150"/>
    <x v="0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"/>
    <x v="5"/>
    <n v="1329890585"/>
    <n v="40961.043807870366"/>
    <x v="0"/>
    <n v="56"/>
    <x v="0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"/>
    <x v="1"/>
    <n v="1486149981"/>
    <n v="42769.601631944439"/>
    <x v="0"/>
    <n v="18"/>
    <x v="0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7"/>
    <x v="5"/>
    <n v="1343018807"/>
    <n v="41112.99082175926"/>
    <x v="0"/>
    <n v="60"/>
    <x v="0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5"/>
    <x v="0"/>
    <n v="1430445163"/>
    <n v="42124.869942129626"/>
    <x v="0"/>
    <n v="67"/>
    <x v="0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0"/>
    <x v="5"/>
    <n v="1335541393"/>
    <n v="41026.44667824074"/>
    <x v="0"/>
    <n v="35"/>
    <x v="0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4"/>
    <x v="5"/>
    <n v="1352504857"/>
    <n v="41222.783067129625"/>
    <x v="0"/>
    <n v="34"/>
    <x v="0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10"/>
    <x v="3"/>
    <n v="1397584386"/>
    <n v="41744.536874999998"/>
    <x v="0"/>
    <n v="36"/>
    <x v="0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10"/>
    <x v="0"/>
    <n v="1427747906"/>
    <n v="42093.651689814818"/>
    <x v="0"/>
    <n v="18"/>
    <x v="0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8"/>
    <x v="6"/>
    <n v="1318539484"/>
    <n v="40829.665324074071"/>
    <x v="0"/>
    <n v="25"/>
    <x v="0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1"/>
    <x v="0"/>
    <n v="1423090174"/>
    <n v="42039.742754629631"/>
    <x v="0"/>
    <n v="21"/>
    <x v="0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11"/>
    <x v="0"/>
    <n v="1442148089"/>
    <n v="42260.320474537039"/>
    <x v="0"/>
    <n v="0"/>
    <x v="1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x v="11"/>
    <x v="2"/>
    <n v="1471005339"/>
    <n v="42594.316423611112"/>
    <x v="0"/>
    <n v="3"/>
    <x v="1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0"/>
    <x v="0"/>
    <n v="1433042451"/>
    <n v="42154.931145833332"/>
    <x v="0"/>
    <n v="0"/>
    <x v="1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3"/>
    <x v="3"/>
    <n v="1404262699"/>
    <n v="41821.83216435185"/>
    <x v="0"/>
    <n v="0"/>
    <x v="1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10"/>
    <x v="2"/>
    <n v="1457710589"/>
    <n v="42440.442002314812"/>
    <x v="0"/>
    <n v="1"/>
    <x v="1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"/>
    <x v="3"/>
    <n v="1406071948"/>
    <n v="41842.772546296292"/>
    <x v="0"/>
    <n v="0"/>
    <x v="1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6"/>
    <x v="0"/>
    <n v="1427231138"/>
    <n v="42087.670578703699"/>
    <x v="0"/>
    <n v="2"/>
    <x v="1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7"/>
    <x v="2"/>
    <n v="1470153594"/>
    <n v="42584.45826388889"/>
    <x v="0"/>
    <n v="1"/>
    <x v="1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7"/>
    <x v="0"/>
    <n v="1439865112"/>
    <n v="42233.897129629629"/>
    <x v="0"/>
    <n v="2"/>
    <x v="1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"/>
    <x v="1"/>
    <n v="1483998035"/>
    <n v="42744.694849537038"/>
    <x v="0"/>
    <n v="2"/>
    <x v="1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10"/>
    <x v="2"/>
    <n v="1458461521"/>
    <n v="42449.133344907408"/>
    <x v="0"/>
    <n v="4"/>
    <x v="1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6"/>
    <x v="0"/>
    <n v="1426301517"/>
    <n v="42076.911076388882"/>
    <x v="0"/>
    <n v="0"/>
    <x v="1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"/>
    <x v="3"/>
    <n v="1404915149"/>
    <n v="41829.383668981478"/>
    <x v="0"/>
    <n v="0"/>
    <x v="1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10"/>
    <x v="2"/>
    <n v="1461786545"/>
    <n v="42487.617418981477"/>
    <x v="0"/>
    <n v="0"/>
    <x v="1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9"/>
    <x v="0"/>
    <n v="1418438194"/>
    <n v="41985.90039351851"/>
    <x v="0"/>
    <n v="0"/>
    <x v="1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6"/>
    <x v="0"/>
    <n v="1424823247"/>
    <n v="42059.801469907405"/>
    <x v="0"/>
    <n v="0"/>
    <x v="1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3"/>
    <x v="3"/>
    <n v="1405021297"/>
    <n v="41830.612233796295"/>
    <x v="0"/>
    <n v="0"/>
    <x v="1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11"/>
    <x v="0"/>
    <n v="1440203579"/>
    <n v="42237.814571759263"/>
    <x v="0"/>
    <n v="0"/>
    <x v="1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7"/>
    <x v="3"/>
    <n v="1405626903"/>
    <n v="41837.621562499997"/>
    <x v="0"/>
    <n v="12"/>
    <x v="1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10"/>
    <x v="0"/>
    <n v="1429170603"/>
    <n v="42110.118090277778"/>
    <x v="0"/>
    <n v="2"/>
    <x v="1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8"/>
    <x v="0"/>
    <n v="1445094298"/>
    <n v="42294.420115740737"/>
    <x v="0"/>
    <n v="11"/>
    <x v="1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11"/>
    <x v="2"/>
    <n v="1475192634"/>
    <n v="42642.780486111107"/>
    <x v="0"/>
    <n v="1"/>
    <x v="1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1"/>
    <x v="0"/>
    <n v="1421346480"/>
    <n v="42019.561111111114"/>
    <x v="0"/>
    <n v="5"/>
    <x v="1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5"/>
    <x v="0"/>
    <n v="1431749369"/>
    <n v="42139.964918981481"/>
    <x v="0"/>
    <n v="0"/>
    <x v="1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0"/>
    <x v="3"/>
    <n v="1402009632"/>
    <n v="41795.754999999997"/>
    <x v="0"/>
    <n v="1"/>
    <x v="1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4"/>
    <x v="0"/>
    <n v="1448438136"/>
    <n v="42333.121944444443"/>
    <x v="0"/>
    <n v="1"/>
    <x v="1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4"/>
    <x v="0"/>
    <n v="1448899953"/>
    <n v="42338.467048611106"/>
    <x v="0"/>
    <n v="6"/>
    <x v="1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1"/>
    <x v="0"/>
    <n v="1423325626"/>
    <n v="42042.467893518515"/>
    <x v="0"/>
    <n v="8"/>
    <x v="1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1"/>
    <x v="2"/>
    <n v="1456145527"/>
    <n v="42422.327858796292"/>
    <x v="0"/>
    <n v="1"/>
    <x v="1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9"/>
    <x v="2"/>
    <n v="1453212497"/>
    <n v="42388.380752314813"/>
    <x v="0"/>
    <n v="0"/>
    <x v="1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1"/>
    <x v="2"/>
    <n v="1452721524"/>
    <n v="42382.698194444441"/>
    <x v="0"/>
    <n v="2"/>
    <x v="1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11"/>
    <x v="3"/>
    <n v="1409944421"/>
    <n v="41887.592835648145"/>
    <x v="0"/>
    <n v="1"/>
    <x v="1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6"/>
    <x v="0"/>
    <n v="1427401026"/>
    <n v="42089.636875000004"/>
    <x v="0"/>
    <n v="0"/>
    <x v="1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3"/>
    <x v="3"/>
    <n v="1404861228"/>
    <n v="41828.759583333333"/>
    <x v="0"/>
    <n v="1"/>
    <x v="1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"/>
    <x v="1"/>
    <n v="1485323500"/>
    <n v="42760.035879629628"/>
    <x v="0"/>
    <n v="19"/>
    <x v="1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3"/>
    <x v="3"/>
    <n v="1404835009"/>
    <n v="41828.45612268518"/>
    <x v="0"/>
    <n v="27"/>
    <x v="1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5"/>
    <x v="2"/>
    <n v="1463731917"/>
    <n v="42510.133298611108"/>
    <x v="0"/>
    <n v="7"/>
    <x v="1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7"/>
    <x v="0"/>
    <n v="1440447001"/>
    <n v="42240.631956018515"/>
    <x v="0"/>
    <n v="14"/>
    <x v="1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3"/>
    <x v="3"/>
    <n v="1403201147"/>
    <n v="41809.545682870368"/>
    <x v="0"/>
    <n v="5"/>
    <x v="1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1"/>
    <x v="2"/>
    <n v="1453757800"/>
    <n v="42394.692129629628"/>
    <x v="0"/>
    <n v="30"/>
    <x v="1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7"/>
    <x v="5"/>
    <n v="1346276349"/>
    <n v="41150.69385416666"/>
    <x v="1"/>
    <n v="151"/>
    <x v="0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8"/>
    <x v="3"/>
    <n v="1412358968"/>
    <n v="41915.538981481477"/>
    <x v="1"/>
    <n v="489"/>
    <x v="0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4"/>
    <x v="4"/>
    <n v="1386626054"/>
    <n v="41617.704328703701"/>
    <x v="1"/>
    <n v="50"/>
    <x v="0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6"/>
    <x v="5"/>
    <n v="1333070023"/>
    <n v="40997.842858796292"/>
    <x v="1"/>
    <n v="321"/>
    <x v="0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5"/>
    <x v="2"/>
    <n v="1463576390"/>
    <n v="42508.33321759259"/>
    <x v="1"/>
    <n v="1762"/>
    <x v="0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x v="6"/>
    <x v="3"/>
    <n v="1396026382"/>
    <n v="41726.504421296297"/>
    <x v="1"/>
    <n v="385"/>
    <x v="0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3"/>
    <x v="0"/>
    <n v="1435611572"/>
    <n v="42184.666342592587"/>
    <x v="1"/>
    <n v="398"/>
    <x v="0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1"/>
    <x v="1"/>
    <n v="1485976468"/>
    <n v="42767.593379629623"/>
    <x v="1"/>
    <n v="304"/>
    <x v="0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0"/>
    <x v="5"/>
    <n v="1339738951"/>
    <n v="41075.02952546296"/>
    <x v="1"/>
    <n v="676"/>
    <x v="0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3"/>
    <x v="2"/>
    <n v="1468444125"/>
    <n v="42564.672743055555"/>
    <x v="1"/>
    <n v="577"/>
    <x v="0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9"/>
    <x v="1"/>
    <n v="1480493014"/>
    <n v="42704.127476851849"/>
    <x v="1"/>
    <n v="3663"/>
    <x v="0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9"/>
    <x v="0"/>
    <n v="1418095570"/>
    <n v="41981.934837962959"/>
    <x v="1"/>
    <n v="294"/>
    <x v="0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7"/>
    <x v="5"/>
    <n v="1345664294"/>
    <n v="41143.609884259255"/>
    <x v="1"/>
    <n v="28"/>
    <x v="0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6"/>
    <x v="3"/>
    <n v="1396371612"/>
    <n v="41730.500138888885"/>
    <x v="1"/>
    <n v="100"/>
    <x v="0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6"/>
    <x v="2"/>
    <n v="1458820564"/>
    <n v="42453.288935185185"/>
    <x v="0"/>
    <n v="72"/>
    <x v="0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3"/>
    <x v="0"/>
    <n v="1437954729"/>
    <n v="42211.786215277774"/>
    <x v="1"/>
    <n v="238"/>
    <x v="0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11"/>
    <x v="3"/>
    <n v="1411246751"/>
    <n v="41902.666099537033"/>
    <x v="1"/>
    <n v="159"/>
    <x v="0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4"/>
    <x v="0"/>
    <n v="1443812461"/>
    <n v="42279.584039351852"/>
    <x v="1"/>
    <n v="77"/>
    <x v="0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11"/>
    <x v="0"/>
    <n v="1443302004"/>
    <n v="42273.67597222222"/>
    <x v="1"/>
    <n v="53"/>
    <x v="0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11"/>
    <x v="0"/>
    <n v="1441339242"/>
    <n v="42250.958819444444"/>
    <x v="1"/>
    <n v="1251"/>
    <x v="0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10"/>
    <x v="0"/>
    <n v="1429638988"/>
    <n v="42115.539212962954"/>
    <x v="1"/>
    <n v="465"/>
    <x v="0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4"/>
    <x v="2"/>
    <n v="1479232216"/>
    <n v="42689.534907407404"/>
    <x v="0"/>
    <n v="74"/>
    <x v="0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4"/>
    <x v="2"/>
    <n v="1479449366"/>
    <n v="42692.048217592594"/>
    <x v="0"/>
    <n v="62"/>
    <x v="0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7"/>
    <x v="5"/>
    <n v="1345716422"/>
    <n v="41144.213217592594"/>
    <x v="0"/>
    <n v="3468"/>
    <x v="0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8"/>
    <x v="2"/>
    <n v="1476559608"/>
    <n v="42658.601944444446"/>
    <x v="0"/>
    <n v="52"/>
    <x v="0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5"/>
    <x v="0"/>
    <n v="1430751869"/>
    <n v="42128.41978009259"/>
    <x v="0"/>
    <n v="50"/>
    <x v="0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8"/>
    <x v="0"/>
    <n v="1445975661"/>
    <n v="42304.621076388888"/>
    <x v="0"/>
    <n v="45"/>
    <x v="0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8"/>
    <x v="3"/>
    <n v="1415661067"/>
    <n v="41953.757719907408"/>
    <x v="0"/>
    <n v="21"/>
    <x v="0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10"/>
    <x v="0"/>
    <n v="1429016122"/>
    <n v="42108.330115740733"/>
    <x v="0"/>
    <n v="100"/>
    <x v="0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5"/>
    <x v="2"/>
    <n v="1464921112"/>
    <n v="42523.897129629629"/>
    <x v="0"/>
    <n v="81"/>
    <x v="0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3"/>
    <x v="0"/>
    <n v="1438488227"/>
    <n v="42217.960960648146"/>
    <x v="0"/>
    <n v="286"/>
    <x v="0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10"/>
    <x v="2"/>
    <n v="1462325339"/>
    <n v="42493.853460648148"/>
    <x v="0"/>
    <n v="42"/>
    <x v="0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"/>
    <x v="3"/>
    <n v="1390938332"/>
    <n v="41667.614953703705"/>
    <x v="0"/>
    <n v="199"/>
    <x v="0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7"/>
    <x v="2"/>
    <n v="1472571921"/>
    <n v="42612.448159722226"/>
    <x v="0"/>
    <n v="25"/>
    <x v="0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1"/>
    <x v="0"/>
    <n v="1422917361"/>
    <n v="42037.742604166669"/>
    <x v="0"/>
    <n v="84"/>
    <x v="0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11"/>
    <x v="2"/>
    <n v="1474641914"/>
    <n v="42636.406412037039"/>
    <x v="0"/>
    <n v="50"/>
    <x v="0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11"/>
    <x v="2"/>
    <n v="1474895475"/>
    <n v="42639.341145833336"/>
    <x v="0"/>
    <n v="26"/>
    <x v="0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9"/>
    <x v="0"/>
    <n v="1418766895"/>
    <n v="41989.70480324074"/>
    <x v="0"/>
    <n v="14"/>
    <x v="0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"/>
    <x v="0"/>
    <n v="1421786748"/>
    <n v="42024.656805555554"/>
    <x v="0"/>
    <n v="49"/>
    <x v="0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x v="5"/>
    <x v="0"/>
    <n v="1428551474"/>
    <n v="42102.952245370368"/>
    <x v="0"/>
    <n v="69"/>
    <x v="0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7"/>
    <x v="3"/>
    <n v="1409341863"/>
    <n v="41880.618784722217"/>
    <x v="0"/>
    <n v="1"/>
    <x v="1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x v="0"/>
    <x v="2"/>
    <n v="1465970108"/>
    <n v="42536.03828703703"/>
    <x v="0"/>
    <n v="0"/>
    <x v="1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4"/>
    <x v="2"/>
    <n v="1479218315"/>
    <n v="42689.374016203699"/>
    <x v="1"/>
    <n v="1501"/>
    <x v="1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1"/>
    <x v="1"/>
    <n v="1486580435"/>
    <n v="42774.583738425928"/>
    <x v="1"/>
    <n v="52"/>
    <x v="1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8"/>
    <x v="3"/>
    <n v="1412885603"/>
    <n v="41921.634293981479"/>
    <x v="1"/>
    <n v="23"/>
    <x v="1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7"/>
    <x v="0"/>
    <n v="1439191869"/>
    <n v="42226.10496527778"/>
    <x v="1"/>
    <n v="535"/>
    <x v="1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3"/>
    <x v="0"/>
    <n v="1436941019"/>
    <n v="42200.053460648145"/>
    <x v="0"/>
    <n v="3"/>
    <x v="1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1"/>
    <x v="2"/>
    <n v="1454951360"/>
    <n v="42408.506481481476"/>
    <x v="0"/>
    <n v="6"/>
    <x v="1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"/>
    <x v="2"/>
    <n v="1449186941"/>
    <n v="42341.788668981484"/>
    <x v="0"/>
    <n v="3"/>
    <x v="1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4"/>
    <x v="2"/>
    <n v="1479740343"/>
    <n v="42695.416006944441"/>
    <x v="0"/>
    <n v="5"/>
    <x v="1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4"/>
    <x v="0"/>
    <n v="1447960809"/>
    <n v="42327.597326388881"/>
    <x v="0"/>
    <n v="17"/>
    <x v="1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4"/>
    <x v="3"/>
    <n v="1415591325"/>
    <n v="41952.950520833336"/>
    <x v="0"/>
    <n v="11"/>
    <x v="1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5"/>
    <x v="3"/>
    <n v="1399909127"/>
    <n v="41771.443599537037"/>
    <x v="0"/>
    <n v="70"/>
    <x v="1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6"/>
    <x v="0"/>
    <n v="1424442326"/>
    <n v="42055.39266203704"/>
    <x v="0"/>
    <n v="6"/>
    <x v="1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"/>
    <x v="2"/>
    <n v="1452631647"/>
    <n v="42381.657951388886"/>
    <x v="0"/>
    <n v="43"/>
    <x v="1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1"/>
    <x v="1"/>
    <n v="1485966688"/>
    <n v="42767.480185185181"/>
    <x v="0"/>
    <n v="152"/>
    <x v="1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3"/>
    <x v="2"/>
    <n v="1467325053"/>
    <n v="42551.720520833333"/>
    <x v="0"/>
    <n v="59"/>
    <x v="1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0"/>
    <x v="2"/>
    <n v="1467321194"/>
    <n v="42551.675856481481"/>
    <x v="0"/>
    <n v="4"/>
    <x v="1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6"/>
    <x v="0"/>
    <n v="1426729210"/>
    <n v="42081.861226851855"/>
    <x v="0"/>
    <n v="10"/>
    <x v="1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8"/>
    <x v="0"/>
    <n v="1443200818"/>
    <n v="42272.504837962959"/>
    <x v="0"/>
    <n v="5"/>
    <x v="1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1"/>
    <x v="4"/>
    <n v="1380150010"/>
    <n v="41542.750115740739"/>
    <x v="0"/>
    <n v="60"/>
    <x v="0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3"/>
    <x v="0"/>
    <n v="1437587713"/>
    <n v="42207.538344907407"/>
    <x v="0"/>
    <n v="80"/>
    <x v="0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7"/>
    <x v="0"/>
    <n v="1438873007"/>
    <n v="42222.41443287037"/>
    <x v="0"/>
    <n v="56"/>
    <x v="0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4"/>
    <x v="0"/>
    <n v="1446683797"/>
    <n v="42312.817094907405"/>
    <x v="0"/>
    <n v="104"/>
    <x v="0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10"/>
    <x v="0"/>
    <n v="1426886974"/>
    <n v="42083.687199074069"/>
    <x v="0"/>
    <n v="46"/>
    <x v="0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7"/>
    <x v="0"/>
    <n v="1440008439"/>
    <n v="42235.55600694444"/>
    <x v="0"/>
    <n v="206"/>
    <x v="0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"/>
    <x v="2"/>
    <n v="1452550416"/>
    <n v="42380.717777777776"/>
    <x v="0"/>
    <n v="18"/>
    <x v="0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x v="8"/>
    <x v="0"/>
    <n v="1443449265"/>
    <n v="42275.380381944437"/>
    <x v="0"/>
    <n v="28"/>
    <x v="0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9"/>
    <x v="2"/>
    <n v="1447203096"/>
    <n v="42318.827499999999"/>
    <x v="0"/>
    <n v="11"/>
    <x v="0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0"/>
    <x v="3"/>
    <n v="1404174580"/>
    <n v="41820.812268518515"/>
    <x v="1"/>
    <n v="60"/>
    <x v="1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4"/>
    <x v="3"/>
    <n v="1416419916"/>
    <n v="41962.540694444448"/>
    <x v="1"/>
    <n v="84"/>
    <x v="1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4"/>
    <x v="0"/>
    <n v="1449436390"/>
    <n v="42344.675810185181"/>
    <x v="1"/>
    <n v="47"/>
    <x v="1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11"/>
    <x v="3"/>
    <n v="1412081999"/>
    <n v="41912.333321759259"/>
    <x v="1"/>
    <n v="66"/>
    <x v="1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x v="0"/>
    <x v="2"/>
    <n v="1465398670"/>
    <n v="42529.424421296295"/>
    <x v="1"/>
    <n v="171"/>
    <x v="1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8"/>
    <x v="3"/>
    <n v="1413059689"/>
    <n v="41923.649178240739"/>
    <x v="1"/>
    <n v="29"/>
    <x v="1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10"/>
    <x v="2"/>
    <n v="1461337174"/>
    <n v="42482.416365740741"/>
    <x v="0"/>
    <n v="9"/>
    <x v="1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0"/>
    <x v="3"/>
    <n v="1401756143"/>
    <n v="41792.821099537032"/>
    <x v="0"/>
    <n v="27"/>
    <x v="1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7"/>
    <x v="0"/>
    <n v="1440529765"/>
    <n v="42241.589872685181"/>
    <x v="0"/>
    <n v="2"/>
    <x v="1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"/>
    <x v="0"/>
    <n v="1422489694"/>
    <n v="42032.792754629627"/>
    <x v="0"/>
    <n v="3"/>
    <x v="1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6"/>
    <x v="2"/>
    <n v="1457327091"/>
    <n v="42436.003368055557"/>
    <x v="0"/>
    <n v="4"/>
    <x v="1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0"/>
    <x v="3"/>
    <n v="1402867750"/>
    <n v="41805.686921296292"/>
    <x v="0"/>
    <n v="2"/>
    <x v="1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8"/>
    <x v="3"/>
    <n v="1413838540"/>
    <n v="41932.663657407407"/>
    <x v="0"/>
    <n v="20"/>
    <x v="1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1"/>
    <x v="0"/>
    <n v="1422641240"/>
    <n v="42034.546759259254"/>
    <x v="0"/>
    <n v="3"/>
    <x v="1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3"/>
    <x v="3"/>
    <n v="1404165425"/>
    <n v="41820.706307870365"/>
    <x v="0"/>
    <n v="4"/>
    <x v="1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6"/>
    <x v="0"/>
    <n v="1424968930"/>
    <n v="42061.487615740734"/>
    <x v="0"/>
    <n v="1"/>
    <x v="1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7"/>
    <x v="3"/>
    <n v="1410391423"/>
    <n v="41892.766469907401"/>
    <x v="0"/>
    <n v="0"/>
    <x v="1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5"/>
    <x v="0"/>
    <n v="1432999318"/>
    <n v="42154.431921296295"/>
    <x v="0"/>
    <n v="0"/>
    <x v="1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"/>
    <x v="0"/>
    <n v="1422067870"/>
    <n v="42027.910532407412"/>
    <x v="0"/>
    <n v="14"/>
    <x v="1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0"/>
    <x v="2"/>
    <n v="1467327890"/>
    <n v="42551.753356481473"/>
    <x v="0"/>
    <n v="1"/>
    <x v="1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5"/>
    <x v="0"/>
    <n v="1429410676"/>
    <n v="42112.89671296296"/>
    <x v="0"/>
    <n v="118"/>
    <x v="1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10"/>
    <x v="0"/>
    <n v="1427390557"/>
    <n v="42089.515706018516"/>
    <x v="0"/>
    <n v="2"/>
    <x v="1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x v="1"/>
    <x v="0"/>
    <n v="1424678460"/>
    <n v="42058.125694444439"/>
    <x v="0"/>
    <n v="1"/>
    <x v="1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3"/>
    <x v="3"/>
    <n v="1405307966"/>
    <n v="41833.930162037032"/>
    <x v="0"/>
    <n v="3"/>
    <x v="1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7"/>
    <x v="3"/>
    <n v="1409109739"/>
    <n v="41877.932164351849"/>
    <x v="0"/>
    <n v="1"/>
    <x v="1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6"/>
    <x v="0"/>
    <n v="1423801318"/>
    <n v="42047.973587962959"/>
    <x v="0"/>
    <n v="3"/>
    <x v="1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4"/>
    <x v="3"/>
    <n v="1416600960"/>
    <n v="41964.636111111111"/>
    <x v="0"/>
    <n v="38"/>
    <x v="1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3"/>
    <x v="0"/>
    <n v="1435876423"/>
    <n v="42187.731747685182"/>
    <x v="0"/>
    <n v="52"/>
    <x v="1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5"/>
    <x v="3"/>
    <n v="1401312808"/>
    <n v="41787.689907407403"/>
    <x v="0"/>
    <n v="2"/>
    <x v="1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3"/>
    <x v="3"/>
    <n v="1404941463"/>
    <n v="41829.688229166662"/>
    <x v="0"/>
    <n v="0"/>
    <x v="1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7"/>
    <x v="3"/>
    <n v="1408481972"/>
    <n v="41870.666342592594"/>
    <x v="0"/>
    <n v="4"/>
    <x v="1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6"/>
    <x v="1"/>
    <n v="1488911734"/>
    <n v="42801.566365740735"/>
    <x v="0"/>
    <n v="46"/>
    <x v="1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6"/>
    <x v="1"/>
    <n v="1488827677"/>
    <n v="42800.593483796292"/>
    <x v="1"/>
    <n v="26"/>
    <x v="1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1"/>
    <x v="1"/>
    <n v="1485016430"/>
    <n v="42756.481828703698"/>
    <x v="0"/>
    <n v="45"/>
    <x v="1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6"/>
    <x v="1"/>
    <n v="1487709714"/>
    <n v="42787.654097222221"/>
    <x v="0"/>
    <n v="7"/>
    <x v="1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1"/>
    <x v="1"/>
    <n v="1486504758"/>
    <n v="42773.70784722222"/>
    <x v="0"/>
    <n v="8"/>
    <x v="1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11"/>
    <x v="3"/>
    <n v="1410937483"/>
    <n v="41899.086608796293"/>
    <x v="1"/>
    <n v="263"/>
    <x v="0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0"/>
    <x v="4"/>
    <n v="1367088443"/>
    <n v="41391.574571759258"/>
    <x v="1"/>
    <n v="394"/>
    <x v="0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0"/>
    <x v="2"/>
    <n v="1463935526"/>
    <n v="42512.489884259259"/>
    <x v="1"/>
    <n v="1049"/>
    <x v="0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1"/>
    <x v="2"/>
    <n v="1472528141"/>
    <n v="42611.941446759258"/>
    <x v="1"/>
    <n v="308"/>
    <x v="0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3"/>
    <x v="3"/>
    <n v="1404797428"/>
    <n v="41828.021157407406"/>
    <x v="1"/>
    <n v="1088"/>
    <x v="0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5"/>
    <x v="3"/>
    <n v="1400694790"/>
    <n v="41780.536921296298"/>
    <x v="1"/>
    <n v="73"/>
    <x v="0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0"/>
    <x v="4"/>
    <n v="1370568560"/>
    <n v="41431.853703703702"/>
    <x v="1"/>
    <n v="143"/>
    <x v="0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4"/>
    <x v="0"/>
    <n v="1447515684"/>
    <n v="42322.445416666662"/>
    <x v="1"/>
    <n v="1420"/>
    <x v="0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11"/>
    <x v="2"/>
    <n v="1474040596"/>
    <n v="42629.446712962956"/>
    <x v="1"/>
    <n v="305"/>
    <x v="0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"/>
    <x v="2"/>
    <n v="1453109628"/>
    <n v="42387.190138888887"/>
    <x v="1"/>
    <n v="551"/>
    <x v="0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x v="11"/>
    <x v="0"/>
    <n v="1441699193"/>
    <n v="42255.124918981477"/>
    <x v="1"/>
    <n v="187"/>
    <x v="0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4"/>
    <x v="3"/>
    <n v="1414015049"/>
    <n v="41934.706585648149"/>
    <x v="1"/>
    <n v="325"/>
    <x v="0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0"/>
    <x v="2"/>
    <n v="1459865945"/>
    <n v="42465.388252314813"/>
    <x v="1"/>
    <n v="148"/>
    <x v="0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6"/>
    <x v="2"/>
    <n v="1455756294"/>
    <n v="42417.822847222218"/>
    <x v="0"/>
    <n v="69"/>
    <x v="0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8"/>
    <x v="2"/>
    <n v="1476270653"/>
    <n v="42655.257557870362"/>
    <x v="0"/>
    <n v="173"/>
    <x v="0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7"/>
    <x v="4"/>
    <n v="1375880598"/>
    <n v="41493.335625"/>
    <x v="0"/>
    <n v="269"/>
    <x v="0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9"/>
    <x v="1"/>
    <n v="1480538053"/>
    <n v="42704.64876157407"/>
    <x v="0"/>
    <n v="185"/>
    <x v="0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4"/>
    <x v="3"/>
    <n v="1414872488"/>
    <n v="41944.630648148144"/>
    <x v="0"/>
    <n v="176"/>
    <x v="0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3"/>
    <x v="0"/>
    <n v="1436860259"/>
    <n v="42199.118738425925"/>
    <x v="0"/>
    <n v="1019"/>
    <x v="0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1"/>
    <x v="1"/>
    <n v="1484070735"/>
    <n v="42745.53628472222"/>
    <x v="0"/>
    <n v="113"/>
    <x v="0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6"/>
    <x v="2"/>
    <n v="1458741311"/>
    <n v="42452.371655092589"/>
    <x v="0"/>
    <n v="404"/>
    <x v="0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3"/>
    <x v="0"/>
    <n v="1436804063"/>
    <n v="42198.468321759261"/>
    <x v="0"/>
    <n v="707"/>
    <x v="0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4"/>
    <x v="0"/>
    <n v="1448461434"/>
    <n v="42333.391597222224"/>
    <x v="0"/>
    <n v="392"/>
    <x v="0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0"/>
    <x v="0"/>
    <n v="1427867197"/>
    <n v="42095.032372685186"/>
    <x v="0"/>
    <n v="23"/>
    <x v="0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6"/>
    <x v="4"/>
    <n v="1363611575"/>
    <n v="41351.333043981482"/>
    <x v="0"/>
    <n v="682"/>
    <x v="0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1"/>
    <x v="3"/>
    <n v="1408624622"/>
    <n v="41872.317384259259"/>
    <x v="0"/>
    <n v="37"/>
    <x v="0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10"/>
    <x v="4"/>
    <n v="1366917828"/>
    <n v="41389.599861111106"/>
    <x v="0"/>
    <n v="146"/>
    <x v="0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6"/>
    <x v="0"/>
    <n v="1423463574"/>
    <n v="42044.064513888887"/>
    <x v="0"/>
    <n v="119"/>
    <x v="0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11"/>
    <x v="2"/>
    <n v="1473782592"/>
    <n v="42626.460555555554"/>
    <x v="0"/>
    <n v="163"/>
    <x v="0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1"/>
    <x v="4"/>
    <n v="1360551250"/>
    <n v="41315.912615740737"/>
    <x v="0"/>
    <n v="339"/>
    <x v="0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x v="6"/>
    <x v="3"/>
    <n v="1395676773"/>
    <n v="41722.458020833328"/>
    <x v="0"/>
    <n v="58"/>
    <x v="0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9"/>
    <x v="3"/>
    <n v="1386108087"/>
    <n v="41611.709340277775"/>
    <x v="0"/>
    <n v="456"/>
    <x v="0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8"/>
    <x v="2"/>
    <n v="1473218804"/>
    <n v="42619.935231481482"/>
    <x v="0"/>
    <n v="15"/>
    <x v="0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10"/>
    <x v="3"/>
    <n v="1395436717"/>
    <n v="41719.679594907408"/>
    <x v="0"/>
    <n v="191"/>
    <x v="0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"/>
    <x v="0"/>
    <n v="1423529152"/>
    <n v="42044.823518518511"/>
    <x v="0"/>
    <n v="17"/>
    <x v="0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11"/>
    <x v="3"/>
    <n v="1412005602"/>
    <n v="41911.449097222219"/>
    <x v="0"/>
    <n v="4"/>
    <x v="1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10"/>
    <x v="5"/>
    <n v="1335892587"/>
    <n v="41030.511423611111"/>
    <x v="0"/>
    <n v="18"/>
    <x v="1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x v="11"/>
    <x v="2"/>
    <n v="1474271607"/>
    <n v="42632.120451388888"/>
    <x v="0"/>
    <n v="0"/>
    <x v="1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"/>
    <x v="5"/>
    <n v="1327886998"/>
    <n v="40937.854143518518"/>
    <x v="0"/>
    <n v="22"/>
    <x v="1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0"/>
    <x v="5"/>
    <n v="1337125368"/>
    <n v="41044.779722222222"/>
    <x v="0"/>
    <n v="49"/>
    <x v="1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3"/>
    <x v="3"/>
    <n v="1406745911"/>
    <n v="41850.57304398148"/>
    <x v="0"/>
    <n v="19"/>
    <x v="1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5"/>
    <x v="5"/>
    <n v="1337095997"/>
    <n v="41044.439780092594"/>
    <x v="0"/>
    <n v="4"/>
    <x v="1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7"/>
    <x v="2"/>
    <n v="1470243802"/>
    <n v="42585.502337962964"/>
    <x v="0"/>
    <n v="4"/>
    <x v="1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6"/>
    <x v="0"/>
    <n v="1425582637"/>
    <n v="42068.59070601852"/>
    <x v="0"/>
    <n v="2"/>
    <x v="1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5"/>
    <x v="5"/>
    <n v="1340055345"/>
    <n v="41078.69149305555"/>
    <x v="0"/>
    <n v="0"/>
    <x v="1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5"/>
    <x v="3"/>
    <n v="1397855842"/>
    <n v="41747.678726851853"/>
    <x v="0"/>
    <n v="0"/>
    <x v="1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4"/>
    <x v="6"/>
    <n v="1320776504"/>
    <n v="40855.556759259256"/>
    <x v="0"/>
    <n v="14"/>
    <x v="1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3"/>
    <x v="5"/>
    <n v="1343425023"/>
    <n v="41117.692395833328"/>
    <x v="0"/>
    <n v="8"/>
    <x v="1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7"/>
    <x v="3"/>
    <n v="1407856551"/>
    <n v="41863.427673611113"/>
    <x v="0"/>
    <n v="0"/>
    <x v="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6"/>
    <x v="0"/>
    <n v="1425927527"/>
    <n v="42072.582488425927"/>
    <x v="0"/>
    <n v="15"/>
    <x v="1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9"/>
    <x v="3"/>
    <n v="1386884201"/>
    <n v="41620.692141203705"/>
    <x v="0"/>
    <n v="33"/>
    <x v="1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3"/>
    <x v="2"/>
    <n v="1469202332"/>
    <n v="42573.448287037034"/>
    <x v="0"/>
    <n v="2"/>
    <x v="1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11"/>
    <x v="2"/>
    <n v="1474886183"/>
    <n v="42639.23359953703"/>
    <x v="0"/>
    <n v="6"/>
    <x v="1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0"/>
    <x v="2"/>
    <n v="1464943666"/>
    <n v="42524.158171296294"/>
    <x v="0"/>
    <n v="2"/>
    <x v="1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5"/>
    <x v="4"/>
    <n v="1369134258"/>
    <n v="41415.252986111111"/>
    <x v="0"/>
    <n v="0"/>
    <x v="1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9"/>
    <x v="4"/>
    <n v="1354584693"/>
    <n v="41246.85524305555"/>
    <x v="0"/>
    <n v="4"/>
    <x v="1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1"/>
    <x v="5"/>
    <n v="1326934395"/>
    <n v="40926.828645833331"/>
    <x v="0"/>
    <n v="1"/>
    <x v="1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10"/>
    <x v="4"/>
    <n v="1365515684"/>
    <n v="41373.371342592589"/>
    <x v="0"/>
    <n v="3"/>
    <x v="1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10"/>
    <x v="5"/>
    <n v="1335855631"/>
    <n v="41030.083692129629"/>
    <x v="0"/>
    <n v="4"/>
    <x v="1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11"/>
    <x v="5"/>
    <n v="1350050028"/>
    <n v="41194.370694444442"/>
    <x v="0"/>
    <n v="0"/>
    <x v="1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3"/>
    <x v="6"/>
    <n v="1310486518"/>
    <n v="40736.459699074068"/>
    <x v="0"/>
    <n v="4"/>
    <x v="1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3"/>
    <x v="0"/>
    <n v="1434582050"/>
    <n v="42172.750578703701"/>
    <x v="0"/>
    <n v="3"/>
    <x v="1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1"/>
    <x v="5"/>
    <n v="1330440323"/>
    <n v="40967.4065162037"/>
    <x v="0"/>
    <n v="34"/>
    <x v="1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5"/>
    <x v="3"/>
    <n v="1397677790"/>
    <n v="41745.617939814809"/>
    <x v="0"/>
    <n v="2"/>
    <x v="1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1"/>
    <x v="3"/>
    <n v="1392569730"/>
    <n v="41686.496874999997"/>
    <x v="0"/>
    <n v="33"/>
    <x v="1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"/>
    <x v="4"/>
    <n v="1355489140"/>
    <n v="41257.323379629626"/>
    <x v="0"/>
    <n v="0"/>
    <x v="1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11"/>
    <x v="4"/>
    <n v="1379710294"/>
    <n v="41537.660810185182"/>
    <x v="0"/>
    <n v="0"/>
    <x v="1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6"/>
    <x v="2"/>
    <n v="1460666721"/>
    <n v="42474.656493055554"/>
    <x v="0"/>
    <n v="1"/>
    <x v="1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1"/>
    <x v="4"/>
    <n v="1360119728"/>
    <n v="41310.918148148143"/>
    <x v="0"/>
    <n v="13"/>
    <x v="1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4"/>
    <x v="6"/>
    <n v="1321402754"/>
    <n v="40862.805023148147"/>
    <x v="0"/>
    <n v="2"/>
    <x v="1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5"/>
    <x v="0"/>
    <n v="1431414476"/>
    <n v="42136.088842592588"/>
    <x v="0"/>
    <n v="36"/>
    <x v="1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0"/>
    <x v="0"/>
    <n v="1434557004"/>
    <n v="42172.460694444446"/>
    <x v="0"/>
    <n v="1"/>
    <x v="1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x v="3"/>
    <x v="3"/>
    <n v="1406417306"/>
    <n v="41846.769745370366"/>
    <x v="0"/>
    <n v="15"/>
    <x v="1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8"/>
    <x v="0"/>
    <n v="1445609021"/>
    <n v="42300.377557870372"/>
    <x v="0"/>
    <n v="1"/>
    <x v="1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1"/>
    <x v="1"/>
    <n v="1486550688"/>
    <n v="42774.239444444444"/>
    <x v="0"/>
    <n v="0"/>
    <x v="1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"/>
    <x v="0"/>
    <n v="1421274954"/>
    <n v="42018.733263888884"/>
    <x v="0"/>
    <n v="28"/>
    <x v="0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"/>
    <x v="0"/>
    <n v="1421964718"/>
    <n v="42026.716643518514"/>
    <x v="0"/>
    <n v="18"/>
    <x v="0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6"/>
    <x v="0"/>
    <n v="1428583846"/>
    <n v="42103.326921296299"/>
    <x v="0"/>
    <n v="61"/>
    <x v="0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11"/>
    <x v="3"/>
    <n v="1412794443"/>
    <n v="41920.579201388886"/>
    <x v="0"/>
    <n v="108"/>
    <x v="0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3"/>
    <x v="2"/>
    <n v="1467865967"/>
    <n v="42557.981099537035"/>
    <x v="0"/>
    <n v="142"/>
    <x v="0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0"/>
    <x v="3"/>
    <n v="1403703580"/>
    <n v="41815.360879629625"/>
    <x v="0"/>
    <n v="74"/>
    <x v="0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0"/>
    <x v="3"/>
    <n v="1403066752"/>
    <n v="41807.990185185183"/>
    <x v="0"/>
    <n v="38"/>
    <x v="0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0"/>
    <x v="2"/>
    <n v="1467219043"/>
    <n v="42550.493553240733"/>
    <x v="0"/>
    <n v="20"/>
    <x v="0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1"/>
    <x v="0"/>
    <n v="1424477934"/>
    <n v="42055.804791666662"/>
    <x v="0"/>
    <n v="24"/>
    <x v="0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"/>
    <x v="0"/>
    <n v="1421101903"/>
    <n v="42016.730358796289"/>
    <x v="0"/>
    <n v="66"/>
    <x v="0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7"/>
    <x v="2"/>
    <n v="1470778559"/>
    <n v="42591.691655092589"/>
    <x v="0"/>
    <n v="28"/>
    <x v="0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3"/>
    <x v="0"/>
    <n v="1435469559"/>
    <n v="42183.022673611107"/>
    <x v="0"/>
    <n v="24"/>
    <x v="0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x v="0"/>
    <x v="0"/>
    <n v="1434881005"/>
    <n v="42176.210706018515"/>
    <x v="0"/>
    <n v="73"/>
    <x v="0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1"/>
    <x v="2"/>
    <n v="1455640559"/>
    <n v="42416.48332175926"/>
    <x v="0"/>
    <n v="3"/>
    <x v="0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5"/>
    <x v="3"/>
    <n v="1400675841"/>
    <n v="41780.317604166667"/>
    <x v="0"/>
    <n v="20"/>
    <x v="0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0"/>
    <x v="3"/>
    <n v="1401972028"/>
    <n v="41795.319768518515"/>
    <x v="0"/>
    <n v="21"/>
    <x v="0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0"/>
    <x v="3"/>
    <n v="1402266840"/>
    <n v="41798.731944444444"/>
    <x v="0"/>
    <n v="94"/>
    <x v="0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0"/>
    <x v="0"/>
    <n v="1437063121"/>
    <n v="42201.466678240737"/>
    <x v="0"/>
    <n v="139"/>
    <x v="0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5"/>
    <x v="2"/>
    <n v="1463466070"/>
    <n v="42507.05636574074"/>
    <x v="0"/>
    <n v="130"/>
    <x v="0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9"/>
    <x v="0"/>
    <n v="1415193366"/>
    <n v="41948.344513888886"/>
    <x v="0"/>
    <n v="31"/>
    <x v="0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11"/>
    <x v="3"/>
    <n v="1411019409"/>
    <n v="41900.034826388888"/>
    <x v="0"/>
    <n v="13"/>
    <x v="0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3"/>
    <x v="0"/>
    <n v="1436283107"/>
    <n v="42192.438738425924"/>
    <x v="0"/>
    <n v="90"/>
    <x v="0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0"/>
    <x v="0"/>
    <n v="1433295276"/>
    <n v="42157.857361111113"/>
    <x v="0"/>
    <n v="141"/>
    <x v="0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7"/>
    <x v="3"/>
    <n v="1409395990"/>
    <n v="41881.245254629626"/>
    <x v="0"/>
    <n v="23"/>
    <x v="0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x v="3"/>
    <x v="0"/>
    <n v="1438085273"/>
    <n v="42213.2971412037"/>
    <x v="0"/>
    <n v="18"/>
    <x v="0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3"/>
    <x v="0"/>
    <n v="1435645490"/>
    <n v="42185.058912037035"/>
    <x v="0"/>
    <n v="76"/>
    <x v="0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5"/>
    <x v="0"/>
    <n v="1433019438"/>
    <n v="42154.664791666662"/>
    <x v="0"/>
    <n v="93"/>
    <x v="0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3"/>
    <x v="0"/>
    <n v="1437682735"/>
    <n v="42208.638136574074"/>
    <x v="0"/>
    <n v="69"/>
    <x v="0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"/>
    <x v="2"/>
    <n v="1458647725"/>
    <n v="42451.288483796299"/>
    <x v="0"/>
    <n v="21"/>
    <x v="0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5"/>
    <x v="3"/>
    <n v="1398828064"/>
    <n v="41758.931296296294"/>
    <x v="0"/>
    <n v="57"/>
    <x v="0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"/>
    <x v="0"/>
    <n v="1422100503"/>
    <n v="42028.288229166668"/>
    <x v="0"/>
    <n v="108"/>
    <x v="0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6"/>
    <x v="0"/>
    <n v="1424368298"/>
    <n v="42054.535856481474"/>
    <x v="0"/>
    <n v="83"/>
    <x v="0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4"/>
    <x v="2"/>
    <n v="1479577761"/>
    <n v="42693.534270833326"/>
    <x v="0"/>
    <n v="96"/>
    <x v="0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0"/>
    <x v="0"/>
    <n v="1428572115"/>
    <n v="42103.191145833327"/>
    <x v="0"/>
    <n v="64"/>
    <x v="0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3"/>
    <x v="2"/>
    <n v="1468003109"/>
    <n v="42559.568391203698"/>
    <x v="0"/>
    <n v="14"/>
    <x v="0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3"/>
    <x v="0"/>
    <n v="1435921992"/>
    <n v="42188.259166666663"/>
    <x v="0"/>
    <n v="169"/>
    <x v="0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"/>
    <x v="0"/>
    <n v="1421680462"/>
    <n v="42023.42664351852"/>
    <x v="0"/>
    <n v="33"/>
    <x v="0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7"/>
    <x v="0"/>
    <n v="1441290086"/>
    <n v="42250.389884259253"/>
    <x v="0"/>
    <n v="102"/>
    <x v="0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5"/>
    <x v="0"/>
    <n v="1431693409"/>
    <n v="42139.317233796297"/>
    <x v="0"/>
    <n v="104"/>
    <x v="0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"/>
    <x v="2"/>
    <n v="1454337589"/>
    <n v="42401.402650462966"/>
    <x v="0"/>
    <n v="20"/>
    <x v="0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7"/>
    <x v="3"/>
    <n v="1408918135"/>
    <n v="41875.714525462965"/>
    <x v="0"/>
    <n v="35"/>
    <x v="0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"/>
    <x v="0"/>
    <n v="1424881492"/>
    <n v="42060.475601851846"/>
    <x v="0"/>
    <n v="94"/>
    <x v="0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1"/>
    <x v="0"/>
    <n v="1425428206"/>
    <n v="42066.803310185183"/>
    <x v="0"/>
    <n v="14"/>
    <x v="0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5"/>
    <x v="0"/>
    <n v="1431412196"/>
    <n v="42136.0624537037"/>
    <x v="0"/>
    <n v="15"/>
    <x v="0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4"/>
    <x v="0"/>
    <n v="1446663686"/>
    <n v="42312.584328703706"/>
    <x v="0"/>
    <n v="51"/>
    <x v="0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0"/>
    <x v="0"/>
    <n v="1434415812"/>
    <n v="42170.826527777775"/>
    <x v="0"/>
    <n v="19"/>
    <x v="0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5"/>
    <x v="2"/>
    <n v="1462379066"/>
    <n v="42494.475300925922"/>
    <x v="0"/>
    <n v="23"/>
    <x v="0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11"/>
    <x v="0"/>
    <n v="1441606869"/>
    <n v="42254.056354166663"/>
    <x v="0"/>
    <n v="97"/>
    <x v="0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5"/>
    <x v="2"/>
    <n v="1462443918"/>
    <n v="42495.225902777776"/>
    <x v="0"/>
    <n v="76"/>
    <x v="0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0"/>
    <x v="3"/>
    <n v="1398802148"/>
    <n v="41758.631342592591"/>
    <x v="0"/>
    <n v="11"/>
    <x v="0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0"/>
    <x v="0"/>
    <n v="1434484070"/>
    <n v="42171.616550925923"/>
    <x v="0"/>
    <n v="52"/>
    <x v="0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8"/>
    <x v="3"/>
    <n v="1414342894"/>
    <n v="41938.501087962963"/>
    <x v="0"/>
    <n v="95"/>
    <x v="0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11"/>
    <x v="0"/>
    <n v="1442804633"/>
    <n v="42267.919363425921"/>
    <x v="0"/>
    <n v="35"/>
    <x v="0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9"/>
    <x v="0"/>
    <n v="1421362930"/>
    <n v="42019.751504629625"/>
    <x v="0"/>
    <n v="21"/>
    <x v="0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4"/>
    <x v="0"/>
    <n v="1446742417"/>
    <n v="42313.495567129627"/>
    <x v="0"/>
    <n v="93"/>
    <x v="0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"/>
    <x v="1"/>
    <n v="1484115418"/>
    <n v="42746.053449074076"/>
    <x v="0"/>
    <n v="11"/>
    <x v="0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4"/>
    <x v="0"/>
    <n v="1446241684"/>
    <n v="42307.700046296297"/>
    <x v="0"/>
    <n v="21"/>
    <x v="0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3"/>
    <x v="3"/>
    <n v="1406039696"/>
    <n v="41842.399259259255"/>
    <x v="0"/>
    <n v="54"/>
    <x v="0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3"/>
    <x v="3"/>
    <n v="1406958354"/>
    <n v="41853.031874999993"/>
    <x v="0"/>
    <n v="31"/>
    <x v="0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"/>
    <x v="0"/>
    <n v="1424825479"/>
    <n v="42059.827303240738"/>
    <x v="0"/>
    <n v="132"/>
    <x v="0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4"/>
    <x v="0"/>
    <n v="1444844697"/>
    <n v="42291.53121527777"/>
    <x v="0"/>
    <n v="1"/>
    <x v="1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5"/>
    <x v="3"/>
    <n v="1401058295"/>
    <n v="41784.744155092587"/>
    <x v="0"/>
    <n v="0"/>
    <x v="1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5"/>
    <x v="2"/>
    <n v="1462210950"/>
    <n v="42492.529513888883"/>
    <x v="0"/>
    <n v="0"/>
    <x v="1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9"/>
    <x v="1"/>
    <n v="1480943180"/>
    <n v="42709.337731481479"/>
    <x v="0"/>
    <n v="1"/>
    <x v="1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5"/>
    <x v="0"/>
    <n v="1428539033"/>
    <n v="42102.808252314811"/>
    <x v="0"/>
    <n v="39"/>
    <x v="1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10"/>
    <x v="0"/>
    <n v="1429029394"/>
    <n v="42108.483726851853"/>
    <x v="0"/>
    <n v="0"/>
    <x v="1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10"/>
    <x v="2"/>
    <n v="1458847265"/>
    <n v="42453.597974537035"/>
    <x v="0"/>
    <n v="0"/>
    <x v="1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10"/>
    <x v="0"/>
    <n v="1430321659"/>
    <n v="42123.440497685187"/>
    <x v="0"/>
    <n v="3"/>
    <x v="1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6"/>
    <x v="2"/>
    <n v="1458814600"/>
    <n v="42453.219907407409"/>
    <x v="0"/>
    <n v="1"/>
    <x v="1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7"/>
    <x v="3"/>
    <n v="1407370211"/>
    <n v="41857.798738425925"/>
    <x v="0"/>
    <n v="13"/>
    <x v="1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9"/>
    <x v="2"/>
    <n v="1453334629"/>
    <n v="42389.794317129628"/>
    <x v="0"/>
    <n v="0"/>
    <x v="1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5"/>
    <x v="3"/>
    <n v="1400720703"/>
    <n v="41780.836840277778"/>
    <x v="0"/>
    <n v="6"/>
    <x v="1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7"/>
    <x v="3"/>
    <n v="1405485297"/>
    <n v="41835.98260416666"/>
    <x v="0"/>
    <n v="0"/>
    <x v="1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10"/>
    <x v="0"/>
    <n v="1429290719"/>
    <n v="42111.508321759255"/>
    <x v="0"/>
    <n v="14"/>
    <x v="1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9"/>
    <x v="2"/>
    <n v="1451607071"/>
    <n v="42369.799432870372"/>
    <x v="0"/>
    <n v="5"/>
    <x v="1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3"/>
    <x v="0"/>
    <n v="1433897647"/>
    <n v="42164.829247685186"/>
    <x v="0"/>
    <n v="6"/>
    <x v="1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x v="2"/>
    <x v="1"/>
    <n v="1482444295"/>
    <n v="42726.711747685178"/>
    <x v="0"/>
    <n v="15"/>
    <x v="1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x v="4"/>
    <x v="3"/>
    <n v="1415711095"/>
    <n v="41954.336747685178"/>
    <x v="0"/>
    <n v="0"/>
    <x v="1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11"/>
    <x v="0"/>
    <n v="1439800904"/>
    <n v="42233.153981481482"/>
    <x v="0"/>
    <n v="1"/>
    <x v="1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5"/>
    <x v="2"/>
    <n v="1461179576"/>
    <n v="42480.592314814807"/>
    <x v="0"/>
    <n v="9"/>
    <x v="1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7"/>
    <x v="0"/>
    <n v="1441894248"/>
    <n v="42257.3825"/>
    <x v="0"/>
    <n v="3"/>
    <x v="1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5"/>
    <x v="3"/>
    <n v="1401044229"/>
    <n v="41784.581354166665"/>
    <x v="0"/>
    <n v="3"/>
    <x v="1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7"/>
    <x v="3"/>
    <n v="1405095123"/>
    <n v="41831.46670138889"/>
    <x v="0"/>
    <n v="1"/>
    <x v="1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0"/>
    <x v="0"/>
    <n v="1434552207"/>
    <n v="42172.405173611107"/>
    <x v="0"/>
    <n v="3"/>
    <x v="1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9"/>
    <x v="0"/>
    <n v="1415328259"/>
    <n v="41949.905775462961"/>
    <x v="0"/>
    <n v="0"/>
    <x v="1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11"/>
    <x v="2"/>
    <n v="1473893721"/>
    <n v="42627.746770833335"/>
    <x v="0"/>
    <n v="2"/>
    <x v="1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0"/>
    <x v="2"/>
    <n v="1465533672"/>
    <n v="42530.986944444441"/>
    <x v="0"/>
    <n v="10"/>
    <x v="1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11"/>
    <x v="2"/>
    <n v="1473105054"/>
    <n v="42618.618680555555"/>
    <x v="0"/>
    <n v="60"/>
    <x v="1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0"/>
    <x v="2"/>
    <n v="1466345681"/>
    <n v="42540.385196759256"/>
    <x v="0"/>
    <n v="5"/>
    <x v="1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10"/>
    <x v="3"/>
    <n v="1397709165"/>
    <n v="41745.981076388889"/>
    <x v="0"/>
    <n v="9"/>
    <x v="1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4"/>
    <x v="3"/>
    <n v="1417455813"/>
    <n v="41974.530243055553"/>
    <x v="0"/>
    <n v="13"/>
    <x v="1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5"/>
    <x v="0"/>
    <n v="1429584438"/>
    <n v="42114.907847222225"/>
    <x v="0"/>
    <n v="0"/>
    <x v="1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9"/>
    <x v="0"/>
    <n v="1419881831"/>
    <n v="42002.609155092585"/>
    <x v="0"/>
    <n v="8"/>
    <x v="1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9"/>
    <x v="1"/>
    <n v="1482092186"/>
    <n v="42722.636412037034"/>
    <x v="0"/>
    <n v="3"/>
    <x v="1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10"/>
    <x v="2"/>
    <n v="1459825493"/>
    <n v="42464.920057870368"/>
    <x v="0"/>
    <n v="3"/>
    <x v="1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0"/>
    <x v="0"/>
    <n v="1434477079"/>
    <n v="42171.535636574066"/>
    <x v="0"/>
    <n v="0"/>
    <x v="1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x v="8"/>
    <x v="2"/>
    <n v="1477781724"/>
    <n v="42672.746805555551"/>
    <x v="0"/>
    <n v="6"/>
    <x v="1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0"/>
    <x v="0"/>
    <n v="1430750795"/>
    <n v="42128.407349537032"/>
    <x v="0"/>
    <n v="4"/>
    <x v="1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9"/>
    <x v="2"/>
    <n v="1450718661"/>
    <n v="42359.516909722217"/>
    <x v="0"/>
    <n v="1"/>
    <x v="1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3"/>
    <x v="0"/>
    <n v="1436305452"/>
    <n v="42192.69736111111"/>
    <x v="0"/>
    <n v="29"/>
    <x v="1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4"/>
    <x v="3"/>
    <n v="1412432436"/>
    <n v="41916.389305555553"/>
    <x v="0"/>
    <n v="0"/>
    <x v="1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10"/>
    <x v="2"/>
    <n v="1459520318"/>
    <n v="42461.387939814813"/>
    <x v="0"/>
    <n v="4"/>
    <x v="1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"/>
    <x v="2"/>
    <n v="1451684437"/>
    <n v="42370.694872685184"/>
    <x v="0"/>
    <n v="5"/>
    <x v="1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4"/>
    <x v="3"/>
    <n v="1415208435"/>
    <n v="41948.518923611111"/>
    <x v="0"/>
    <n v="4"/>
    <x v="1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1"/>
    <x v="0"/>
    <n v="1423705801"/>
    <n v="42046.868067129624"/>
    <x v="0"/>
    <n v="5"/>
    <x v="1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7"/>
    <x v="0"/>
    <n v="1442243484"/>
    <n v="42261.424583333333"/>
    <x v="0"/>
    <n v="1"/>
    <x v="1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9"/>
    <x v="0"/>
    <n v="1418379324"/>
    <n v="41985.219027777777"/>
    <x v="0"/>
    <n v="1"/>
    <x v="1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11"/>
    <x v="3"/>
    <n v="1412945440"/>
    <n v="41922.326851851853"/>
    <x v="0"/>
    <n v="0"/>
    <x v="1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3"/>
    <x v="3"/>
    <n v="1406752985"/>
    <n v="41850.654918981476"/>
    <x v="0"/>
    <n v="14"/>
    <x v="1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3"/>
    <x v="3"/>
    <n v="1405100992"/>
    <n v="41831.534629629627"/>
    <x v="0"/>
    <n v="3"/>
    <x v="1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6"/>
    <x v="2"/>
    <n v="1455570728"/>
    <n v="42415.675092592595"/>
    <x v="0"/>
    <n v="10"/>
    <x v="1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3"/>
    <x v="3"/>
    <n v="1408381704"/>
    <n v="41869.505833333329"/>
    <x v="0"/>
    <n v="17"/>
    <x v="1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9"/>
    <x v="0"/>
    <n v="1415644395"/>
    <n v="41953.564756944441"/>
    <x v="0"/>
    <n v="2"/>
    <x v="1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6"/>
    <x v="0"/>
    <n v="1422920415"/>
    <n v="42037.777951388889"/>
    <x v="0"/>
    <n v="0"/>
    <x v="1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5"/>
    <x v="3"/>
    <n v="1403356792"/>
    <n v="41811.347129629627"/>
    <x v="0"/>
    <n v="4"/>
    <x v="1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x v="4"/>
    <x v="2"/>
    <n v="1480283321"/>
    <n v="42701.700474537036"/>
    <x v="0"/>
    <n v="12"/>
    <x v="1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11"/>
    <x v="0"/>
    <n v="1441985458"/>
    <n v="42258.438171296293"/>
    <x v="0"/>
    <n v="3"/>
    <x v="1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11"/>
    <x v="0"/>
    <n v="1443715053"/>
    <n v="42278.456631944442"/>
    <x v="0"/>
    <n v="12"/>
    <x v="1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0"/>
    <x v="2"/>
    <n v="1464141158"/>
    <n v="42514.869884259257"/>
    <x v="0"/>
    <n v="0"/>
    <x v="1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3"/>
    <x v="3"/>
    <n v="1404970632"/>
    <n v="41830.025833333333"/>
    <x v="0"/>
    <n v="7"/>
    <x v="1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"/>
    <x v="0"/>
    <n v="1418161339"/>
    <n v="41982.696053240739"/>
    <x v="0"/>
    <n v="2"/>
    <x v="1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3"/>
    <x v="0"/>
    <n v="1437820396"/>
    <n v="42210.231435185182"/>
    <x v="0"/>
    <n v="1"/>
    <x v="1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7"/>
    <x v="0"/>
    <n v="1436587218"/>
    <n v="42195.95854166666"/>
    <x v="0"/>
    <n v="4"/>
    <x v="1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8"/>
    <x v="3"/>
    <n v="1414538031"/>
    <n v="41940.759618055556"/>
    <x v="0"/>
    <n v="4"/>
    <x v="1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7"/>
    <x v="2"/>
    <n v="1472001713"/>
    <n v="42605.848530092589"/>
    <x v="0"/>
    <n v="17"/>
    <x v="1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3"/>
    <x v="0"/>
    <n v="1436888066"/>
    <n v="42199.440578703703"/>
    <x v="0"/>
    <n v="7"/>
    <x v="1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10"/>
    <x v="2"/>
    <n v="1458075837"/>
    <n v="42444.669409722213"/>
    <x v="0"/>
    <n v="2"/>
    <x v="1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x v="5"/>
    <x v="2"/>
    <n v="1462815219"/>
    <n v="42499.523368055547"/>
    <x v="0"/>
    <n v="5"/>
    <x v="1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8"/>
    <x v="3"/>
    <n v="1413527001"/>
    <n v="41929.057881944442"/>
    <x v="0"/>
    <n v="1"/>
    <x v="1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5"/>
    <x v="0"/>
    <n v="1428955887"/>
    <n v="42107.632951388885"/>
    <x v="0"/>
    <n v="1"/>
    <x v="1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5"/>
    <x v="0"/>
    <n v="1431973626"/>
    <n v="42142.560486111113"/>
    <x v="0"/>
    <n v="14"/>
    <x v="1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9"/>
    <x v="2"/>
    <n v="1450235374"/>
    <n v="42353.923310185179"/>
    <x v="0"/>
    <n v="26"/>
    <x v="1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7"/>
    <x v="3"/>
    <n v="1404857339"/>
    <n v="41828.714571759258"/>
    <x v="0"/>
    <n v="2"/>
    <x v="1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1"/>
    <x v="0"/>
    <n v="1421185594"/>
    <n v="42017.699004629627"/>
    <x v="0"/>
    <n v="1"/>
    <x v="1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1"/>
    <x v="2"/>
    <n v="1455528790"/>
    <n v="42415.189699074072"/>
    <x v="0"/>
    <n v="3"/>
    <x v="1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10"/>
    <x v="3"/>
    <n v="1398511589"/>
    <n v="41755.268391203703"/>
    <x v="0"/>
    <n v="7"/>
    <x v="1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7"/>
    <x v="0"/>
    <n v="1440826647"/>
    <n v="42245.026006944441"/>
    <x v="0"/>
    <n v="9"/>
    <x v="1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11"/>
    <x v="0"/>
    <n v="1443712007"/>
    <n v="42278.421377314815"/>
    <x v="0"/>
    <n v="20"/>
    <x v="1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3"/>
    <x v="3"/>
    <n v="1404658329"/>
    <n v="41826.411215277774"/>
    <x v="0"/>
    <n v="6"/>
    <x v="1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1"/>
    <x v="0"/>
    <n v="1424718070"/>
    <n v="42058.584143518521"/>
    <x v="0"/>
    <n v="13"/>
    <x v="1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7"/>
    <x v="3"/>
    <n v="1409087804"/>
    <n v="41877.678287037037"/>
    <x v="0"/>
    <n v="3"/>
    <x v="0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10"/>
    <x v="0"/>
    <n v="1428094727"/>
    <n v="42097.665821759256"/>
    <x v="0"/>
    <n v="6"/>
    <x v="0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9"/>
    <x v="0"/>
    <n v="1420774779"/>
    <n v="42012.944201388884"/>
    <x v="0"/>
    <n v="10"/>
    <x v="0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0"/>
    <x v="0"/>
    <n v="1428585710"/>
    <n v="42103.348495370366"/>
    <x v="0"/>
    <n v="147"/>
    <x v="0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7"/>
    <x v="3"/>
    <n v="1407852068"/>
    <n v="41863.375787037032"/>
    <x v="0"/>
    <n v="199"/>
    <x v="0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"/>
    <x v="0"/>
    <n v="1423506179"/>
    <n v="42044.557627314811"/>
    <x v="0"/>
    <n v="50"/>
    <x v="0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0"/>
    <x v="3"/>
    <n v="1402934629"/>
    <n v="41806.460983796293"/>
    <x v="0"/>
    <n v="21"/>
    <x v="0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1"/>
    <x v="2"/>
    <n v="1454543846"/>
    <n v="42403.789884259262"/>
    <x v="0"/>
    <n v="24"/>
    <x v="0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0"/>
    <x v="3"/>
    <n v="1398432758"/>
    <n v="41754.355995370366"/>
    <x v="0"/>
    <n v="32"/>
    <x v="0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0"/>
    <x v="0"/>
    <n v="1428415264"/>
    <n v="42101.375740740739"/>
    <x v="0"/>
    <n v="62"/>
    <x v="0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7"/>
    <x v="3"/>
    <n v="1408604363"/>
    <n v="41872.082905092589"/>
    <x v="0"/>
    <n v="9"/>
    <x v="0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"/>
    <x v="0"/>
    <n v="1421812637"/>
    <n v="42024.956446759257"/>
    <x v="0"/>
    <n v="38"/>
    <x v="0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5"/>
    <x v="2"/>
    <n v="1462489053"/>
    <n v="42495.748298611106"/>
    <x v="0"/>
    <n v="54"/>
    <x v="0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5"/>
    <x v="3"/>
    <n v="1400253364"/>
    <n v="41775.427824074075"/>
    <x v="0"/>
    <n v="37"/>
    <x v="0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3"/>
    <x v="2"/>
    <n v="1467468008"/>
    <n v="42553.375092592592"/>
    <x v="0"/>
    <n v="39"/>
    <x v="0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11"/>
    <x v="3"/>
    <n v="1412091423"/>
    <n v="41912.442395833328"/>
    <x v="0"/>
    <n v="34"/>
    <x v="0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0"/>
    <x v="3"/>
    <n v="1402657113"/>
    <n v="41803.248993055553"/>
    <x v="0"/>
    <n v="55"/>
    <x v="0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9"/>
    <x v="0"/>
    <n v="1420044814"/>
    <n v="42004.495532407404"/>
    <x v="0"/>
    <n v="32"/>
    <x v="0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3"/>
    <x v="3"/>
    <n v="1406316312"/>
    <n v="41845.60083333333"/>
    <x v="0"/>
    <n v="25"/>
    <x v="0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9"/>
    <x v="0"/>
    <n v="1418150018"/>
    <n v="41982.565023148149"/>
    <x v="0"/>
    <n v="33"/>
    <x v="0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1"/>
    <x v="0"/>
    <n v="1422658955"/>
    <n v="42034.751793981479"/>
    <x v="0"/>
    <n v="1"/>
    <x v="1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4"/>
    <x v="0"/>
    <n v="1448565459"/>
    <n v="42334.595590277771"/>
    <x v="0"/>
    <n v="202"/>
    <x v="1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6"/>
    <x v="0"/>
    <n v="1426302380"/>
    <n v="42076.921064814807"/>
    <x v="0"/>
    <n v="0"/>
    <x v="1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5"/>
    <x v="0"/>
    <n v="1431122198"/>
    <n v="42132.705995370365"/>
    <x v="0"/>
    <n v="1"/>
    <x v="1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10"/>
    <x v="0"/>
    <n v="1429845660"/>
    <n v="42117.931250000001"/>
    <x v="0"/>
    <n v="0"/>
    <x v="1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3"/>
    <x v="2"/>
    <n v="1468673092"/>
    <n v="42567.322824074072"/>
    <x v="0"/>
    <n v="2"/>
    <x v="1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8"/>
    <x v="2"/>
    <n v="1475760567"/>
    <n v="42649.353784722225"/>
    <x v="0"/>
    <n v="13"/>
    <x v="1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5"/>
    <x v="0"/>
    <n v="1428075293"/>
    <n v="42097.440891203696"/>
    <x v="0"/>
    <n v="9"/>
    <x v="1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8"/>
    <x v="0"/>
    <n v="1445370317"/>
    <n v="42297.61478009259"/>
    <x v="0"/>
    <n v="2"/>
    <x v="1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9"/>
    <x v="2"/>
    <n v="1450946752"/>
    <n v="42362.156851851854"/>
    <x v="0"/>
    <n v="0"/>
    <x v="1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x v="11"/>
    <x v="3"/>
    <n v="1408648573"/>
    <n v="41872.594594907401"/>
    <x v="0"/>
    <n v="58"/>
    <x v="1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11"/>
    <x v="2"/>
    <n v="1473957239"/>
    <n v="42628.481932870367"/>
    <x v="0"/>
    <n v="8"/>
    <x v="1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11"/>
    <x v="0"/>
    <n v="1441738821"/>
    <n v="42255.583576388883"/>
    <x v="0"/>
    <n v="3"/>
    <x v="1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1"/>
    <x v="1"/>
    <n v="1487944803"/>
    <n v="42790.375034722216"/>
    <x v="0"/>
    <n v="0"/>
    <x v="1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5"/>
    <x v="0"/>
    <n v="1431884849"/>
    <n v="42141.532974537033"/>
    <x v="0"/>
    <n v="11"/>
    <x v="1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10"/>
    <x v="2"/>
    <n v="1459810850"/>
    <n v="42464.750578703701"/>
    <x v="0"/>
    <n v="20"/>
    <x v="1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1"/>
    <x v="0"/>
    <n v="1422317772"/>
    <n v="42030.80291666666"/>
    <x v="0"/>
    <n v="3"/>
    <x v="1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10"/>
    <x v="2"/>
    <n v="1457548917"/>
    <n v="42438.570798611108"/>
    <x v="0"/>
    <n v="0"/>
    <x v="1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5"/>
    <x v="2"/>
    <n v="1462666325"/>
    <n v="42497.800057870372"/>
    <x v="0"/>
    <n v="0"/>
    <x v="1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7"/>
    <x v="3"/>
    <n v="1407867023"/>
    <n v="41863.54887731481"/>
    <x v="0"/>
    <n v="0"/>
    <x v="1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"/>
    <x v="0"/>
    <n v="1424927159"/>
    <n v="42061.004155092589"/>
    <x v="0"/>
    <n v="108"/>
    <x v="0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1"/>
    <x v="0"/>
    <n v="1422769906"/>
    <n v="42036.035949074074"/>
    <x v="0"/>
    <n v="20"/>
    <x v="0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0"/>
    <x v="0"/>
    <n v="1433243824"/>
    <n v="42157.26185185185"/>
    <x v="0"/>
    <n v="98"/>
    <x v="0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3"/>
    <x v="3"/>
    <n v="1404769819"/>
    <n v="41827.701608796291"/>
    <x v="0"/>
    <n v="196"/>
    <x v="0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0"/>
    <x v="0"/>
    <n v="1433698233"/>
    <n v="42162.521215277775"/>
    <x v="0"/>
    <n v="39"/>
    <x v="0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7"/>
    <x v="0"/>
    <n v="1439833412"/>
    <n v="42233.530231481483"/>
    <x v="0"/>
    <n v="128"/>
    <x v="0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"/>
    <x v="0"/>
    <n v="1423284292"/>
    <n v="42041.989490740736"/>
    <x v="0"/>
    <n v="71"/>
    <x v="0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3"/>
    <x v="2"/>
    <n v="1470227660"/>
    <n v="42585.315509259257"/>
    <x v="0"/>
    <n v="47"/>
    <x v="0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10"/>
    <x v="0"/>
    <n v="1428087153"/>
    <n v="42097.578159722216"/>
    <x v="0"/>
    <n v="17"/>
    <x v="0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0"/>
    <x v="3"/>
    <n v="1403107451"/>
    <n v="41808.461238425924"/>
    <x v="0"/>
    <n v="91"/>
    <x v="0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3"/>
    <x v="3"/>
    <n v="1406908078"/>
    <n v="41852.449976851851"/>
    <x v="0"/>
    <n v="43"/>
    <x v="0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4"/>
    <x v="2"/>
    <n v="1479609520"/>
    <n v="42693.90185185185"/>
    <x v="0"/>
    <n v="17"/>
    <x v="0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9"/>
    <x v="2"/>
    <n v="1449171508"/>
    <n v="42341.610046296293"/>
    <x v="0"/>
    <n v="33"/>
    <x v="0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7"/>
    <x v="3"/>
    <n v="1409275671"/>
    <n v="41879.852673611109"/>
    <x v="0"/>
    <n v="87"/>
    <x v="0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8"/>
    <x v="3"/>
    <n v="1414599886"/>
    <n v="41941.475532407407"/>
    <x v="0"/>
    <n v="113"/>
    <x v="0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1"/>
    <x v="2"/>
    <n v="1456421530"/>
    <n v="42425.522337962961"/>
    <x v="0"/>
    <n v="14"/>
    <x v="0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"/>
    <x v="0"/>
    <n v="1421960934"/>
    <n v="42026.672847222224"/>
    <x v="0"/>
    <n v="30"/>
    <x v="0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11"/>
    <x v="3"/>
    <n v="1412954547"/>
    <n v="41922.432256944441"/>
    <x v="0"/>
    <n v="16"/>
    <x v="0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9"/>
    <x v="0"/>
    <n v="1419104823"/>
    <n v="41993.616006944438"/>
    <x v="0"/>
    <n v="46"/>
    <x v="0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3"/>
    <x v="0"/>
    <n v="1438639130"/>
    <n v="42219.70752314815"/>
    <x v="0"/>
    <n v="24"/>
    <x v="0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7"/>
    <x v="0"/>
    <n v="1439126756"/>
    <n v="42225.351342592585"/>
    <x v="1"/>
    <n v="97"/>
    <x v="0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"/>
    <x v="2"/>
    <n v="1452616143"/>
    <n v="42381.478506944441"/>
    <x v="1"/>
    <n v="59"/>
    <x v="0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8"/>
    <x v="3"/>
    <n v="1410534636"/>
    <n v="41894.424027777779"/>
    <x v="1"/>
    <n v="1095"/>
    <x v="0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3"/>
    <x v="2"/>
    <n v="1469428881"/>
    <n v="42576.070381944439"/>
    <x v="1"/>
    <n v="218"/>
    <x v="0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11"/>
    <x v="2"/>
    <n v="1476228128"/>
    <n v="42654.765370370362"/>
    <x v="0"/>
    <n v="111"/>
    <x v="0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0"/>
    <x v="2"/>
    <n v="1456920006"/>
    <n v="42431.29173611111"/>
    <x v="0"/>
    <n v="56"/>
    <x v="0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11"/>
    <x v="2"/>
    <n v="1473837751"/>
    <n v="42627.098969907405"/>
    <x v="0"/>
    <n v="265"/>
    <x v="0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5"/>
    <x v="2"/>
    <n v="1463820081"/>
    <n v="42511.153715277782"/>
    <x v="0"/>
    <n v="28"/>
    <x v="0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4"/>
    <x v="0"/>
    <n v="1448756962"/>
    <n v="42336.812060185184"/>
    <x v="0"/>
    <n v="364"/>
    <x v="0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9"/>
    <x v="2"/>
    <n v="1449150420"/>
    <n v="42341.365972222215"/>
    <x v="0"/>
    <n v="27"/>
    <x v="0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9"/>
    <x v="1"/>
    <n v="1483646730"/>
    <n v="42740.628819444442"/>
    <x v="0"/>
    <n v="93"/>
    <x v="0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1"/>
    <x v="2"/>
    <n v="1473445510"/>
    <n v="42622.559143518512"/>
    <x v="0"/>
    <n v="64"/>
    <x v="0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"/>
    <x v="2"/>
    <n v="1453406867"/>
    <n v="42390.63040509259"/>
    <x v="0"/>
    <n v="22"/>
    <x v="0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11"/>
    <x v="3"/>
    <n v="1409743772"/>
    <n v="41885.270509259259"/>
    <x v="0"/>
    <n v="59"/>
    <x v="0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9"/>
    <x v="1"/>
    <n v="1482249471"/>
    <n v="42724.456840277773"/>
    <x v="0"/>
    <n v="249"/>
    <x v="0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10"/>
    <x v="0"/>
    <n v="1427493240"/>
    <n v="42090.70416666667"/>
    <x v="0"/>
    <n v="392"/>
    <x v="0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"/>
    <x v="1"/>
    <n v="1486661793"/>
    <n v="42775.525381944441"/>
    <x v="0"/>
    <n v="115"/>
    <x v="0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5"/>
    <x v="3"/>
    <n v="1400474329"/>
    <n v="41777.985289351847"/>
    <x v="0"/>
    <n v="433"/>
    <x v="0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1"/>
    <x v="1"/>
    <n v="1487094360"/>
    <n v="42780.531944444439"/>
    <x v="0"/>
    <n v="20"/>
    <x v="0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9"/>
    <x v="1"/>
    <n v="1484682670"/>
    <n v="42752.61886574074"/>
    <x v="0"/>
    <n v="8"/>
    <x v="0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0"/>
    <x v="2"/>
    <n v="1465853382"/>
    <n v="42534.687291666669"/>
    <x v="0"/>
    <n v="175"/>
    <x v="0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4"/>
    <x v="5"/>
    <n v="1353960252"/>
    <n v="41239.627916666665"/>
    <x v="0"/>
    <n v="104"/>
    <x v="0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"/>
    <x v="2"/>
    <n v="1454098976"/>
    <n v="42398.640925925924"/>
    <x v="0"/>
    <n v="17"/>
    <x v="0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8"/>
    <x v="3"/>
    <n v="1413493724"/>
    <n v="41928.672731481478"/>
    <x v="0"/>
    <n v="277"/>
    <x v="0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11"/>
    <x v="3"/>
    <n v="1410019905"/>
    <n v="41888.466493055552"/>
    <x v="0"/>
    <n v="118"/>
    <x v="0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4"/>
    <x v="3"/>
    <n v="1415988591"/>
    <n v="41957.548506944448"/>
    <x v="0"/>
    <n v="97"/>
    <x v="0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6"/>
    <x v="0"/>
    <n v="1428124283"/>
    <n v="42098.007905092592"/>
    <x v="0"/>
    <n v="20"/>
    <x v="0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9"/>
    <x v="2"/>
    <n v="1450760719"/>
    <n v="42360.003692129627"/>
    <x v="0"/>
    <n v="26"/>
    <x v="0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8"/>
    <x v="3"/>
    <n v="1414417240"/>
    <n v="41939.361574074072"/>
    <x v="0"/>
    <n v="128"/>
    <x v="0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2"/>
    <x v="0"/>
    <n v="1419364719"/>
    <n v="41996.624062499999"/>
    <x v="0"/>
    <n v="15"/>
    <x v="0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4"/>
    <x v="0"/>
    <n v="1448536516"/>
    <n v="42334.260601851849"/>
    <x v="0"/>
    <n v="25"/>
    <x v="0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2"/>
    <x v="0"/>
    <n v="1421772730"/>
    <n v="42024.494560185187"/>
    <x v="0"/>
    <n v="55"/>
    <x v="0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5"/>
    <x v="0"/>
    <n v="1432325049"/>
    <n v="42146.627881944441"/>
    <x v="0"/>
    <n v="107"/>
    <x v="0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8"/>
    <x v="3"/>
    <n v="1412737080"/>
    <n v="41919.915277777778"/>
    <x v="0"/>
    <n v="557"/>
    <x v="0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5"/>
    <x v="3"/>
    <n v="1401125238"/>
    <n v="41785.518958333334"/>
    <x v="0"/>
    <n v="40"/>
    <x v="0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0"/>
    <x v="3"/>
    <n v="1400504952"/>
    <n v="41778.339722222219"/>
    <x v="0"/>
    <n v="36"/>
    <x v="0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"/>
    <x v="3"/>
    <n v="1405974243"/>
    <n v="41841.641701388886"/>
    <x v="0"/>
    <n v="159"/>
    <x v="0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0"/>
    <x v="0"/>
    <n v="1433747376"/>
    <n v="42163.090000000004"/>
    <x v="0"/>
    <n v="41"/>
    <x v="0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10"/>
    <x v="3"/>
    <n v="1398801620"/>
    <n v="41758.625231481477"/>
    <x v="0"/>
    <n v="226"/>
    <x v="0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"/>
    <x v="0"/>
    <n v="1434399533"/>
    <n v="42170.638113425921"/>
    <x v="0"/>
    <n v="30"/>
    <x v="0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8"/>
    <x v="2"/>
    <n v="1476715869"/>
    <n v="42660.410520833328"/>
    <x v="0"/>
    <n v="103"/>
    <x v="0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"/>
    <x v="2"/>
    <n v="1468450409"/>
    <n v="42564.745474537034"/>
    <x v="0"/>
    <n v="62"/>
    <x v="0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5"/>
    <x v="0"/>
    <n v="1430151186"/>
    <n v="42121.46743055556"/>
    <x v="0"/>
    <n v="6"/>
    <x v="0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11"/>
    <x v="5"/>
    <n v="1346975475"/>
    <n v="41158.785590277774"/>
    <x v="0"/>
    <n v="182"/>
    <x v="0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10"/>
    <x v="3"/>
    <n v="1399032813"/>
    <n v="41761.301076388889"/>
    <x v="0"/>
    <n v="145"/>
    <x v="0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1"/>
    <x v="1"/>
    <n v="1487329292"/>
    <n v="42783.251064814809"/>
    <x v="0"/>
    <n v="25"/>
    <x v="0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1"/>
    <x v="0"/>
    <n v="1424278451"/>
    <n v="42053.49596064815"/>
    <x v="0"/>
    <n v="320"/>
    <x v="0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"/>
    <x v="2"/>
    <n v="1468650025"/>
    <n v="42567.055844907409"/>
    <x v="0"/>
    <n v="99"/>
    <x v="0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8"/>
    <x v="3"/>
    <n v="1413824447"/>
    <n v="41932.500543981478"/>
    <x v="0"/>
    <n v="348"/>
    <x v="0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7"/>
    <x v="0"/>
    <n v="1439834171"/>
    <n v="42233.5390162037"/>
    <x v="0"/>
    <n v="41"/>
    <x v="0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x v="11"/>
    <x v="2"/>
    <n v="1471295447"/>
    <n v="42597.674155092587"/>
    <x v="0"/>
    <n v="29"/>
    <x v="0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7"/>
    <x v="0"/>
    <n v="1439341459"/>
    <n v="42227.836331018516"/>
    <x v="0"/>
    <n v="25"/>
    <x v="0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"/>
    <x v="2"/>
    <n v="1468895925"/>
    <n v="42569.901909722219"/>
    <x v="0"/>
    <n v="23"/>
    <x v="0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x v="8"/>
    <x v="2"/>
    <n v="1475326255"/>
    <n v="42644.327025462961"/>
    <x v="0"/>
    <n v="1260"/>
    <x v="0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10"/>
    <x v="4"/>
    <n v="1365082009"/>
    <n v="41368.351956018516"/>
    <x v="0"/>
    <n v="307"/>
    <x v="0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"/>
    <x v="4"/>
    <n v="1373568644"/>
    <n v="41466.576898148145"/>
    <x v="0"/>
    <n v="329"/>
    <x v="0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11"/>
    <x v="7"/>
    <n v="1279574773"/>
    <n v="40378.684872685182"/>
    <x v="0"/>
    <n v="32"/>
    <x v="0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"/>
    <x v="2"/>
    <n v="1451887397"/>
    <n v="42373.043946759259"/>
    <x v="0"/>
    <n v="27"/>
    <x v="0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4"/>
    <x v="4"/>
    <n v="1386011038"/>
    <n v="41610.586087962962"/>
    <x v="0"/>
    <n v="236"/>
    <x v="0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5"/>
    <x v="0"/>
    <n v="1434999621"/>
    <n v="42177.583576388883"/>
    <x v="0"/>
    <n v="42"/>
    <x v="0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9"/>
    <x v="2"/>
    <n v="1450731048"/>
    <n v="42359.660277777781"/>
    <x v="0"/>
    <n v="95"/>
    <x v="0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11"/>
    <x v="0"/>
    <n v="1441557047"/>
    <n v="42253.479710648149"/>
    <x v="0"/>
    <n v="37"/>
    <x v="0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6"/>
    <x v="0"/>
    <n v="1426815699"/>
    <n v="42082.862256944441"/>
    <x v="0"/>
    <n v="128"/>
    <x v="0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2"/>
    <x v="2"/>
    <n v="1453137998"/>
    <n v="42387.518495370365"/>
    <x v="0"/>
    <n v="156"/>
    <x v="0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"/>
    <x v="3"/>
    <n v="1406087055"/>
    <n v="41842.947395833333"/>
    <x v="0"/>
    <n v="64"/>
    <x v="0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7"/>
    <x v="3"/>
    <n v="1407784586"/>
    <n v="41862.59474537037"/>
    <x v="0"/>
    <n v="58"/>
    <x v="0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6"/>
    <x v="2"/>
    <n v="1457999054"/>
    <n v="42443.780717592592"/>
    <x v="0"/>
    <n v="20"/>
    <x v="0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4"/>
    <x v="3"/>
    <n v="1417556262"/>
    <n v="41975.692847222213"/>
    <x v="0"/>
    <n v="47"/>
    <x v="0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5"/>
    <x v="0"/>
    <n v="1431649255"/>
    <n v="42138.806192129625"/>
    <x v="0"/>
    <n v="54"/>
    <x v="0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0"/>
    <x v="2"/>
    <n v="1459828960"/>
    <n v="42464.960185185184"/>
    <x v="0"/>
    <n v="9"/>
    <x v="0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2"/>
    <x v="1"/>
    <n v="1483955945"/>
    <n v="42744.207696759251"/>
    <x v="1"/>
    <n v="35"/>
    <x v="1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10"/>
    <x v="0"/>
    <n v="1430237094"/>
    <n v="42122.461736111109"/>
    <x v="0"/>
    <n v="2"/>
    <x v="1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11"/>
    <x v="3"/>
    <n v="1407781013"/>
    <n v="41862.553391203699"/>
    <x v="0"/>
    <n v="3"/>
    <x v="1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1"/>
    <x v="0"/>
    <n v="1422043154"/>
    <n v="42027.624467592592"/>
    <x v="0"/>
    <n v="0"/>
    <x v="1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9"/>
    <x v="0"/>
    <n v="1415660390"/>
    <n v="41953.749884259254"/>
    <x v="0"/>
    <n v="1"/>
    <x v="1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7"/>
    <x v="3"/>
    <n v="1406819784"/>
    <n v="41851.428055555552"/>
    <x v="0"/>
    <n v="0"/>
    <x v="1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6"/>
    <x v="2"/>
    <n v="1457105811"/>
    <n v="42433.442256944443"/>
    <x v="0"/>
    <n v="0"/>
    <x v="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10"/>
    <x v="2"/>
    <n v="1459414740"/>
    <n v="42460.165972222218"/>
    <x v="0"/>
    <n v="3"/>
    <x v="1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"/>
    <x v="3"/>
    <n v="1404944846"/>
    <n v="41829.727384259255"/>
    <x v="0"/>
    <n v="11"/>
    <x v="1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7"/>
    <x v="0"/>
    <n v="1440830134"/>
    <n v="42245.066365740735"/>
    <x v="0"/>
    <n v="6"/>
    <x v="1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"/>
    <x v="3"/>
    <n v="1405363748"/>
    <n v="41834.575787037036"/>
    <x v="0"/>
    <n v="0"/>
    <x v="1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7"/>
    <x v="0"/>
    <n v="1441111892"/>
    <n v="42248.3274537037"/>
    <x v="0"/>
    <n v="67"/>
    <x v="1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11"/>
    <x v="2"/>
    <n v="1474150138"/>
    <n v="42630.714560185181"/>
    <x v="0"/>
    <n v="23"/>
    <x v="1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8"/>
    <x v="0"/>
    <n v="1445483246"/>
    <n v="42298.9218287037"/>
    <x v="0"/>
    <n v="72"/>
    <x v="1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0"/>
    <x v="3"/>
    <n v="1404523172"/>
    <n v="41824.846898148149"/>
    <x v="0"/>
    <n v="2"/>
    <x v="1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0"/>
    <x v="2"/>
    <n v="1465536537"/>
    <n v="42531.020104166666"/>
    <x v="0"/>
    <n v="15"/>
    <x v="1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7"/>
    <x v="0"/>
    <n v="1439245879"/>
    <n v="42226.730081018519"/>
    <x v="0"/>
    <n v="1"/>
    <x v="1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11"/>
    <x v="0"/>
    <n v="1442421352"/>
    <n v="42263.483240740738"/>
    <x v="0"/>
    <n v="2"/>
    <x v="1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4"/>
    <x v="3"/>
    <n v="1415995234"/>
    <n v="41957.625393518516"/>
    <x v="0"/>
    <n v="7"/>
    <x v="1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4"/>
    <x v="2"/>
    <n v="1479317769"/>
    <n v="42690.525104166663"/>
    <x v="0"/>
    <n v="16"/>
    <x v="1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6"/>
    <x v="0"/>
    <n v="1428082481"/>
    <n v="42097.524085648147"/>
    <x v="0"/>
    <n v="117"/>
    <x v="1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11"/>
    <x v="2"/>
    <n v="1476549262"/>
    <n v="42658.482199074067"/>
    <x v="0"/>
    <n v="2"/>
    <x v="1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5"/>
    <x v="0"/>
    <n v="1429287900"/>
    <n v="42111.475694444445"/>
    <x v="0"/>
    <n v="7"/>
    <x v="1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x v="1"/>
    <x v="2"/>
    <n v="1455025359"/>
    <n v="42409.362951388881"/>
    <x v="0"/>
    <n v="3"/>
    <x v="1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"/>
    <x v="2"/>
    <n v="1467253640"/>
    <n v="42550.893981481473"/>
    <x v="0"/>
    <n v="20"/>
    <x v="1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11"/>
    <x v="0"/>
    <n v="1439221123"/>
    <n v="42226.443553240737"/>
    <x v="0"/>
    <n v="50"/>
    <x v="1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1"/>
    <x v="1"/>
    <n v="1485903478"/>
    <n v="42766.74858796296"/>
    <x v="0"/>
    <n v="2"/>
    <x v="1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2"/>
    <x v="0"/>
    <n v="1422328795"/>
    <n v="42030.930497685178"/>
    <x v="0"/>
    <n v="3"/>
    <x v="1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1"/>
    <x v="0"/>
    <n v="1424452035"/>
    <n v="42055.50503472222"/>
    <x v="0"/>
    <n v="27"/>
    <x v="1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4"/>
    <x v="3"/>
    <n v="1414456844"/>
    <n v="41939.8199537037"/>
    <x v="0"/>
    <n v="7"/>
    <x v="1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7"/>
    <x v="0"/>
    <n v="1440130891"/>
    <n v="42236.973275462959"/>
    <x v="0"/>
    <n v="5"/>
    <x v="1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8"/>
    <x v="0"/>
    <n v="1445033346"/>
    <n v="42293.714652777773"/>
    <x v="0"/>
    <n v="0"/>
    <x v="1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x v="7"/>
    <x v="3"/>
    <n v="1406986278"/>
    <n v="41853.355069444442"/>
    <x v="0"/>
    <n v="3"/>
    <x v="1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10"/>
    <x v="0"/>
    <n v="1428340931"/>
    <n v="42100.515405092585"/>
    <x v="0"/>
    <n v="6"/>
    <x v="1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7"/>
    <x v="0"/>
    <n v="1440969159"/>
    <n v="42246.675451388881"/>
    <x v="0"/>
    <n v="9"/>
    <x v="1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"/>
    <x v="0"/>
    <n v="1434643559"/>
    <n v="42173.462488425925"/>
    <x v="0"/>
    <n v="3"/>
    <x v="1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4"/>
    <x v="2"/>
    <n v="1477107390"/>
    <n v="42664.942013888889"/>
    <x v="0"/>
    <n v="2"/>
    <x v="1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9"/>
    <x v="0"/>
    <n v="1418046247"/>
    <n v="41981.363969907405"/>
    <x v="0"/>
    <n v="3"/>
    <x v="1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0"/>
    <x v="2"/>
    <n v="1465304483"/>
    <n v="42528.334293981483"/>
    <x v="0"/>
    <n v="45"/>
    <x v="1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10"/>
    <x v="0"/>
    <n v="1425325145"/>
    <n v="42065.610474537032"/>
    <x v="0"/>
    <n v="9"/>
    <x v="1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"/>
    <x v="2"/>
    <n v="1468622743"/>
    <n v="42566.740081018514"/>
    <x v="0"/>
    <n v="9"/>
    <x v="1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11"/>
    <x v="0"/>
    <n v="1441723912"/>
    <n v="42255.41101851852"/>
    <x v="0"/>
    <n v="21"/>
    <x v="1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5"/>
    <x v="3"/>
    <n v="1398980941"/>
    <n v="41760.700706018513"/>
    <x v="0"/>
    <n v="17"/>
    <x v="1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7"/>
    <x v="0"/>
    <n v="1437591956"/>
    <n v="42207.587453703702"/>
    <x v="0"/>
    <n v="1"/>
    <x v="1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"/>
    <x v="2"/>
    <n v="1464827780"/>
    <n v="42522.81689814815"/>
    <x v="0"/>
    <n v="1"/>
    <x v="1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10"/>
    <x v="0"/>
    <n v="1429559326"/>
    <n v="42114.617199074077"/>
    <x v="0"/>
    <n v="14"/>
    <x v="1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11"/>
    <x v="2"/>
    <n v="1474027501"/>
    <n v="42629.29515046296"/>
    <x v="0"/>
    <n v="42"/>
    <x v="1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2"/>
    <x v="2"/>
    <n v="1450724449"/>
    <n v="42359.58390046296"/>
    <x v="0"/>
    <n v="27"/>
    <x v="1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2"/>
    <x v="2"/>
    <n v="1452659591"/>
    <n v="42381.981377314813"/>
    <x v="0"/>
    <n v="5"/>
    <x v="1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11"/>
    <x v="3"/>
    <n v="1411224975"/>
    <n v="41902.4140625"/>
    <x v="0"/>
    <n v="13"/>
    <x v="1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0"/>
    <x v="0"/>
    <n v="1434445937"/>
    <n v="42171.175196759257"/>
    <x v="0"/>
    <n v="12"/>
    <x v="1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"/>
    <x v="2"/>
    <n v="1467619818"/>
    <n v="42555.132152777776"/>
    <x v="0"/>
    <n v="90"/>
    <x v="1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5"/>
    <x v="0"/>
    <n v="1428896706"/>
    <n v="42106.94798611111"/>
    <x v="0"/>
    <n v="2"/>
    <x v="1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2"/>
    <x v="0"/>
    <n v="1420235311"/>
    <n v="42006.70035879629"/>
    <x v="0"/>
    <n v="5"/>
    <x v="1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11"/>
    <x v="3"/>
    <n v="1408986916"/>
    <n v="41876.510601851849"/>
    <x v="0"/>
    <n v="31"/>
    <x v="1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7"/>
    <x v="0"/>
    <n v="1440497876"/>
    <n v="42241.22078703704"/>
    <x v="0"/>
    <n v="4"/>
    <x v="1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10"/>
    <x v="0"/>
    <n v="1430767951"/>
    <n v="42128.605914351843"/>
    <x v="0"/>
    <n v="29"/>
    <x v="1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6"/>
    <x v="0"/>
    <n v="1425053994"/>
    <n v="42062.47215277778"/>
    <x v="0"/>
    <n v="2"/>
    <x v="1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"/>
    <x v="3"/>
    <n v="1406170810"/>
    <n v="41843.916782407403"/>
    <x v="0"/>
    <n v="114"/>
    <x v="1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2"/>
    <x v="1"/>
    <n v="1484009119"/>
    <n v="42744.823136574072"/>
    <x v="0"/>
    <n v="1"/>
    <x v="1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11"/>
    <x v="3"/>
    <n v="1409753820"/>
    <n v="41885.38680555555"/>
    <x v="0"/>
    <n v="76"/>
    <x v="1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8"/>
    <x v="2"/>
    <n v="1472784934"/>
    <n v="42614.913587962961"/>
    <x v="0"/>
    <n v="9"/>
    <x v="1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6"/>
    <x v="0"/>
    <n v="1426699982"/>
    <n v="42081.522939814815"/>
    <x v="0"/>
    <n v="37"/>
    <x v="1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7"/>
    <x v="3"/>
    <n v="1406128250"/>
    <n v="41843.42418981481"/>
    <x v="0"/>
    <n v="0"/>
    <x v="1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5"/>
    <x v="2"/>
    <n v="1462531427"/>
    <n v="42496.238738425927"/>
    <x v="0"/>
    <n v="1"/>
    <x v="1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6"/>
    <x v="0"/>
    <n v="1426681325"/>
    <n v="42081.30700231481"/>
    <x v="0"/>
    <n v="10"/>
    <x v="1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10"/>
    <x v="2"/>
    <n v="1463648360"/>
    <n v="42509.166203703695"/>
    <x v="0"/>
    <n v="1"/>
    <x v="1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0"/>
    <x v="2"/>
    <n v="1465832123"/>
    <n v="42534.441238425927"/>
    <x v="0"/>
    <n v="2"/>
    <x v="1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1"/>
    <x v="0"/>
    <n v="1424826332"/>
    <n v="42059.837175925924"/>
    <x v="0"/>
    <n v="1"/>
    <x v="1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10"/>
    <x v="2"/>
    <n v="1457303796"/>
    <n v="42435.733749999999"/>
    <x v="0"/>
    <n v="10"/>
    <x v="1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7"/>
    <x v="3"/>
    <n v="1406564335"/>
    <n v="41848.471469907403"/>
    <x v="0"/>
    <n v="1"/>
    <x v="1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8"/>
    <x v="2"/>
    <n v="1478298132"/>
    <n v="42678.723749999997"/>
    <x v="0"/>
    <n v="2"/>
    <x v="1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0"/>
    <x v="2"/>
    <n v="1465516198"/>
    <n v="42530.784699074073"/>
    <x v="0"/>
    <n v="348"/>
    <x v="1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2"/>
    <x v="0"/>
    <n v="1417718601"/>
    <n v="41977.571770833332"/>
    <x v="0"/>
    <n v="4"/>
    <x v="1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9"/>
    <x v="2"/>
    <n v="1449550672"/>
    <n v="42345.998518518514"/>
    <x v="0"/>
    <n v="0"/>
    <x v="1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x v="1"/>
    <x v="2"/>
    <n v="1456532762"/>
    <n v="42426.809745370374"/>
    <x v="0"/>
    <n v="17"/>
    <x v="1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1"/>
    <x v="0"/>
    <n v="1422650029"/>
    <n v="42034.648483796293"/>
    <x v="0"/>
    <n v="0"/>
    <x v="1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1"/>
    <x v="1"/>
    <n v="1487101741"/>
    <n v="42780.617372685178"/>
    <x v="0"/>
    <n v="117"/>
    <x v="1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6"/>
    <x v="1"/>
    <n v="1489090419"/>
    <n v="42803.634479166663"/>
    <x v="0"/>
    <n v="1"/>
    <x v="1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6"/>
    <x v="1"/>
    <n v="1489504916"/>
    <n v="42808.431898148141"/>
    <x v="0"/>
    <n v="4"/>
    <x v="1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6"/>
    <x v="1"/>
    <n v="1489067645"/>
    <n v="42803.370891203704"/>
    <x v="0"/>
    <n v="12"/>
    <x v="1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6"/>
    <x v="1"/>
    <n v="1487579060"/>
    <n v="42786.141898148147"/>
    <x v="0"/>
    <n v="1"/>
    <x v="1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x v="1"/>
    <x v="1"/>
    <n v="1487770434"/>
    <n v="42788.356874999998"/>
    <x v="0"/>
    <n v="16"/>
    <x v="1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1"/>
    <x v="1"/>
    <n v="1488820619"/>
    <n v="42800.511793981481"/>
    <x v="0"/>
    <n v="12"/>
    <x v="1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6"/>
    <x v="1"/>
    <n v="1489376321"/>
    <n v="42806.943530092591"/>
    <x v="0"/>
    <n v="7"/>
    <x v="1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1"/>
    <x v="1"/>
    <n v="1487847954"/>
    <n v="42789.25409722222"/>
    <x v="0"/>
    <n v="22"/>
    <x v="1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10"/>
    <x v="1"/>
    <n v="1489439669"/>
    <n v="42807.676724537036"/>
    <x v="0"/>
    <n v="1"/>
    <x v="1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6"/>
    <x v="1"/>
    <n v="1489591807"/>
    <n v="42809.437581018516"/>
    <x v="0"/>
    <n v="0"/>
    <x v="1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1"/>
    <x v="1"/>
    <n v="1487485760"/>
    <n v="42785.062037037038"/>
    <x v="0"/>
    <n v="6"/>
    <x v="1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6"/>
    <x v="1"/>
    <n v="1488993303"/>
    <n v="42802.510451388887"/>
    <x v="0"/>
    <n v="4"/>
    <x v="1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x v="6"/>
    <x v="1"/>
    <n v="1488823488"/>
    <n v="42800.544999999998"/>
    <x v="0"/>
    <n v="8"/>
    <x v="1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1"/>
    <x v="1"/>
    <n v="1487333939"/>
    <n v="42783.304849537039"/>
    <x v="0"/>
    <n v="3"/>
    <x v="1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x v="6"/>
    <x v="1"/>
    <n v="1489480556"/>
    <n v="42808.149953703702"/>
    <x v="0"/>
    <n v="0"/>
    <x v="1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1"/>
    <x v="1"/>
    <n v="1488459307"/>
    <n v="42796.329942129632"/>
    <x v="0"/>
    <n v="30"/>
    <x v="1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1"/>
    <x v="1"/>
    <n v="1485478734"/>
    <n v="42761.832569444443"/>
    <x v="0"/>
    <n v="0"/>
    <x v="1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6"/>
    <x v="1"/>
    <n v="1488471766"/>
    <n v="42796.474143518521"/>
    <x v="0"/>
    <n v="12"/>
    <x v="1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8"/>
    <x v="3"/>
    <n v="1411859755"/>
    <n v="41909.761053240742"/>
    <x v="1"/>
    <n v="213"/>
    <x v="0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11"/>
    <x v="3"/>
    <n v="1410278284"/>
    <n v="41891.456990740735"/>
    <x v="1"/>
    <n v="57"/>
    <x v="0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4"/>
    <x v="5"/>
    <n v="1352766300"/>
    <n v="41225.809027777774"/>
    <x v="1"/>
    <n v="25"/>
    <x v="0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9"/>
    <x v="6"/>
    <n v="1288160403"/>
    <n v="40478.055590277778"/>
    <x v="1"/>
    <n v="104"/>
    <x v="0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7"/>
    <x v="3"/>
    <n v="1407787774"/>
    <n v="41862.631643518514"/>
    <x v="1"/>
    <n v="34"/>
    <x v="0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8"/>
    <x v="4"/>
    <n v="1380833367"/>
    <n v="41550.659340277773"/>
    <x v="1"/>
    <n v="67"/>
    <x v="0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10"/>
    <x v="6"/>
    <n v="1301542937"/>
    <n v="40632.946030092593"/>
    <x v="1"/>
    <n v="241"/>
    <x v="0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6"/>
    <x v="5"/>
    <n v="1330722058"/>
    <n v="40970.667337962957"/>
    <x v="1"/>
    <n v="123"/>
    <x v="0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4"/>
    <x v="5"/>
    <n v="1353412725"/>
    <n v="41233.290798611109"/>
    <x v="1"/>
    <n v="302"/>
    <x v="0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5"/>
    <x v="5"/>
    <n v="1335567144"/>
    <n v="41026.744722222218"/>
    <x v="1"/>
    <n v="89"/>
    <x v="0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0"/>
    <x v="3"/>
    <n v="1404932105"/>
    <n v="41829.579918981479"/>
    <x v="1"/>
    <n v="41"/>
    <x v="0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0"/>
    <x v="4"/>
    <n v="1371931752"/>
    <n v="41447.631388888884"/>
    <x v="1"/>
    <n v="69"/>
    <x v="0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9"/>
    <x v="5"/>
    <n v="1323221761"/>
    <n v="40883.858344907407"/>
    <x v="1"/>
    <n v="52"/>
    <x v="0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"/>
    <x v="3"/>
    <n v="1405923687"/>
    <n v="41841.056562499994"/>
    <x v="1"/>
    <n v="57"/>
    <x v="0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1"/>
    <x v="3"/>
    <n v="1410785522"/>
    <n v="41897.327800925923"/>
    <x v="1"/>
    <n v="74"/>
    <x v="0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0"/>
    <x v="3"/>
    <n v="1402331262"/>
    <n v="41799.47756944444"/>
    <x v="1"/>
    <n v="63"/>
    <x v="0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5"/>
    <x v="3"/>
    <n v="1400263525"/>
    <n v="41775.545428240737"/>
    <x v="1"/>
    <n v="72"/>
    <x v="0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5"/>
    <x v="3"/>
    <n v="1399490415"/>
    <n v="41766.597395833334"/>
    <x v="1"/>
    <n v="71"/>
    <x v="0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10"/>
    <x v="6"/>
    <n v="1302493760"/>
    <n v="40643.950925925921"/>
    <x v="1"/>
    <n v="21"/>
    <x v="0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8"/>
    <x v="3"/>
    <n v="1414514153"/>
    <n v="41940.483252314814"/>
    <x v="1"/>
    <n v="930"/>
    <x v="0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"/>
    <x v="3"/>
    <n v="1405743181"/>
    <n v="41838.967372685183"/>
    <x v="1"/>
    <n v="55"/>
    <x v="0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5"/>
    <x v="3"/>
    <n v="1399948353"/>
    <n v="41771.897604166668"/>
    <x v="1"/>
    <n v="61"/>
    <x v="0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4"/>
    <x v="4"/>
    <n v="1384364561"/>
    <n v="41591.529641203699"/>
    <x v="1"/>
    <n v="82"/>
    <x v="0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0"/>
    <x v="3"/>
    <n v="1401414944"/>
    <n v="41788.872037037036"/>
    <x v="1"/>
    <n v="71"/>
    <x v="0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10"/>
    <x v="2"/>
    <n v="1459953358"/>
    <n v="42466.399976851848"/>
    <x v="1"/>
    <n v="117"/>
    <x v="0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2"/>
    <x v="5"/>
    <n v="1326648668"/>
    <n v="40923.521620370368"/>
    <x v="1"/>
    <n v="29"/>
    <x v="0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7"/>
    <x v="3"/>
    <n v="1409173492"/>
    <n v="41878.670046296291"/>
    <x v="1"/>
    <n v="74"/>
    <x v="0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"/>
    <x v="3"/>
    <n v="1407789908"/>
    <n v="41862.656342592592"/>
    <x v="1"/>
    <n v="23"/>
    <x v="0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2"/>
    <x v="6"/>
    <n v="1292793427"/>
    <n v="40531.678553240738"/>
    <x v="1"/>
    <n v="60"/>
    <x v="0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"/>
    <x v="4"/>
    <n v="1374531631"/>
    <n v="41477.722581018512"/>
    <x v="1"/>
    <n v="55"/>
    <x v="0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5"/>
    <x v="3"/>
    <n v="1400774409"/>
    <n v="41781.458437499998"/>
    <x v="1"/>
    <n v="51"/>
    <x v="0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0"/>
    <x v="3"/>
    <n v="1402929075"/>
    <n v="41806.396701388883"/>
    <x v="1"/>
    <n v="78"/>
    <x v="0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0"/>
    <x v="4"/>
    <n v="1365699071"/>
    <n v="41375.49387731481"/>
    <x v="1"/>
    <n v="62"/>
    <x v="0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5"/>
    <x v="3"/>
    <n v="1400666049"/>
    <n v="41780.204270833332"/>
    <x v="1"/>
    <n v="45"/>
    <x v="0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5"/>
    <x v="3"/>
    <n v="1400570787"/>
    <n v="41779.101701388885"/>
    <x v="1"/>
    <n v="15"/>
    <x v="0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x v="9"/>
    <x v="5"/>
    <n v="1323211621"/>
    <n v="40883.740983796291"/>
    <x v="1"/>
    <n v="151"/>
    <x v="0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"/>
    <x v="4"/>
    <n v="1375729469"/>
    <n v="41491.586446759255"/>
    <x v="1"/>
    <n v="68"/>
    <x v="0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0"/>
    <x v="3"/>
    <n v="1401666631"/>
    <n v="41791.785081018512"/>
    <x v="1"/>
    <n v="46"/>
    <x v="0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0"/>
    <x v="3"/>
    <n v="1404948441"/>
    <n v="41829.768993055557"/>
    <x v="1"/>
    <n v="24"/>
    <x v="0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7"/>
    <x v="3"/>
    <n v="1408313438"/>
    <n v="41868.715717592589"/>
    <x v="1"/>
    <n v="70"/>
    <x v="0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"/>
    <x v="3"/>
    <n v="1405439973"/>
    <n v="41835.458020833328"/>
    <x v="1"/>
    <n v="244"/>
    <x v="0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5"/>
    <x v="0"/>
    <n v="1432115902"/>
    <n v="42144.207199074073"/>
    <x v="0"/>
    <n v="9"/>
    <x v="1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10"/>
    <x v="0"/>
    <n v="1429863532"/>
    <n v="42118.138101851851"/>
    <x v="0"/>
    <n v="19"/>
    <x v="1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4"/>
    <x v="2"/>
    <n v="1478662675"/>
    <n v="42682.942997685182"/>
    <x v="0"/>
    <n v="0"/>
    <x v="1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"/>
    <x v="2"/>
    <n v="1466186869"/>
    <n v="42538.547094907401"/>
    <x v="0"/>
    <n v="4"/>
    <x v="1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2"/>
    <x v="0"/>
    <n v="1421274859"/>
    <n v="42018.732164351844"/>
    <x v="0"/>
    <n v="8"/>
    <x v="1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2"/>
    <x v="0"/>
    <n v="1420586056"/>
    <n v="42010.759907407402"/>
    <x v="0"/>
    <n v="24"/>
    <x v="1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0"/>
    <x v="0"/>
    <n v="1435368598"/>
    <n v="42181.854143518511"/>
    <x v="0"/>
    <n v="0"/>
    <x v="1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2"/>
    <x v="0"/>
    <n v="1421158542"/>
    <n v="42017.385902777773"/>
    <x v="0"/>
    <n v="39"/>
    <x v="1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"/>
    <x v="0"/>
    <n v="1433254875"/>
    <n v="42157.389756944445"/>
    <x v="0"/>
    <n v="6"/>
    <x v="1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2"/>
    <x v="0"/>
    <n v="1420458618"/>
    <n v="42009.28493055555"/>
    <x v="0"/>
    <n v="4"/>
    <x v="1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2"/>
    <x v="0"/>
    <n v="1420798277"/>
    <n v="42013.216168981475"/>
    <x v="0"/>
    <n v="3"/>
    <x v="1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7"/>
    <x v="3"/>
    <n v="1407435418"/>
    <n v="41858.553449074068"/>
    <x v="0"/>
    <n v="53"/>
    <x v="1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6"/>
    <x v="2"/>
    <n v="1459410101"/>
    <n v="42460.112280092588"/>
    <x v="0"/>
    <n v="1"/>
    <x v="1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"/>
    <x v="3"/>
    <n v="1407695077"/>
    <n v="41861.558761574073"/>
    <x v="0"/>
    <n v="2"/>
    <x v="1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4"/>
    <x v="0"/>
    <n v="1445027346"/>
    <n v="42293.645208333335"/>
    <x v="0"/>
    <n v="25"/>
    <x v="1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7"/>
    <x v="0"/>
    <n v="1440632622"/>
    <n v="42242.780347222222"/>
    <x v="0"/>
    <n v="6"/>
    <x v="1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0"/>
    <x v="0"/>
    <n v="1434558479"/>
    <n v="42172.477766203701"/>
    <x v="0"/>
    <n v="0"/>
    <x v="1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10"/>
    <x v="0"/>
    <n v="1427878772"/>
    <n v="42095.166342592587"/>
    <x v="0"/>
    <n v="12"/>
    <x v="1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7"/>
    <x v="0"/>
    <n v="1440052651"/>
    <n v="42236.067719907405"/>
    <x v="0"/>
    <n v="0"/>
    <x v="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6"/>
    <x v="0"/>
    <n v="1424587207"/>
    <n v="42057.069525462961"/>
    <x v="0"/>
    <n v="36"/>
    <x v="1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0"/>
    <x v="3"/>
    <n v="1404743477"/>
    <n v="41827.396724537037"/>
    <x v="1"/>
    <n v="82"/>
    <x v="0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5"/>
    <x v="3"/>
    <n v="1400512658"/>
    <n v="41778.428912037038"/>
    <x v="1"/>
    <n v="226"/>
    <x v="0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5"/>
    <x v="5"/>
    <n v="1334442519"/>
    <n v="41013.728229166663"/>
    <x v="1"/>
    <n v="60"/>
    <x v="0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"/>
    <x v="3"/>
    <n v="1405346680"/>
    <n v="41834.378240740742"/>
    <x v="1"/>
    <n v="322"/>
    <x v="0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"/>
    <x v="3"/>
    <n v="1404932751"/>
    <n v="41829.587395833332"/>
    <x v="1"/>
    <n v="94"/>
    <x v="0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0"/>
    <x v="0"/>
    <n v="1434478759"/>
    <n v="42171.555081018516"/>
    <x v="1"/>
    <n v="47"/>
    <x v="0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9"/>
    <x v="2"/>
    <n v="1448823673"/>
    <n v="42337.584178240737"/>
    <x v="1"/>
    <n v="115"/>
    <x v="0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x v="7"/>
    <x v="0"/>
    <n v="1438617471"/>
    <n v="42219.456840277773"/>
    <x v="1"/>
    <n v="134"/>
    <x v="0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0"/>
    <x v="0"/>
    <n v="1433934371"/>
    <n v="42165.254293981481"/>
    <x v="1"/>
    <n v="35"/>
    <x v="0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8"/>
    <x v="2"/>
    <n v="1475672784"/>
    <n v="42648.337777777771"/>
    <x v="1"/>
    <n v="104"/>
    <x v="0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4"/>
    <x v="3"/>
    <n v="1417132986"/>
    <n v="41970.793819444443"/>
    <x v="1"/>
    <n v="184"/>
    <x v="0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1"/>
    <x v="0"/>
    <n v="1424043347"/>
    <n v="42050.77484953704"/>
    <x v="1"/>
    <n v="119"/>
    <x v="0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1"/>
    <x v="1"/>
    <n v="1486411204"/>
    <n v="42772.625046296293"/>
    <x v="1"/>
    <n v="59"/>
    <x v="0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0"/>
    <x v="0"/>
    <n v="1433090603"/>
    <n v="42155.488460648143"/>
    <x v="1"/>
    <n v="113"/>
    <x v="0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11"/>
    <x v="0"/>
    <n v="1443016697"/>
    <n v="42270.373807870368"/>
    <x v="1"/>
    <n v="84"/>
    <x v="0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"/>
    <x v="0"/>
    <n v="1437508976"/>
    <n v="42206.62703703704"/>
    <x v="1"/>
    <n v="74"/>
    <x v="0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9"/>
    <x v="1"/>
    <n v="1479932713"/>
    <n v="42697.642511574071"/>
    <x v="1"/>
    <n v="216"/>
    <x v="0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5"/>
    <x v="2"/>
    <n v="1463145938"/>
    <n v="42503.351134259261"/>
    <x v="1"/>
    <n v="39"/>
    <x v="0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11"/>
    <x v="0"/>
    <n v="1443621612"/>
    <n v="42277.375138888885"/>
    <x v="1"/>
    <n v="21"/>
    <x v="0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9"/>
    <x v="1"/>
    <n v="1482095436"/>
    <n v="42722.674027777779"/>
    <x v="0"/>
    <n v="30"/>
    <x v="0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4"/>
    <x v="0"/>
    <n v="1447606884"/>
    <n v="42323.500972222224"/>
    <x v="1"/>
    <n v="37"/>
    <x v="0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8"/>
    <x v="3"/>
    <n v="1413874798"/>
    <n v="41933.083310185182"/>
    <x v="1"/>
    <n v="202"/>
    <x v="0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1"/>
    <x v="3"/>
    <n v="1410840126"/>
    <n v="41897.959791666668"/>
    <x v="1"/>
    <n v="37"/>
    <x v="0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6"/>
    <x v="2"/>
    <n v="1458254347"/>
    <n v="42446.735497685186"/>
    <x v="0"/>
    <n v="28"/>
    <x v="0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10"/>
    <x v="2"/>
    <n v="1459711917"/>
    <n v="42463.605520833335"/>
    <x v="1"/>
    <n v="26"/>
    <x v="0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1"/>
    <x v="1"/>
    <n v="1485890355"/>
    <n v="42766.596701388888"/>
    <x v="0"/>
    <n v="61"/>
    <x v="0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2"/>
    <x v="1"/>
    <n v="1483124208"/>
    <n v="42734.581111111103"/>
    <x v="0"/>
    <n v="115"/>
    <x v="0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0"/>
    <x v="2"/>
    <n v="1464769251"/>
    <n v="42522.139479166661"/>
    <x v="1"/>
    <n v="181"/>
    <x v="0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4"/>
    <x v="2"/>
    <n v="1480370433"/>
    <n v="42702.708715277775"/>
    <x v="0"/>
    <n v="110"/>
    <x v="0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7"/>
    <x v="0"/>
    <n v="1441452184"/>
    <n v="42252.266018518516"/>
    <x v="1"/>
    <n v="269"/>
    <x v="0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0"/>
    <x v="0"/>
    <n v="1433160898"/>
    <n v="42156.302060185182"/>
    <x v="1"/>
    <n v="79"/>
    <x v="0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11"/>
    <x v="0"/>
    <n v="1443665293"/>
    <n v="42277.880706018514"/>
    <x v="1"/>
    <n v="104"/>
    <x v="0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2"/>
    <x v="1"/>
    <n v="1484843948"/>
    <n v="42754.485509259255"/>
    <x v="0"/>
    <n v="34"/>
    <x v="0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11"/>
    <x v="3"/>
    <n v="1410421670"/>
    <n v="41893.116550925923"/>
    <x v="1"/>
    <n v="167"/>
    <x v="0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x v="7"/>
    <x v="3"/>
    <n v="1408558092"/>
    <n v="41871.547361111108"/>
    <x v="1"/>
    <n v="183"/>
    <x v="0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1"/>
    <x v="0"/>
    <n v="1442283562"/>
    <n v="42261.888449074067"/>
    <x v="1"/>
    <n v="71"/>
    <x v="0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4"/>
    <x v="2"/>
    <n v="1478018382"/>
    <n v="42675.485902777778"/>
    <x v="0"/>
    <n v="69"/>
    <x v="0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5"/>
    <x v="0"/>
    <n v="1431354258"/>
    <n v="42135.391874999994"/>
    <x v="0"/>
    <n v="270"/>
    <x v="0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7"/>
    <x v="0"/>
    <n v="1439551200"/>
    <n v="42230.263888888883"/>
    <x v="1"/>
    <n v="193"/>
    <x v="0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0"/>
    <x v="0"/>
    <n v="1434104712"/>
    <n v="42167.22583333333"/>
    <x v="1"/>
    <n v="57"/>
    <x v="0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6"/>
    <x v="0"/>
    <n v="1425590357"/>
    <n v="42068.68005787037"/>
    <x v="1"/>
    <n v="200"/>
    <x v="0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5"/>
    <x v="0"/>
    <n v="1432230914"/>
    <n v="42145.538356481477"/>
    <x v="1"/>
    <n v="88"/>
    <x v="0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8"/>
    <x v="3"/>
    <n v="1412617724"/>
    <n v="41918.533842592587"/>
    <x v="1"/>
    <n v="213"/>
    <x v="0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5"/>
    <x v="0"/>
    <n v="1432315966"/>
    <n v="42146.52275462963"/>
    <x v="1"/>
    <n v="20"/>
    <x v="0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7"/>
    <x v="2"/>
    <n v="1470655240"/>
    <n v="42590.264351851853"/>
    <x v="1"/>
    <n v="50"/>
    <x v="0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x v="7"/>
    <x v="2"/>
    <n v="1471701028"/>
    <n v="42602.368379629632"/>
    <x v="1"/>
    <n v="115"/>
    <x v="0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1"/>
    <x v="0"/>
    <n v="1424743409"/>
    <n v="42058.877418981479"/>
    <x v="1"/>
    <n v="186"/>
    <x v="0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x v="11"/>
    <x v="3"/>
    <n v="1410114375"/>
    <n v="41889.559895833328"/>
    <x v="1"/>
    <n v="18"/>
    <x v="0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5"/>
    <x v="0"/>
    <n v="1432129577"/>
    <n v="42144.365474537037"/>
    <x v="1"/>
    <n v="176"/>
    <x v="0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2"/>
    <x v="1"/>
    <n v="1485177952"/>
    <n v="42758.351296296292"/>
    <x v="0"/>
    <n v="41"/>
    <x v="0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9"/>
    <x v="0"/>
    <n v="1418159861"/>
    <n v="41982.678946759253"/>
    <x v="1"/>
    <n v="75"/>
    <x v="0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1"/>
    <x v="2"/>
    <n v="1472753745"/>
    <n v="42614.552604166667"/>
    <x v="1"/>
    <n v="97"/>
    <x v="0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8"/>
    <x v="0"/>
    <n v="1445875718"/>
    <n v="42303.464328703696"/>
    <x v="1"/>
    <n v="73"/>
    <x v="0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0"/>
    <x v="0"/>
    <n v="1434475476"/>
    <n v="42171.517083333332"/>
    <x v="1"/>
    <n v="49"/>
    <x v="0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4"/>
    <x v="3"/>
    <n v="1416555262"/>
    <n v="41964.107199074067"/>
    <x v="1"/>
    <n v="134"/>
    <x v="0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1"/>
    <x v="0"/>
    <n v="1444220588"/>
    <n v="42284.30773148148"/>
    <x v="1"/>
    <n v="68"/>
    <x v="0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9"/>
    <x v="0"/>
    <n v="1421089938"/>
    <n v="42016.591874999998"/>
    <x v="1"/>
    <n v="49"/>
    <x v="0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4"/>
    <x v="0"/>
    <n v="1446570315"/>
    <n v="42311.503645833327"/>
    <x v="1"/>
    <n v="63"/>
    <x v="0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5"/>
    <x v="0"/>
    <n v="1431435122"/>
    <n v="42136.32780092593"/>
    <x v="1"/>
    <n v="163"/>
    <x v="0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0"/>
    <x v="0"/>
    <n v="1434564660"/>
    <n v="42172.549305555549"/>
    <x v="1"/>
    <n v="288"/>
    <x v="0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"/>
    <x v="2"/>
    <n v="1470692528"/>
    <n v="42590.695925925924"/>
    <x v="1"/>
    <n v="42"/>
    <x v="0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5"/>
    <x v="0"/>
    <n v="1431509397"/>
    <n v="42137.18746527777"/>
    <x v="1"/>
    <n v="70"/>
    <x v="0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0"/>
    <x v="0"/>
    <n v="1434113265"/>
    <n v="42167.324826388889"/>
    <x v="1"/>
    <n v="30"/>
    <x v="0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8"/>
    <x v="3"/>
    <n v="1412332175"/>
    <n v="41915.22887731481"/>
    <x v="1"/>
    <n v="51"/>
    <x v="0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8"/>
    <x v="0"/>
    <n v="1444219209"/>
    <n v="42284.291770833333"/>
    <x v="1"/>
    <n v="145"/>
    <x v="0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7"/>
    <x v="2"/>
    <n v="1472498042"/>
    <n v="42611.5930787037"/>
    <x v="1"/>
    <n v="21"/>
    <x v="0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"/>
    <x v="2"/>
    <n v="1454259272"/>
    <n v="42400.496203703697"/>
    <x v="1"/>
    <n v="286"/>
    <x v="0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"/>
    <x v="0"/>
    <n v="1421183271"/>
    <n v="42017.672118055554"/>
    <x v="1"/>
    <n v="12"/>
    <x v="0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6"/>
    <x v="2"/>
    <n v="1456526879"/>
    <n v="42426.741655092592"/>
    <x v="1"/>
    <n v="100"/>
    <x v="0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8"/>
    <x v="3"/>
    <n v="1413735806"/>
    <n v="41931.474606481483"/>
    <x v="1"/>
    <n v="100"/>
    <x v="0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0"/>
    <x v="0"/>
    <n v="1430425303"/>
    <n v="42124.640081018515"/>
    <x v="1"/>
    <n v="34"/>
    <x v="0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6"/>
    <x v="2"/>
    <n v="1456885659"/>
    <n v="42430.894201388881"/>
    <x v="0"/>
    <n v="63"/>
    <x v="0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5"/>
    <x v="0"/>
    <n v="1430158198"/>
    <n v="42121.548587962963"/>
    <x v="0"/>
    <n v="30"/>
    <x v="0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7"/>
    <x v="0"/>
    <n v="1438561705"/>
    <n v="42218.811400462961"/>
    <x v="0"/>
    <n v="47"/>
    <x v="0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6"/>
    <x v="2"/>
    <n v="1458103188"/>
    <n v="42444.985972222225"/>
    <x v="0"/>
    <n v="237"/>
    <x v="0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2"/>
    <x v="2"/>
    <n v="1452448298"/>
    <n v="42379.535856481474"/>
    <x v="0"/>
    <n v="47"/>
    <x v="0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9"/>
    <x v="2"/>
    <n v="1452546853"/>
    <n v="42380.676539351851"/>
    <x v="0"/>
    <n v="15"/>
    <x v="0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2"/>
    <x v="1"/>
    <n v="1485556626"/>
    <n v="42762.734097222223"/>
    <x v="0"/>
    <n v="81"/>
    <x v="0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"/>
    <x v="2"/>
    <n v="1468699782"/>
    <n v="42567.631736111107"/>
    <x v="0"/>
    <n v="122"/>
    <x v="0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8"/>
    <x v="0"/>
    <n v="1446573628"/>
    <n v="42311.541990740741"/>
    <x v="0"/>
    <n v="34"/>
    <x v="0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5"/>
    <x v="2"/>
    <n v="1463337315"/>
    <n v="42505.566145833327"/>
    <x v="0"/>
    <n v="207"/>
    <x v="0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2"/>
    <x v="1"/>
    <n v="1485161402"/>
    <n v="42758.159745370365"/>
    <x v="0"/>
    <n v="25"/>
    <x v="0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x v="1"/>
    <x v="1"/>
    <n v="1486642891"/>
    <n v="42775.306608796294"/>
    <x v="0"/>
    <n v="72"/>
    <x v="0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7"/>
    <x v="0"/>
    <n v="1439743900"/>
    <n v="42232.494212962956"/>
    <x v="0"/>
    <n v="14"/>
    <x v="0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4"/>
    <x v="0"/>
    <n v="1444069748"/>
    <n v="42282.561898148146"/>
    <x v="0"/>
    <n v="15"/>
    <x v="0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1"/>
    <x v="1"/>
    <n v="1486030352"/>
    <n v="42768.217037037037"/>
    <x v="0"/>
    <n v="91"/>
    <x v="0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5"/>
    <x v="0"/>
    <n v="1431867554"/>
    <n v="42141.33280092592"/>
    <x v="0"/>
    <n v="24"/>
    <x v="0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7"/>
    <x v="2"/>
    <n v="1472294229"/>
    <n v="42609.234131944446"/>
    <x v="0"/>
    <n v="27"/>
    <x v="0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8"/>
    <x v="0"/>
    <n v="1446401372"/>
    <n v="42309.54828703704"/>
    <x v="0"/>
    <n v="47"/>
    <x v="0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0"/>
    <x v="0"/>
    <n v="1436380256"/>
    <n v="42193.563148148147"/>
    <x v="0"/>
    <n v="44"/>
    <x v="0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7"/>
    <x v="0"/>
    <n v="1440370768"/>
    <n v="42239.749629629623"/>
    <x v="0"/>
    <n v="72"/>
    <x v="0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11"/>
    <x v="0"/>
    <n v="1442268063"/>
    <n v="42261.709062499998"/>
    <x v="0"/>
    <n v="63"/>
    <x v="0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6"/>
    <x v="0"/>
    <n v="1428515462"/>
    <n v="42102.535439814812"/>
    <x v="0"/>
    <n v="88"/>
    <x v="0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"/>
    <x v="2"/>
    <n v="1466185176"/>
    <n v="42538.527500000004"/>
    <x v="0"/>
    <n v="70"/>
    <x v="0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4"/>
    <x v="2"/>
    <n v="1478507176"/>
    <n v="42681.143240740734"/>
    <x v="0"/>
    <n v="50"/>
    <x v="0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1"/>
    <x v="0"/>
    <n v="1424533084"/>
    <n v="42056.443101851844"/>
    <x v="0"/>
    <n v="35"/>
    <x v="0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4"/>
    <x v="2"/>
    <n v="1479826752"/>
    <n v="42696.41611111111"/>
    <x v="0"/>
    <n v="175"/>
    <x v="0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0"/>
    <x v="0"/>
    <n v="1435782748"/>
    <n v="42186.647546296292"/>
    <x v="0"/>
    <n v="20"/>
    <x v="0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5"/>
    <x v="2"/>
    <n v="1462252542"/>
    <n v="42493.010902777773"/>
    <x v="0"/>
    <n v="54"/>
    <x v="0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0"/>
    <x v="2"/>
    <n v="1460683339"/>
    <n v="42474.848831018513"/>
    <x v="0"/>
    <n v="20"/>
    <x v="0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6"/>
    <x v="2"/>
    <n v="1458766965"/>
    <n v="42452.668576388889"/>
    <x v="0"/>
    <n v="57"/>
    <x v="0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11"/>
    <x v="2"/>
    <n v="1473953778"/>
    <n v="42628.441874999997"/>
    <x v="0"/>
    <n v="31"/>
    <x v="0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11"/>
    <x v="0"/>
    <n v="1441577825"/>
    <n v="42253.720196759255"/>
    <x v="0"/>
    <n v="31"/>
    <x v="0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1"/>
    <x v="0"/>
    <n v="1442473210"/>
    <n v="42264.083449074074"/>
    <x v="0"/>
    <n v="45"/>
    <x v="0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8"/>
    <x v="2"/>
    <n v="1477077946"/>
    <n v="42664.601226851846"/>
    <x v="0"/>
    <n v="41"/>
    <x v="0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9"/>
    <x v="2"/>
    <n v="1452664317"/>
    <n v="42382.036076388882"/>
    <x v="0"/>
    <n v="29"/>
    <x v="0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10"/>
    <x v="0"/>
    <n v="1428733511"/>
    <n v="42105.059155092589"/>
    <x v="0"/>
    <n v="58"/>
    <x v="0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0"/>
    <x v="2"/>
    <n v="1459927041"/>
    <n v="42466.095381944448"/>
    <x v="0"/>
    <n v="89"/>
    <x v="0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x v="3"/>
    <x v="3"/>
    <n v="1404680075"/>
    <n v="41826.662905092591"/>
    <x v="0"/>
    <n v="125"/>
    <x v="0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5"/>
    <x v="2"/>
    <n v="1462755424"/>
    <n v="42498.831296296288"/>
    <x v="0"/>
    <n v="18"/>
    <x v="0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6"/>
    <x v="2"/>
    <n v="1456902893"/>
    <n v="42431.093668981477"/>
    <x v="0"/>
    <n v="32"/>
    <x v="0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9"/>
    <x v="0"/>
    <n v="1418824986"/>
    <n v="41990.377152777779"/>
    <x v="0"/>
    <n v="16"/>
    <x v="0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5"/>
    <x v="2"/>
    <n v="1463965557"/>
    <n v="42512.837465277778"/>
    <x v="0"/>
    <n v="38"/>
    <x v="0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1"/>
    <x v="3"/>
    <n v="1412216665"/>
    <n v="41913.891956018517"/>
    <x v="0"/>
    <n v="15"/>
    <x v="0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5"/>
    <x v="2"/>
    <n v="1464653696"/>
    <n v="42520.802037037036"/>
    <x v="0"/>
    <n v="23"/>
    <x v="0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7"/>
    <x v="2"/>
    <n v="1472201208"/>
    <n v="42608.157499999994"/>
    <x v="0"/>
    <n v="49"/>
    <x v="0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5"/>
    <x v="2"/>
    <n v="1463925590"/>
    <n v="42512.374884259254"/>
    <x v="0"/>
    <n v="10"/>
    <x v="0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6"/>
    <x v="0"/>
    <n v="1425235877"/>
    <n v="42064.577280092592"/>
    <x v="0"/>
    <n v="15"/>
    <x v="0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"/>
    <x v="0"/>
    <n v="1423242505"/>
    <n v="42041.505844907406"/>
    <x v="0"/>
    <n v="57"/>
    <x v="0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0"/>
    <x v="2"/>
    <n v="1460105966"/>
    <n v="42468.166273148141"/>
    <x v="0"/>
    <n v="33"/>
    <x v="0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0"/>
    <x v="3"/>
    <n v="1404308883"/>
    <n v="41822.366701388884"/>
    <x v="0"/>
    <n v="9"/>
    <x v="0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0"/>
    <x v="3"/>
    <n v="1405583108"/>
    <n v="41837.114675925921"/>
    <x v="0"/>
    <n v="26"/>
    <x v="0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6"/>
    <x v="0"/>
    <n v="1425331068"/>
    <n v="42065.679027777776"/>
    <x v="0"/>
    <n v="69"/>
    <x v="0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1"/>
    <x v="0"/>
    <n v="1441125886"/>
    <n v="42248.48942129629"/>
    <x v="0"/>
    <n v="65"/>
    <x v="0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0"/>
    <x v="3"/>
    <n v="1403210330"/>
    <n v="41809.651967592588"/>
    <x v="0"/>
    <n v="83"/>
    <x v="0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5"/>
    <x v="0"/>
    <n v="1432484080"/>
    <n v="42148.468518518515"/>
    <x v="0"/>
    <n v="111"/>
    <x v="0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0"/>
    <x v="0"/>
    <n v="1435667422"/>
    <n v="42185.312754629624"/>
    <x v="0"/>
    <n v="46"/>
    <x v="0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"/>
    <x v="3"/>
    <n v="1404749446"/>
    <n v="41827.465810185182"/>
    <x v="0"/>
    <n v="63"/>
    <x v="0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6"/>
    <x v="2"/>
    <n v="1457429646"/>
    <n v="42437.190347222226"/>
    <x v="0"/>
    <n v="9"/>
    <x v="0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1"/>
    <x v="3"/>
    <n v="1411109167"/>
    <n v="41901.073692129627"/>
    <x v="0"/>
    <n v="34"/>
    <x v="0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2"/>
    <x v="1"/>
    <n v="1486129680"/>
    <n v="42769.366666666661"/>
    <x v="0"/>
    <n v="112"/>
    <x v="0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0"/>
    <x v="2"/>
    <n v="1467129518"/>
    <n v="42549.457384259258"/>
    <x v="0"/>
    <n v="47"/>
    <x v="0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4"/>
    <x v="2"/>
    <n v="1478906554"/>
    <n v="42685.765671296293"/>
    <x v="0"/>
    <n v="38"/>
    <x v="0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5"/>
    <x v="2"/>
    <n v="1463771421"/>
    <n v="42510.590520833335"/>
    <x v="0"/>
    <n v="28"/>
    <x v="0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6"/>
    <x v="0"/>
    <n v="1425020810"/>
    <n v="42062.088078703695"/>
    <x v="0"/>
    <n v="78"/>
    <x v="0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6"/>
    <x v="2"/>
    <n v="1458770384"/>
    <n v="42452.708148148151"/>
    <x v="0"/>
    <n v="23"/>
    <x v="0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"/>
    <x v="3"/>
    <n v="1406782093"/>
    <n v="41850.991817129623"/>
    <x v="0"/>
    <n v="40"/>
    <x v="0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6"/>
    <x v="0"/>
    <n v="1424226768"/>
    <n v="42052.897777777776"/>
    <x v="0"/>
    <n v="13"/>
    <x v="0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2"/>
    <x v="0"/>
    <n v="1424306110"/>
    <n v="42053.816087962965"/>
    <x v="0"/>
    <n v="18"/>
    <x v="0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10"/>
    <x v="2"/>
    <n v="1461503654"/>
    <n v="42484.343217592592"/>
    <x v="0"/>
    <n v="22"/>
    <x v="0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6"/>
    <x v="2"/>
    <n v="1459949080"/>
    <n v="42466.350462962961"/>
    <x v="0"/>
    <n v="79"/>
    <x v="0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5"/>
    <x v="2"/>
    <n v="1463971172"/>
    <n v="42512.902453703697"/>
    <x v="0"/>
    <n v="14"/>
    <x v="0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8"/>
    <x v="0"/>
    <n v="1445791811"/>
    <n v="42302.493182870363"/>
    <x v="0"/>
    <n v="51"/>
    <x v="0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0"/>
    <x v="3"/>
    <n v="1402910965"/>
    <n v="41806.187094907407"/>
    <x v="0"/>
    <n v="54"/>
    <x v="0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0"/>
    <x v="2"/>
    <n v="1462492178"/>
    <n v="42495.784467592595"/>
    <x v="0"/>
    <n v="70"/>
    <x v="0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0"/>
    <x v="2"/>
    <n v="1461061350"/>
    <n v="42479.223958333336"/>
    <x v="0"/>
    <n v="44"/>
    <x v="0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1"/>
    <x v="0"/>
    <n v="1443029206"/>
    <n v="42270.518587962964"/>
    <x v="0"/>
    <n v="55"/>
    <x v="0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10"/>
    <x v="2"/>
    <n v="1461941527"/>
    <n v="42489.411192129628"/>
    <x v="0"/>
    <n v="15"/>
    <x v="0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0"/>
    <x v="2"/>
    <n v="1466019272"/>
    <n v="42536.607314814813"/>
    <x v="0"/>
    <n v="27"/>
    <x v="0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"/>
    <x v="3"/>
    <n v="1404295310"/>
    <n v="41822.209606481476"/>
    <x v="0"/>
    <n v="21"/>
    <x v="0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8"/>
    <x v="3"/>
    <n v="1413790079"/>
    <n v="41932.102766203701"/>
    <x v="0"/>
    <n v="162"/>
    <x v="0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2"/>
    <x v="1"/>
    <n v="1484097734"/>
    <n v="42745.848773148151"/>
    <x v="0"/>
    <n v="23"/>
    <x v="0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4"/>
    <x v="2"/>
    <n v="1479866343"/>
    <n v="42696.874340277776"/>
    <x v="0"/>
    <n v="72"/>
    <x v="0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7"/>
    <x v="3"/>
    <n v="1408062990"/>
    <n v="41865.817013888889"/>
    <x v="0"/>
    <n v="68"/>
    <x v="0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1"/>
    <x v="0"/>
    <n v="1424484717"/>
    <n v="42055.883298611108"/>
    <x v="0"/>
    <n v="20"/>
    <x v="0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"/>
    <x v="3"/>
    <n v="1406831445"/>
    <n v="41851.563020833331"/>
    <x v="0"/>
    <n v="26"/>
    <x v="0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"/>
    <x v="2"/>
    <n v="1456183649"/>
    <n v="42422.769085648142"/>
    <x v="0"/>
    <n v="72"/>
    <x v="0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4"/>
    <x v="0"/>
    <n v="1447381592"/>
    <n v="42320.893425925926"/>
    <x v="0"/>
    <n v="3"/>
    <x v="0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10"/>
    <x v="0"/>
    <n v="1428889037"/>
    <n v="42106.859224537031"/>
    <x v="0"/>
    <n v="18"/>
    <x v="0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"/>
    <x v="0"/>
    <n v="1436307894"/>
    <n v="42192.725624999999"/>
    <x v="0"/>
    <n v="30"/>
    <x v="0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9"/>
    <x v="0"/>
    <n v="1416977259"/>
    <n v="41968.991423611107"/>
    <x v="0"/>
    <n v="23"/>
    <x v="0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9"/>
    <x v="1"/>
    <n v="1479257980"/>
    <n v="42689.833101851851"/>
    <x v="0"/>
    <n v="54"/>
    <x v="0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4"/>
    <x v="2"/>
    <n v="1479283285"/>
    <n v="42690.125983796293"/>
    <x v="0"/>
    <n v="26"/>
    <x v="0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4"/>
    <x v="0"/>
    <n v="1446670765"/>
    <n v="42312.666261574072"/>
    <x v="0"/>
    <n v="9"/>
    <x v="0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"/>
    <x v="3"/>
    <n v="1407157756"/>
    <n v="41855.339768518512"/>
    <x v="0"/>
    <n v="27"/>
    <x v="0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0"/>
    <x v="0"/>
    <n v="1435177840"/>
    <n v="42179.646296296291"/>
    <x v="0"/>
    <n v="30"/>
    <x v="0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11"/>
    <x v="0"/>
    <n v="1443461616"/>
    <n v="42275.523333333331"/>
    <x v="0"/>
    <n v="52"/>
    <x v="0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10"/>
    <x v="3"/>
    <n v="1399387173"/>
    <n v="41765.402465277773"/>
    <x v="0"/>
    <n v="17"/>
    <x v="0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6"/>
    <x v="0"/>
    <n v="1424796594"/>
    <n v="42059.492986111109"/>
    <x v="0"/>
    <n v="19"/>
    <x v="0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"/>
    <x v="0"/>
    <n v="1424280899"/>
    <n v="42053.524293981485"/>
    <x v="0"/>
    <n v="77"/>
    <x v="0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x v="3"/>
    <x v="3"/>
    <n v="1407400306"/>
    <n v="41858.147060185183"/>
    <x v="0"/>
    <n v="21"/>
    <x v="0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"/>
    <x v="0"/>
    <n v="1439122800"/>
    <n v="42225.305555555555"/>
    <x v="0"/>
    <n v="38"/>
    <x v="0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8"/>
    <x v="3"/>
    <n v="1414277578"/>
    <n v="41937.745115740734"/>
    <x v="0"/>
    <n v="28"/>
    <x v="0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"/>
    <x v="0"/>
    <n v="1423455983"/>
    <n v="42043.976655092592"/>
    <x v="0"/>
    <n v="48"/>
    <x v="0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"/>
    <x v="2"/>
    <n v="1467973256"/>
    <n v="42559.222870370366"/>
    <x v="0"/>
    <n v="46"/>
    <x v="0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5"/>
    <x v="2"/>
    <n v="1464979620"/>
    <n v="42524.574305555558"/>
    <x v="0"/>
    <n v="30"/>
    <x v="0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8"/>
    <x v="0"/>
    <n v="1444874768"/>
    <n v="42291.879259259258"/>
    <x v="0"/>
    <n v="64"/>
    <x v="0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4"/>
    <x v="3"/>
    <n v="1415652552"/>
    <n v="41953.659166666665"/>
    <x v="0"/>
    <n v="15"/>
    <x v="0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4"/>
    <x v="3"/>
    <n v="1415028506"/>
    <n v="41946.436412037037"/>
    <x v="0"/>
    <n v="41"/>
    <x v="0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4"/>
    <x v="3"/>
    <n v="1415125088"/>
    <n v="41947.554259259254"/>
    <x v="0"/>
    <n v="35"/>
    <x v="0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5"/>
    <x v="0"/>
    <n v="1432033441"/>
    <n v="42143.252789351849"/>
    <x v="0"/>
    <n v="45"/>
    <x v="0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5"/>
    <x v="2"/>
    <n v="1462368682"/>
    <n v="42494.355115740742"/>
    <x v="0"/>
    <n v="62"/>
    <x v="0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0"/>
    <x v="3"/>
    <n v="1403721345"/>
    <n v="41815.56649305555"/>
    <x v="0"/>
    <n v="22"/>
    <x v="0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"/>
    <x v="3"/>
    <n v="1404997548"/>
    <n v="41830.337361111109"/>
    <x v="0"/>
    <n v="18"/>
    <x v="0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10"/>
    <x v="2"/>
    <n v="1458245855"/>
    <n v="42446.63721064815"/>
    <x v="0"/>
    <n v="12"/>
    <x v="0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8"/>
    <x v="3"/>
    <n v="1413065230"/>
    <n v="41923.713310185187"/>
    <x v="0"/>
    <n v="44"/>
    <x v="0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0"/>
    <x v="3"/>
    <n v="1403878645"/>
    <n v="41817.387094907404"/>
    <x v="0"/>
    <n v="27"/>
    <x v="0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10"/>
    <x v="0"/>
    <n v="1431795944"/>
    <n v="42140.503981481481"/>
    <x v="0"/>
    <n v="38"/>
    <x v="0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5"/>
    <x v="3"/>
    <n v="1399286589"/>
    <n v="41764.238298611104"/>
    <x v="0"/>
    <n v="28"/>
    <x v="0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2"/>
    <x v="2"/>
    <n v="1452338929"/>
    <n v="42378.270011574066"/>
    <x v="0"/>
    <n v="24"/>
    <x v="0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8"/>
    <x v="3"/>
    <n v="1414605776"/>
    <n v="41941.543703703705"/>
    <x v="0"/>
    <n v="65"/>
    <x v="0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2"/>
    <x v="0"/>
    <n v="1421964325"/>
    <n v="42026.712094907409"/>
    <x v="0"/>
    <n v="46"/>
    <x v="0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"/>
    <x v="3"/>
    <n v="1405378414"/>
    <n v="41834.745532407404"/>
    <x v="0"/>
    <n v="85"/>
    <x v="0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x v="3"/>
    <x v="0"/>
    <n v="1436376146"/>
    <n v="42193.5155787037"/>
    <x v="0"/>
    <n v="66"/>
    <x v="0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8"/>
    <x v="0"/>
    <n v="1444747843"/>
    <n v="42290.410219907404"/>
    <x v="0"/>
    <n v="165"/>
    <x v="0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x v="5"/>
    <x v="0"/>
    <n v="1432638324"/>
    <n v="42150.253749999996"/>
    <x v="0"/>
    <n v="17"/>
    <x v="0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5"/>
    <x v="0"/>
    <n v="1432814702"/>
    <n v="42152.295162037037"/>
    <x v="0"/>
    <n v="3"/>
    <x v="0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1"/>
    <x v="2"/>
    <n v="1455063886"/>
    <n v="42409.808865740742"/>
    <x v="0"/>
    <n v="17"/>
    <x v="0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0"/>
    <x v="3"/>
    <n v="1401623376"/>
    <n v="41791.284444444442"/>
    <x v="0"/>
    <n v="91"/>
    <x v="0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x v="0"/>
    <x v="3"/>
    <n v="1402049289"/>
    <n v="41796.21399305555"/>
    <x v="0"/>
    <n v="67"/>
    <x v="0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0"/>
    <x v="3"/>
    <n v="1403135304"/>
    <n v="41808.78361111111"/>
    <x v="0"/>
    <n v="18"/>
    <x v="0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0"/>
    <x v="2"/>
    <n v="1466710358"/>
    <n v="42544.605995370373"/>
    <x v="0"/>
    <n v="21"/>
    <x v="0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5"/>
    <x v="2"/>
    <n v="1462841990"/>
    <n v="42499.83321759259"/>
    <x v="0"/>
    <n v="40"/>
    <x v="0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1"/>
    <x v="0"/>
    <n v="1442536372"/>
    <n v="42264.814490740733"/>
    <x v="0"/>
    <n v="78"/>
    <x v="0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7"/>
    <x v="3"/>
    <n v="1409266862"/>
    <n v="41879.750717592593"/>
    <x v="0"/>
    <n v="26"/>
    <x v="0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2"/>
    <x v="0"/>
    <n v="1424280938"/>
    <n v="42053.524745370371"/>
    <x v="0"/>
    <n v="14"/>
    <x v="0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4"/>
    <x v="2"/>
    <n v="1478030325"/>
    <n v="42675.624131944445"/>
    <x v="0"/>
    <n v="44"/>
    <x v="0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6"/>
    <x v="2"/>
    <n v="1459999656"/>
    <n v="42466.935833333329"/>
    <x v="0"/>
    <n v="9"/>
    <x v="0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6"/>
    <x v="0"/>
    <n v="1427363645"/>
    <n v="42089.204224537032"/>
    <x v="0"/>
    <n v="30"/>
    <x v="0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1"/>
    <x v="3"/>
    <n v="1410558948"/>
    <n v="41894.705416666664"/>
    <x v="0"/>
    <n v="45"/>
    <x v="0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0"/>
    <x v="3"/>
    <n v="1398283307"/>
    <n v="41752.626238425924"/>
    <x v="0"/>
    <n v="56"/>
    <x v="0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6"/>
    <x v="2"/>
    <n v="1458416585"/>
    <n v="42448.613252314812"/>
    <x v="0"/>
    <n v="46"/>
    <x v="0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2"/>
    <x v="2"/>
    <n v="1454638202"/>
    <n v="42404.881967592592"/>
    <x v="0"/>
    <n v="34"/>
    <x v="0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"/>
    <x v="0"/>
    <n v="1422903563"/>
    <n v="42037.582905092589"/>
    <x v="0"/>
    <n v="98"/>
    <x v="0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4"/>
    <x v="0"/>
    <n v="1447594176"/>
    <n v="42323.353888888887"/>
    <x v="0"/>
    <n v="46"/>
    <x v="0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6"/>
    <x v="0"/>
    <n v="1427320341"/>
    <n v="42088.703020833331"/>
    <x v="0"/>
    <n v="10"/>
    <x v="0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2"/>
    <x v="0"/>
    <n v="1421252084"/>
    <n v="42018.468564814808"/>
    <x v="0"/>
    <n v="76"/>
    <x v="0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1"/>
    <x v="3"/>
    <n v="1409669336"/>
    <n v="41884.40898148148"/>
    <x v="0"/>
    <n v="104"/>
    <x v="0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7"/>
    <x v="3"/>
    <n v="1409620903"/>
    <n v="41883.848414351851"/>
    <x v="0"/>
    <n v="87"/>
    <x v="0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0"/>
    <x v="3"/>
    <n v="1401722952"/>
    <n v="41792.436944444438"/>
    <x v="0"/>
    <n v="29"/>
    <x v="0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2"/>
    <x v="0"/>
    <n v="1422983847"/>
    <n v="42038.512118055551"/>
    <x v="0"/>
    <n v="51"/>
    <x v="0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8"/>
    <x v="2"/>
    <n v="1476837061"/>
    <n v="42661.813206018516"/>
    <x v="0"/>
    <n v="12"/>
    <x v="0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0"/>
    <x v="3"/>
    <n v="1404168101"/>
    <n v="41820.737280092588"/>
    <x v="0"/>
    <n v="72"/>
    <x v="0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"/>
    <x v="3"/>
    <n v="1405791153"/>
    <n v="41839.522604166668"/>
    <x v="0"/>
    <n v="21"/>
    <x v="0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2"/>
    <x v="2"/>
    <n v="1452520614"/>
    <n v="42380.372847222221"/>
    <x v="0"/>
    <n v="42"/>
    <x v="0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x v="5"/>
    <x v="3"/>
    <n v="1400290255"/>
    <n v="41775.854803240742"/>
    <x v="0"/>
    <n v="71"/>
    <x v="0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0"/>
    <x v="3"/>
    <n v="1402391269"/>
    <n v="41800.172094907408"/>
    <x v="0"/>
    <n v="168"/>
    <x v="0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"/>
    <x v="2"/>
    <n v="1469112493"/>
    <n v="42572.408483796295"/>
    <x v="0"/>
    <n v="19"/>
    <x v="0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"/>
    <x v="3"/>
    <n v="1406811593"/>
    <n v="41851.333252314813"/>
    <x v="0"/>
    <n v="37"/>
    <x v="0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"/>
    <x v="0"/>
    <n v="1437411820"/>
    <n v="42205.502546296295"/>
    <x v="0"/>
    <n v="36"/>
    <x v="0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0"/>
    <x v="0"/>
    <n v="1428358567"/>
    <n v="42100.719525462955"/>
    <x v="0"/>
    <n v="14"/>
    <x v="0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9"/>
    <x v="2"/>
    <n v="1452030730"/>
    <n v="42374.702893518515"/>
    <x v="0"/>
    <n v="18"/>
    <x v="0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0"/>
    <x v="3"/>
    <n v="1403146628"/>
    <n v="41808.914675925924"/>
    <x v="0"/>
    <n v="82"/>
    <x v="0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8"/>
    <x v="0"/>
    <n v="1445077121"/>
    <n v="42294.221307870372"/>
    <x v="0"/>
    <n v="43"/>
    <x v="0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10"/>
    <x v="0"/>
    <n v="1430424672"/>
    <n v="42124.63277777777"/>
    <x v="0"/>
    <n v="8"/>
    <x v="0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7"/>
    <x v="3"/>
    <n v="1407674146"/>
    <n v="41861.316504629627"/>
    <x v="0"/>
    <n v="45"/>
    <x v="0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5"/>
    <x v="2"/>
    <n v="1464677986"/>
    <n v="42521.08317129629"/>
    <x v="0"/>
    <n v="20"/>
    <x v="0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11"/>
    <x v="0"/>
    <n v="1443185036"/>
    <n v="42272.322175925925"/>
    <x v="0"/>
    <n v="31"/>
    <x v="0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2"/>
    <x v="0"/>
    <n v="1421092725"/>
    <n v="42016.624131944445"/>
    <x v="0"/>
    <n v="25"/>
    <x v="0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"/>
    <x v="2"/>
    <n v="1454448012"/>
    <n v="42402.680694444447"/>
    <x v="0"/>
    <n v="14"/>
    <x v="0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4"/>
    <x v="3"/>
    <n v="1416192689"/>
    <n v="41959.910752314812"/>
    <x v="0"/>
    <n v="45"/>
    <x v="0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0"/>
    <x v="2"/>
    <n v="1465607738"/>
    <n v="42531.844189814808"/>
    <x v="0"/>
    <n v="20"/>
    <x v="0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6"/>
    <x v="0"/>
    <n v="1422809671"/>
    <n v="42036.496192129627"/>
    <x v="0"/>
    <n v="39"/>
    <x v="0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6"/>
    <x v="0"/>
    <n v="1427304127"/>
    <n v="42088.515358796292"/>
    <x v="0"/>
    <n v="16"/>
    <x v="0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0"/>
    <x v="3"/>
    <n v="1404141626"/>
    <n v="41820.430856481478"/>
    <x v="0"/>
    <n v="37"/>
    <x v="0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"/>
    <x v="2"/>
    <n v="1465946956"/>
    <n v="42535.770324074074"/>
    <x v="0"/>
    <n v="14"/>
    <x v="0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0"/>
    <x v="3"/>
    <n v="1404233159"/>
    <n v="41821.490266203698"/>
    <x v="0"/>
    <n v="21"/>
    <x v="0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1"/>
    <x v="2"/>
    <n v="1473789627"/>
    <n v="42626.541979166665"/>
    <x v="0"/>
    <n v="69"/>
    <x v="0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"/>
    <x v="3"/>
    <n v="1404190567"/>
    <n v="41820.997303240736"/>
    <x v="0"/>
    <n v="16"/>
    <x v="0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2"/>
    <x v="0"/>
    <n v="1421081857"/>
    <n v="42016.498344907406"/>
    <x v="0"/>
    <n v="55"/>
    <x v="0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2"/>
    <x v="0"/>
    <n v="1420606303"/>
    <n v="42010.994247685179"/>
    <x v="0"/>
    <n v="27"/>
    <x v="0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10"/>
    <x v="2"/>
    <n v="1461151860"/>
    <n v="42480.271527777775"/>
    <x v="0"/>
    <n v="36"/>
    <x v="0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"/>
    <x v="3"/>
    <n v="1406896752"/>
    <n v="41852.318888888884"/>
    <x v="0"/>
    <n v="19"/>
    <x v="0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11"/>
    <x v="2"/>
    <n v="1475248279"/>
    <n v="42643.424525462957"/>
    <x v="0"/>
    <n v="12"/>
    <x v="0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0"/>
    <x v="0"/>
    <n v="1435181628"/>
    <n v="42179.690138888887"/>
    <x v="0"/>
    <n v="17"/>
    <x v="0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11"/>
    <x v="2"/>
    <n v="1472594585"/>
    <n v="42612.710474537038"/>
    <x v="0"/>
    <n v="114"/>
    <x v="0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"/>
    <x v="2"/>
    <n v="1469329637"/>
    <n v="42574.921724537031"/>
    <x v="0"/>
    <n v="93"/>
    <x v="0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"/>
    <x v="0"/>
    <n v="1436972472"/>
    <n v="42200.417499999996"/>
    <x v="0"/>
    <n v="36"/>
    <x v="0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6"/>
    <x v="2"/>
    <n v="1455928050"/>
    <n v="42419.810763888883"/>
    <x v="0"/>
    <n v="61"/>
    <x v="0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1"/>
    <x v="0"/>
    <n v="1424275632"/>
    <n v="42053.463333333326"/>
    <x v="0"/>
    <n v="47"/>
    <x v="0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7"/>
    <x v="2"/>
    <n v="1471976529"/>
    <n v="42605.557048611103"/>
    <x v="0"/>
    <n v="17"/>
    <x v="0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6"/>
    <x v="2"/>
    <n v="1459265045"/>
    <n v="42458.433391203704"/>
    <x v="0"/>
    <n v="63"/>
    <x v="0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0"/>
    <x v="2"/>
    <n v="1465345902"/>
    <n v="42528.813680555548"/>
    <x v="0"/>
    <n v="9"/>
    <x v="0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"/>
    <x v="3"/>
    <n v="1405971690"/>
    <n v="41841.612152777772"/>
    <x v="0"/>
    <n v="30"/>
    <x v="0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8"/>
    <x v="3"/>
    <n v="1413432331"/>
    <n v="41927.962164351848"/>
    <x v="0"/>
    <n v="23"/>
    <x v="0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"/>
    <x v="0"/>
    <n v="1425067296"/>
    <n v="42062.626111111109"/>
    <x v="0"/>
    <n v="33"/>
    <x v="0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0"/>
    <x v="2"/>
    <n v="1466424131"/>
    <n v="42541.293182870366"/>
    <x v="0"/>
    <n v="39"/>
    <x v="0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8"/>
    <x v="3"/>
    <n v="1412629704"/>
    <n v="41918.672499999993"/>
    <x v="0"/>
    <n v="17"/>
    <x v="0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1"/>
    <x v="3"/>
    <n v="1412836990"/>
    <n v="41921.071643518517"/>
    <x v="0"/>
    <n v="6"/>
    <x v="0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0"/>
    <x v="0"/>
    <n v="1430761243"/>
    <n v="42128.528275462959"/>
    <x v="0"/>
    <n v="39"/>
    <x v="0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"/>
    <x v="0"/>
    <n v="1424296822"/>
    <n v="42053.708587962967"/>
    <x v="0"/>
    <n v="57"/>
    <x v="0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5"/>
    <x v="3"/>
    <n v="1400790680"/>
    <n v="41781.646759259253"/>
    <x v="0"/>
    <n v="56"/>
    <x v="0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0"/>
    <x v="0"/>
    <n v="1434440227"/>
    <n v="42171.109108796292"/>
    <x v="0"/>
    <n v="13"/>
    <x v="0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9"/>
    <x v="0"/>
    <n v="1418709388"/>
    <n v="41989.039212962954"/>
    <x v="0"/>
    <n v="95"/>
    <x v="0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0"/>
    <x v="3"/>
    <n v="1402079466"/>
    <n v="41796.563263888886"/>
    <x v="0"/>
    <n v="80"/>
    <x v="0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0"/>
    <x v="3"/>
    <n v="1401811381"/>
    <n v="41793.460428240738"/>
    <x v="0"/>
    <n v="133"/>
    <x v="0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5"/>
    <x v="2"/>
    <n v="1463422499"/>
    <n v="42506.552071759252"/>
    <x v="0"/>
    <n v="44"/>
    <x v="0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2"/>
    <x v="2"/>
    <n v="1451839080"/>
    <n v="42372.484722222223"/>
    <x v="0"/>
    <n v="30"/>
    <x v="0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5"/>
    <x v="0"/>
    <n v="1430600401"/>
    <n v="42126.666678240734"/>
    <x v="0"/>
    <n v="56"/>
    <x v="0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5"/>
    <x v="0"/>
    <n v="1432593252"/>
    <n v="42149.732083333329"/>
    <x v="0"/>
    <n v="66"/>
    <x v="0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6"/>
    <x v="0"/>
    <n v="1427221560"/>
    <n v="42087.55972222222"/>
    <x v="0"/>
    <n v="29"/>
    <x v="0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"/>
    <x v="3"/>
    <n v="1398352531"/>
    <n v="41753.427442129629"/>
    <x v="0"/>
    <n v="72"/>
    <x v="0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6"/>
    <x v="2"/>
    <n v="1457982924"/>
    <n v="42443.594027777777"/>
    <x v="0"/>
    <n v="27"/>
    <x v="0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10"/>
    <x v="0"/>
    <n v="1430114384"/>
    <n v="42121.041481481479"/>
    <x v="0"/>
    <n v="10"/>
    <x v="0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1"/>
    <x v="0"/>
    <n v="1442794397"/>
    <n v="42267.800891203697"/>
    <x v="0"/>
    <n v="35"/>
    <x v="0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"/>
    <x v="3"/>
    <n v="1406580436"/>
    <n v="41848.657824074071"/>
    <x v="0"/>
    <n v="29"/>
    <x v="0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8"/>
    <x v="2"/>
    <n v="1479186575"/>
    <n v="42689.006655092591"/>
    <x v="0"/>
    <n v="13"/>
    <x v="0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8"/>
    <x v="3"/>
    <n v="1412360309"/>
    <n v="41915.554502314815"/>
    <x v="0"/>
    <n v="72"/>
    <x v="0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7"/>
    <x v="2"/>
    <n v="1470169166"/>
    <n v="42584.638495370367"/>
    <x v="0"/>
    <n v="78"/>
    <x v="0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5"/>
    <x v="2"/>
    <n v="1463852904"/>
    <n v="42511.533611111103"/>
    <x v="0"/>
    <n v="49"/>
    <x v="0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10"/>
    <x v="2"/>
    <n v="1459309704"/>
    <n v="42458.950277777774"/>
    <x v="0"/>
    <n v="42"/>
    <x v="0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0"/>
    <x v="0"/>
    <n v="1431046325"/>
    <n v="42131.827835648146"/>
    <x v="0"/>
    <n v="35"/>
    <x v="0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"/>
    <x v="2"/>
    <n v="1455919438"/>
    <n v="42419.711087962954"/>
    <x v="0"/>
    <n v="42"/>
    <x v="0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7"/>
    <x v="0"/>
    <n v="1439835595"/>
    <n v="42233.555497685178"/>
    <x v="0"/>
    <n v="42"/>
    <x v="0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"/>
    <x v="2"/>
    <n v="1456862924"/>
    <n v="42430.631064814814"/>
    <x v="0"/>
    <n v="31"/>
    <x v="0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0"/>
    <x v="2"/>
    <n v="1466767728"/>
    <n v="42545.27"/>
    <x v="0"/>
    <n v="38"/>
    <x v="0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8"/>
    <x v="0"/>
    <n v="1445363891"/>
    <n v="42297.540405092594"/>
    <x v="0"/>
    <n v="8"/>
    <x v="0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x v="10"/>
    <x v="3"/>
    <n v="1398983245"/>
    <n v="41760.727372685185"/>
    <x v="0"/>
    <n v="39"/>
    <x v="0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"/>
    <x v="3"/>
    <n v="1404927440"/>
    <n v="41829.525925925926"/>
    <x v="0"/>
    <n v="29"/>
    <x v="0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0"/>
    <x v="2"/>
    <n v="1462140537"/>
    <n v="42491.714548611104"/>
    <x v="0"/>
    <n v="72"/>
    <x v="0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10"/>
    <x v="2"/>
    <n v="1460914253"/>
    <n v="42477.521446759252"/>
    <x v="0"/>
    <n v="15"/>
    <x v="0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8"/>
    <x v="3"/>
    <n v="1415392666"/>
    <n v="41950.651226851849"/>
    <x v="0"/>
    <n v="33"/>
    <x v="0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0"/>
    <x v="3"/>
    <n v="1402584846"/>
    <n v="41802.412569444445"/>
    <x v="0"/>
    <n v="15"/>
    <x v="0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8"/>
    <x v="3"/>
    <n v="1413406695"/>
    <n v="41927.665451388886"/>
    <x v="0"/>
    <n v="19"/>
    <x v="0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6"/>
    <x v="0"/>
    <n v="1424609592"/>
    <n v="42057.328611111108"/>
    <x v="0"/>
    <n v="17"/>
    <x v="0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5"/>
    <x v="3"/>
    <n v="1400725112"/>
    <n v="41780.887870370367"/>
    <x v="0"/>
    <n v="44"/>
    <x v="0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2"/>
    <x v="0"/>
    <n v="1421439552"/>
    <n v="42020.638333333329"/>
    <x v="0"/>
    <n v="10"/>
    <x v="0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0"/>
    <x v="0"/>
    <n v="1430505171"/>
    <n v="42125.564479166664"/>
    <x v="0"/>
    <n v="46"/>
    <x v="0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7"/>
    <x v="3"/>
    <n v="1407197670"/>
    <n v="41855.801736111105"/>
    <x v="0"/>
    <n v="11"/>
    <x v="0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0"/>
    <x v="3"/>
    <n v="1401910634"/>
    <n v="41794.609189814815"/>
    <x v="0"/>
    <n v="13"/>
    <x v="0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1"/>
    <x v="3"/>
    <n v="1410461299"/>
    <n v="41893.575219907405"/>
    <x v="0"/>
    <n v="33"/>
    <x v="0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"/>
    <x v="0"/>
    <n v="1422886950"/>
    <n v="42037.390624999993"/>
    <x v="0"/>
    <n v="28"/>
    <x v="0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7"/>
    <x v="0"/>
    <n v="1439322412"/>
    <n v="42227.615879629629"/>
    <x v="0"/>
    <n v="21"/>
    <x v="0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7"/>
    <x v="3"/>
    <n v="1409388020"/>
    <n v="41881.153009259258"/>
    <x v="0"/>
    <n v="13"/>
    <x v="0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7"/>
    <x v="0"/>
    <n v="1439924246"/>
    <n v="42234.581550925919"/>
    <x v="0"/>
    <n v="34"/>
    <x v="0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7"/>
    <x v="2"/>
    <n v="1469871148"/>
    <n v="42581.189212962963"/>
    <x v="0"/>
    <n v="80"/>
    <x v="0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7"/>
    <x v="3"/>
    <n v="1409336373"/>
    <n v="41880.555243055554"/>
    <x v="0"/>
    <n v="74"/>
    <x v="0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"/>
    <x v="0"/>
    <n v="1438188106"/>
    <n v="42214.487337962964"/>
    <x v="0"/>
    <n v="7"/>
    <x v="0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6"/>
    <x v="2"/>
    <n v="1459411371"/>
    <n v="42460.126979166664"/>
    <x v="0"/>
    <n v="34"/>
    <x v="0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0"/>
    <x v="0"/>
    <n v="1434069205"/>
    <n v="42166.814872685187"/>
    <x v="0"/>
    <n v="86"/>
    <x v="0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9"/>
    <x v="1"/>
    <n v="1483012918"/>
    <n v="42733.293032407404"/>
    <x v="0"/>
    <n v="37"/>
    <x v="0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0"/>
    <x v="0"/>
    <n v="1434997018"/>
    <n v="42177.553449074076"/>
    <x v="0"/>
    <n v="18"/>
    <x v="0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6"/>
    <x v="2"/>
    <n v="1457881057"/>
    <n v="42442.41501157407"/>
    <x v="0"/>
    <n v="22"/>
    <x v="0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5"/>
    <x v="2"/>
    <n v="1464709334"/>
    <n v="42521.44599537037"/>
    <x v="0"/>
    <n v="26"/>
    <x v="0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7"/>
    <x v="3"/>
    <n v="1409667827"/>
    <n v="41884.391516203701"/>
    <x v="0"/>
    <n v="27"/>
    <x v="0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8"/>
    <x v="0"/>
    <n v="1444673767"/>
    <n v="42289.552858796298"/>
    <x v="0"/>
    <n v="8"/>
    <x v="0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11"/>
    <x v="0"/>
    <n v="1440687623"/>
    <n v="42243.416932870365"/>
    <x v="0"/>
    <n v="204"/>
    <x v="0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1"/>
    <x v="0"/>
    <n v="1441120910"/>
    <n v="42248.431828703695"/>
    <x v="0"/>
    <n v="46"/>
    <x v="0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4"/>
    <x v="0"/>
    <n v="1448040425"/>
    <n v="42328.518807870372"/>
    <x v="0"/>
    <n v="17"/>
    <x v="0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8"/>
    <x v="3"/>
    <n v="1413016216"/>
    <n v="41923.146018518513"/>
    <x v="0"/>
    <n v="28"/>
    <x v="0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"/>
    <x v="2"/>
    <n v="1469009140"/>
    <n v="42571.212268518517"/>
    <x v="0"/>
    <n v="83"/>
    <x v="0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7"/>
    <x v="2"/>
    <n v="1471543722"/>
    <n v="42600.547708333332"/>
    <x v="0"/>
    <n v="13"/>
    <x v="0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5"/>
    <x v="2"/>
    <n v="1464307491"/>
    <n v="42516.795034722221"/>
    <x v="0"/>
    <n v="8"/>
    <x v="0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"/>
    <x v="0"/>
    <n v="1438882275"/>
    <n v="42222.521701388883"/>
    <x v="0"/>
    <n v="32"/>
    <x v="0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7"/>
    <x v="3"/>
    <n v="1404915822"/>
    <n v="41829.391458333332"/>
    <x v="0"/>
    <n v="85"/>
    <x v="0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5"/>
    <x v="0"/>
    <n v="1432663659"/>
    <n v="42150.546979166662"/>
    <x v="0"/>
    <n v="29"/>
    <x v="0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"/>
    <x v="0"/>
    <n v="1423166257"/>
    <n v="42040.623344907406"/>
    <x v="0"/>
    <n v="24"/>
    <x v="0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6"/>
    <x v="0"/>
    <n v="1426188159"/>
    <n v="42075.599062499998"/>
    <x v="0"/>
    <n v="8"/>
    <x v="0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6"/>
    <x v="0"/>
    <n v="1426002684"/>
    <n v="42073.452361111107"/>
    <x v="0"/>
    <n v="19"/>
    <x v="0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10"/>
    <x v="2"/>
    <n v="1461117201"/>
    <n v="42479.870381944442"/>
    <x v="0"/>
    <n v="336"/>
    <x v="0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"/>
    <x v="2"/>
    <n v="1455230214"/>
    <n v="42411.733958333331"/>
    <x v="0"/>
    <n v="13"/>
    <x v="0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7"/>
    <x v="0"/>
    <n v="1438939673"/>
    <n v="42223.186030092591"/>
    <x v="0"/>
    <n v="42"/>
    <x v="0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0"/>
    <x v="2"/>
    <n v="1459632398"/>
    <n v="42462.685162037036"/>
    <x v="0"/>
    <n v="64"/>
    <x v="0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0"/>
    <x v="3"/>
    <n v="1398342170"/>
    <n v="41753.307523148142"/>
    <x v="0"/>
    <n v="25"/>
    <x v="0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5"/>
    <x v="3"/>
    <n v="1401372324"/>
    <n v="41788.378749999996"/>
    <x v="0"/>
    <n v="20"/>
    <x v="0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"/>
    <x v="0"/>
    <n v="1436575280"/>
    <n v="42195.820370370369"/>
    <x v="0"/>
    <n v="104"/>
    <x v="0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2"/>
    <x v="0"/>
    <n v="1421025159"/>
    <n v="42015.842118055552"/>
    <x v="0"/>
    <n v="53"/>
    <x v="0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8"/>
    <x v="2"/>
    <n v="1476786994"/>
    <n v="42661.233726851853"/>
    <x v="0"/>
    <n v="14"/>
    <x v="0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"/>
    <x v="3"/>
    <n v="1403105724"/>
    <n v="41808.441249999996"/>
    <x v="0"/>
    <n v="20"/>
    <x v="0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10"/>
    <x v="3"/>
    <n v="1396334311"/>
    <n v="41730.068414351852"/>
    <x v="0"/>
    <n v="558"/>
    <x v="0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5"/>
    <x v="0"/>
    <n v="1431718575"/>
    <n v="42139.608506944445"/>
    <x v="0"/>
    <n v="22"/>
    <x v="0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0"/>
    <x v="0"/>
    <n v="1436408308"/>
    <n v="42193.887824074067"/>
    <x v="0"/>
    <n v="24"/>
    <x v="0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10"/>
    <x v="0"/>
    <n v="1429651266"/>
    <n v="42115.681319444448"/>
    <x v="0"/>
    <n v="74"/>
    <x v="0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x v="3"/>
    <x v="0"/>
    <n v="1437236378"/>
    <n v="42203.471967592595"/>
    <x v="0"/>
    <n v="54"/>
    <x v="0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1"/>
    <x v="2"/>
    <n v="1457115427"/>
    <n v="42433.553553240738"/>
    <x v="0"/>
    <n v="31"/>
    <x v="0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"/>
    <x v="2"/>
    <n v="1467648456"/>
    <n v="42555.46361111111"/>
    <x v="0"/>
    <n v="25"/>
    <x v="0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11"/>
    <x v="0"/>
    <n v="1440082649"/>
    <n v="42236.414918981485"/>
    <x v="0"/>
    <n v="17"/>
    <x v="0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4"/>
    <x v="3"/>
    <n v="1417456208"/>
    <n v="41974.534814814811"/>
    <x v="0"/>
    <n v="12"/>
    <x v="0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9"/>
    <x v="0"/>
    <n v="1419423083"/>
    <n v="41997.299571759257"/>
    <x v="0"/>
    <n v="38"/>
    <x v="0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5"/>
    <x v="0"/>
    <n v="1431372444"/>
    <n v="42135.602361111109"/>
    <x v="0"/>
    <n v="41"/>
    <x v="0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7"/>
    <x v="3"/>
    <n v="1408383994"/>
    <n v="41869.532337962963"/>
    <x v="0"/>
    <n v="19"/>
    <x v="0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9"/>
    <x v="0"/>
    <n v="1418142696"/>
    <n v="41982.480277777773"/>
    <x v="0"/>
    <n v="41"/>
    <x v="0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4"/>
    <x v="3"/>
    <n v="1417593483"/>
    <n v="41976.123645833337"/>
    <x v="0"/>
    <n v="26"/>
    <x v="0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11"/>
    <x v="3"/>
    <n v="1412109413"/>
    <n v="41912.650613425925"/>
    <x v="0"/>
    <n v="25"/>
    <x v="0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5"/>
    <x v="0"/>
    <n v="1432302082"/>
    <n v="42146.36206018518"/>
    <x v="0"/>
    <n v="9"/>
    <x v="0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8"/>
    <x v="3"/>
    <n v="1412845246"/>
    <n v="41921.167199074072"/>
    <x v="0"/>
    <n v="78"/>
    <x v="0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8"/>
    <x v="3"/>
    <n v="1413326248"/>
    <n v="41926.734351851846"/>
    <x v="0"/>
    <n v="45"/>
    <x v="0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"/>
    <x v="2"/>
    <n v="1468176527"/>
    <n v="42561.575543981475"/>
    <x v="0"/>
    <n v="102"/>
    <x v="0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4"/>
    <x v="2"/>
    <n v="1475759454"/>
    <n v="42649.340902777774"/>
    <x v="0"/>
    <n v="5"/>
    <x v="0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6"/>
    <x v="0"/>
    <n v="1427741583"/>
    <n v="42093.578506944446"/>
    <x v="0"/>
    <n v="27"/>
    <x v="0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6"/>
    <x v="2"/>
    <n v="1459445777"/>
    <n v="42460.525196759256"/>
    <x v="0"/>
    <n v="37"/>
    <x v="0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1"/>
    <x v="2"/>
    <n v="1456856256"/>
    <n v="42430.553888888891"/>
    <x v="0"/>
    <n v="14"/>
    <x v="0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1"/>
    <x v="0"/>
    <n v="1421900022"/>
    <n v="42025.967847222222"/>
    <x v="0"/>
    <n v="27"/>
    <x v="0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0"/>
    <x v="3"/>
    <n v="1405509510"/>
    <n v="41836.26284722222"/>
    <x v="0"/>
    <n v="45"/>
    <x v="0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6"/>
    <x v="2"/>
    <n v="1458613082"/>
    <n v="42450.887523148143"/>
    <x v="0"/>
    <n v="49"/>
    <x v="0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6"/>
    <x v="2"/>
    <n v="1455790405"/>
    <n v="42418.217650462961"/>
    <x v="0"/>
    <n v="24"/>
    <x v="0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x v="0"/>
    <x v="0"/>
    <n v="1434180944"/>
    <n v="42168.108148148145"/>
    <x v="0"/>
    <n v="112"/>
    <x v="0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4"/>
    <x v="3"/>
    <n v="1416589890"/>
    <n v="41964.507986111108"/>
    <x v="0"/>
    <n v="23"/>
    <x v="0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7"/>
    <x v="2"/>
    <n v="1469465070"/>
    <n v="42576.489236111105"/>
    <x v="0"/>
    <n v="54"/>
    <x v="0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5"/>
    <x v="2"/>
    <n v="1463144254"/>
    <n v="42503.331643518519"/>
    <x v="0"/>
    <n v="28"/>
    <x v="0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6"/>
    <x v="0"/>
    <n v="1428436410"/>
    <n v="42101.620486111111"/>
    <x v="0"/>
    <n v="11"/>
    <x v="0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10"/>
    <x v="0"/>
    <n v="1430494347"/>
    <n v="42125.439201388886"/>
    <x v="0"/>
    <n v="62"/>
    <x v="0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11"/>
    <x v="3"/>
    <n v="1411200034"/>
    <n v="41902.125393518516"/>
    <x v="0"/>
    <n v="73"/>
    <x v="0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9"/>
    <x v="0"/>
    <n v="1419979544"/>
    <n v="42003.74009259259"/>
    <x v="0"/>
    <n v="18"/>
    <x v="0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2"/>
    <x v="0"/>
    <n v="1418673307"/>
    <n v="41988.621608796289"/>
    <x v="0"/>
    <n v="35"/>
    <x v="0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9"/>
    <x v="0"/>
    <n v="1417469639"/>
    <n v="41974.690266203703"/>
    <x v="0"/>
    <n v="43"/>
    <x v="0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7"/>
    <x v="2"/>
    <n v="1470792982"/>
    <n v="42591.858587962961"/>
    <x v="0"/>
    <n v="36"/>
    <x v="0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1"/>
    <x v="0"/>
    <n v="1423959123"/>
    <n v="42049.800034722219"/>
    <x v="0"/>
    <n v="62"/>
    <x v="0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"/>
    <x v="3"/>
    <n v="1407258582"/>
    <n v="41856.506736111107"/>
    <x v="0"/>
    <n v="15"/>
    <x v="0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"/>
    <x v="2"/>
    <n v="1455717790"/>
    <n v="42417.377199074072"/>
    <x v="0"/>
    <n v="33"/>
    <x v="0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7"/>
    <x v="3"/>
    <n v="1408129822"/>
    <n v="41866.590532407405"/>
    <x v="0"/>
    <n v="27"/>
    <x v="0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"/>
    <x v="0"/>
    <n v="1438715077"/>
    <n v="42220.586539351854"/>
    <x v="0"/>
    <n v="17"/>
    <x v="0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11"/>
    <x v="2"/>
    <n v="1473970964"/>
    <n v="42628.640787037039"/>
    <x v="0"/>
    <n v="4"/>
    <x v="0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9"/>
    <x v="0"/>
    <n v="1418860682"/>
    <n v="41990.790300925924"/>
    <x v="0"/>
    <n v="53"/>
    <x v="0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0"/>
    <x v="2"/>
    <n v="1458336479"/>
    <n v="42447.68609953703"/>
    <x v="0"/>
    <n v="49"/>
    <x v="0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8"/>
    <x v="0"/>
    <n v="1444164280"/>
    <n v="42283.656018518515"/>
    <x v="0"/>
    <n v="57"/>
    <x v="0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6"/>
    <x v="2"/>
    <n v="1461370956"/>
    <n v="42482.80736111111"/>
    <x v="0"/>
    <n v="69"/>
    <x v="0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"/>
    <x v="2"/>
    <n v="1452798126"/>
    <n v="42383.584791666661"/>
    <x v="0"/>
    <n v="15"/>
    <x v="0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"/>
    <x v="2"/>
    <n v="1468593057"/>
    <n v="42566.396493055552"/>
    <x v="0"/>
    <n v="64"/>
    <x v="0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4"/>
    <x v="0"/>
    <n v="1448924882"/>
    <n v="42338.755578703705"/>
    <x v="0"/>
    <n v="20"/>
    <x v="0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5"/>
    <x v="2"/>
    <n v="1463418090"/>
    <n v="42506.50104166667"/>
    <x v="0"/>
    <n v="27"/>
    <x v="0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1"/>
    <x v="2"/>
    <n v="1456789685"/>
    <n v="42429.783391203695"/>
    <x v="0"/>
    <n v="21"/>
    <x v="0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"/>
    <x v="0"/>
    <n v="1437214936"/>
    <n v="42203.22379629629"/>
    <x v="0"/>
    <n v="31"/>
    <x v="0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6"/>
    <x v="0"/>
    <n v="1425891201"/>
    <n v="42072.162048611113"/>
    <x v="0"/>
    <n v="51"/>
    <x v="0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5"/>
    <x v="3"/>
    <n v="1401470811"/>
    <n v="41789.518645833334"/>
    <x v="0"/>
    <n v="57"/>
    <x v="0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5"/>
    <x v="3"/>
    <n v="1401372574"/>
    <n v="41788.381643518514"/>
    <x v="0"/>
    <n v="20"/>
    <x v="0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5"/>
    <x v="0"/>
    <n v="1432083616"/>
    <n v="42143.833518518521"/>
    <x v="0"/>
    <n v="71"/>
    <x v="0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4"/>
    <x v="0"/>
    <n v="1447164896"/>
    <n v="42318.385370370372"/>
    <x v="0"/>
    <n v="72"/>
    <x v="0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1"/>
    <x v="0"/>
    <n v="1424213264"/>
    <n v="42052.741481481477"/>
    <x v="0"/>
    <n v="45"/>
    <x v="0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2"/>
    <x v="1"/>
    <n v="1486996729"/>
    <n v="42779.401956018519"/>
    <x v="0"/>
    <n v="51"/>
    <x v="0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5"/>
    <x v="0"/>
    <n v="1430751850"/>
    <n v="42128.419560185182"/>
    <x v="0"/>
    <n v="56"/>
    <x v="0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8"/>
    <x v="2"/>
    <n v="1476760226"/>
    <n v="42660.92391203704"/>
    <x v="0"/>
    <n v="17"/>
    <x v="0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"/>
    <x v="0"/>
    <n v="1422916261"/>
    <n v="42037.72987268518"/>
    <x v="0"/>
    <n v="197"/>
    <x v="0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7"/>
    <x v="2"/>
    <n v="1473200844"/>
    <n v="42619.727361111109"/>
    <x v="0"/>
    <n v="70"/>
    <x v="0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7"/>
    <x v="3"/>
    <n v="1409030371"/>
    <n v="41877.013553240737"/>
    <x v="0"/>
    <n v="21"/>
    <x v="0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0"/>
    <x v="3"/>
    <n v="1404841270"/>
    <n v="41828.528587962959"/>
    <x v="0"/>
    <n v="34"/>
    <x v="0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x v="3"/>
    <x v="2"/>
    <n v="1466793290"/>
    <n v="42545.565856481473"/>
    <x v="0"/>
    <n v="39"/>
    <x v="0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0"/>
    <x v="0"/>
    <n v="1433259577"/>
    <n v="42157.444178240738"/>
    <x v="0"/>
    <n v="78"/>
    <x v="0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"/>
    <x v="3"/>
    <n v="1406390457"/>
    <n v="41846.458993055552"/>
    <x v="0"/>
    <n v="48"/>
    <x v="0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0"/>
    <x v="2"/>
    <n v="1459446487"/>
    <n v="42460.533414351848"/>
    <x v="0"/>
    <n v="29"/>
    <x v="0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4"/>
    <x v="0"/>
    <n v="1444852796"/>
    <n v="42291.6249537037"/>
    <x v="0"/>
    <n v="0"/>
    <x v="1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10"/>
    <x v="2"/>
    <n v="1457403364"/>
    <n v="42436.886157407404"/>
    <x v="0"/>
    <n v="2"/>
    <x v="1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8"/>
    <x v="3"/>
    <n v="1414700390"/>
    <n v="41942.638773148145"/>
    <x v="0"/>
    <n v="1"/>
    <x v="1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7"/>
    <x v="3"/>
    <n v="1409335497"/>
    <n v="41880.54510416666"/>
    <x v="0"/>
    <n v="59"/>
    <x v="1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8"/>
    <x v="3"/>
    <n v="1415053749"/>
    <n v="41946.728576388887"/>
    <x v="0"/>
    <n v="1"/>
    <x v="1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x v="8"/>
    <x v="2"/>
    <n v="1475765867"/>
    <n v="42649.415127314809"/>
    <x v="0"/>
    <n v="31"/>
    <x v="1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9"/>
    <x v="1"/>
    <n v="1480219174"/>
    <n v="42700.958032407405"/>
    <x v="0"/>
    <n v="18"/>
    <x v="1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6"/>
    <x v="2"/>
    <n v="1458594676"/>
    <n v="42450.674490740734"/>
    <x v="0"/>
    <n v="10"/>
    <x v="1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x v="7"/>
    <x v="0"/>
    <n v="1439224829"/>
    <n v="42226.486446759263"/>
    <x v="0"/>
    <n v="0"/>
    <x v="1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9"/>
    <x v="0"/>
    <n v="1417538935"/>
    <n v="41975.492303240739"/>
    <x v="0"/>
    <n v="14"/>
    <x v="1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6"/>
    <x v="0"/>
    <n v="1424275732"/>
    <n v="42053.464490740742"/>
    <x v="0"/>
    <n v="2"/>
    <x v="1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11"/>
    <x v="2"/>
    <n v="1470672906"/>
    <n v="42590.468819444439"/>
    <x v="0"/>
    <n v="1"/>
    <x v="1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x v="10"/>
    <x v="0"/>
    <n v="1428691530"/>
    <n v="42104.573263888888"/>
    <x v="0"/>
    <n v="3"/>
    <x v="1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11"/>
    <x v="3"/>
    <n v="1410966179"/>
    <n v="41899.418738425928"/>
    <x v="0"/>
    <n v="0"/>
    <x v="1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x v="8"/>
    <x v="0"/>
    <n v="1445369727"/>
    <n v="42297.607951388891"/>
    <x v="0"/>
    <n v="2"/>
    <x v="1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8"/>
    <x v="0"/>
    <n v="1444274839"/>
    <n v="42284.935636574075"/>
    <x v="0"/>
    <n v="0"/>
    <x v="1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1"/>
    <x v="2"/>
    <n v="1454996887"/>
    <n v="42409.033414351848"/>
    <x v="0"/>
    <n v="12"/>
    <x v="1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8"/>
    <x v="2"/>
    <n v="1477178238"/>
    <n v="42665.762013888881"/>
    <x v="0"/>
    <n v="1"/>
    <x v="1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5"/>
    <x v="0"/>
    <n v="1431770802"/>
    <n v="42140.21298611111"/>
    <x v="0"/>
    <n v="8"/>
    <x v="1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7"/>
    <x v="2"/>
    <n v="1471370327"/>
    <n v="42598.540821759256"/>
    <x v="0"/>
    <n v="2"/>
    <x v="1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11"/>
    <x v="3"/>
    <n v="1409900445"/>
    <n v="41887.083854166667"/>
    <x v="0"/>
    <n v="73"/>
    <x v="0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5"/>
    <x v="3"/>
    <n v="1400691994"/>
    <n v="41780.504560185182"/>
    <x v="0"/>
    <n v="8"/>
    <x v="0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"/>
    <x v="2"/>
    <n v="1452598184"/>
    <n v="42381.270648148151"/>
    <x v="0"/>
    <n v="17"/>
    <x v="0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"/>
    <x v="3"/>
    <n v="1404833442"/>
    <n v="41828.437986111108"/>
    <x v="0"/>
    <n v="9"/>
    <x v="0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"/>
    <x v="2"/>
    <n v="1471188502"/>
    <n v="42596.436365740738"/>
    <x v="0"/>
    <n v="17"/>
    <x v="0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"/>
    <x v="0"/>
    <n v="1436172207"/>
    <n v="42191.155173611107"/>
    <x v="0"/>
    <n v="33"/>
    <x v="0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6"/>
    <x v="2"/>
    <n v="1457690386"/>
    <n v="42440.20817129629"/>
    <x v="0"/>
    <n v="38"/>
    <x v="0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0"/>
    <x v="0"/>
    <n v="1434654998"/>
    <n v="42173.594884259255"/>
    <x v="0"/>
    <n v="79"/>
    <x v="0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2"/>
    <x v="1"/>
    <n v="1483393836"/>
    <n v="42737.70180555556"/>
    <x v="0"/>
    <n v="46"/>
    <x v="0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5"/>
    <x v="2"/>
    <n v="1462806419"/>
    <n v="42499.421516203707"/>
    <x v="0"/>
    <n v="20"/>
    <x v="0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0"/>
    <x v="3"/>
    <n v="1400272580"/>
    <n v="41775.650231481479"/>
    <x v="0"/>
    <n v="20"/>
    <x v="0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"/>
    <x v="0"/>
    <n v="1424414350"/>
    <n v="42055.068865740737"/>
    <x v="0"/>
    <n v="13"/>
    <x v="0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4"/>
    <x v="3"/>
    <n v="1417208925"/>
    <n v="41971.672743055555"/>
    <x v="0"/>
    <n v="22"/>
    <x v="0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6"/>
    <x v="2"/>
    <n v="1458336672"/>
    <n v="42447.688333333332"/>
    <x v="0"/>
    <n v="36"/>
    <x v="0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1"/>
    <x v="0"/>
    <n v="1425187014"/>
    <n v="42064.011736111112"/>
    <x v="0"/>
    <n v="40"/>
    <x v="0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4"/>
    <x v="2"/>
    <n v="1477133430"/>
    <n v="42665.243402777771"/>
    <x v="0"/>
    <n v="9"/>
    <x v="0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5"/>
    <x v="2"/>
    <n v="1464847089"/>
    <n v="42523.04038194444"/>
    <x v="0"/>
    <n v="19"/>
    <x v="0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11"/>
    <x v="0"/>
    <n v="1445109822"/>
    <n v="42294.59979166666"/>
    <x v="0"/>
    <n v="14"/>
    <x v="0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0"/>
    <x v="3"/>
    <n v="1404337382"/>
    <n v="41822.696550925924"/>
    <x v="0"/>
    <n v="38"/>
    <x v="0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0"/>
    <x v="0"/>
    <n v="1434669419"/>
    <n v="42173.761793981481"/>
    <x v="0"/>
    <n v="58"/>
    <x v="0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0"/>
    <x v="0"/>
    <n v="1435670452"/>
    <n v="42185.347824074073"/>
    <x v="0"/>
    <n v="28"/>
    <x v="0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5"/>
    <x v="0"/>
    <n v="1431447137"/>
    <n v="42136.466863425921"/>
    <x v="0"/>
    <n v="17"/>
    <x v="0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10"/>
    <x v="0"/>
    <n v="1431951611"/>
    <n v="42142.305682870363"/>
    <x v="0"/>
    <n v="12"/>
    <x v="0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0"/>
    <x v="3"/>
    <n v="1404140667"/>
    <n v="41820.419756944444"/>
    <x v="0"/>
    <n v="40"/>
    <x v="0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7"/>
    <x v="3"/>
    <n v="1409179384"/>
    <n v="41878.738240740735"/>
    <x v="0"/>
    <n v="57"/>
    <x v="0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8"/>
    <x v="3"/>
    <n v="1412233497"/>
    <n v="41914.086770833332"/>
    <x v="0"/>
    <n v="114"/>
    <x v="0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7"/>
    <x v="2"/>
    <n v="1467752229"/>
    <n v="42556.664687499993"/>
    <x v="0"/>
    <n v="31"/>
    <x v="0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10"/>
    <x v="2"/>
    <n v="1462285182"/>
    <n v="42493.388680555552"/>
    <x v="0"/>
    <n v="3"/>
    <x v="0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7"/>
    <x v="3"/>
    <n v="1408995284"/>
    <n v="41876.607453703698"/>
    <x v="0"/>
    <n v="16"/>
    <x v="0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0"/>
    <x v="3"/>
    <n v="1402580818"/>
    <n v="41802.365949074068"/>
    <x v="0"/>
    <n v="199"/>
    <x v="0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0"/>
    <x v="0"/>
    <n v="1430052298"/>
    <n v="42120.322893518511"/>
    <x v="0"/>
    <n v="31"/>
    <x v="0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0"/>
    <x v="3"/>
    <n v="1401214581"/>
    <n v="41786.553020833329"/>
    <x v="0"/>
    <n v="30"/>
    <x v="0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1"/>
    <x v="2"/>
    <n v="1473850434"/>
    <n v="42627.245763888881"/>
    <x v="0"/>
    <n v="34"/>
    <x v="0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9"/>
    <x v="2"/>
    <n v="1452008290"/>
    <n v="42374.443171296291"/>
    <x v="0"/>
    <n v="18"/>
    <x v="0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5"/>
    <x v="3"/>
    <n v="1399998418"/>
    <n v="41772.477060185185"/>
    <x v="0"/>
    <n v="67"/>
    <x v="0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1"/>
    <x v="2"/>
    <n v="1474339696"/>
    <n v="42632.908518518518"/>
    <x v="0"/>
    <n v="66"/>
    <x v="0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7"/>
    <x v="0"/>
    <n v="1438575586"/>
    <n v="42218.97206018518"/>
    <x v="0"/>
    <n v="23"/>
    <x v="0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0"/>
    <x v="3"/>
    <n v="1398348859"/>
    <n v="41753.384942129625"/>
    <x v="0"/>
    <n v="126"/>
    <x v="0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"/>
    <x v="0"/>
    <n v="1439567660"/>
    <n v="42230.454398148147"/>
    <x v="0"/>
    <n v="6"/>
    <x v="0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5"/>
    <x v="3"/>
    <n v="1401254055"/>
    <n v="41787.009895833333"/>
    <x v="0"/>
    <n v="25"/>
    <x v="0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"/>
    <x v="3"/>
    <n v="1404932004"/>
    <n v="41829.578749999993"/>
    <x v="0"/>
    <n v="39"/>
    <x v="0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5"/>
    <x v="0"/>
    <n v="1432410639"/>
    <n v="42147.61850694444"/>
    <x v="0"/>
    <n v="62"/>
    <x v="0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8"/>
    <x v="3"/>
    <n v="1414506083"/>
    <n v="41940.389849537038"/>
    <x v="0"/>
    <n v="31"/>
    <x v="0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1"/>
    <x v="0"/>
    <n v="1421426929"/>
    <n v="42020.492233796293"/>
    <x v="0"/>
    <n v="274"/>
    <x v="0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7"/>
    <x v="3"/>
    <n v="1410304179"/>
    <n v="41891.756701388884"/>
    <x v="0"/>
    <n v="17"/>
    <x v="0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8"/>
    <x v="0"/>
    <n v="1446352529"/>
    <n v="42308.98297453703"/>
    <x v="0"/>
    <n v="14"/>
    <x v="0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x v="5"/>
    <x v="2"/>
    <n v="1461985967"/>
    <n v="42489.925543981481"/>
    <x v="0"/>
    <n v="60"/>
    <x v="0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9"/>
    <x v="0"/>
    <n v="1419281610"/>
    <n v="41995.662152777775"/>
    <x v="0"/>
    <n v="33"/>
    <x v="0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2"/>
    <x v="0"/>
    <n v="1418654916"/>
    <n v="41988.408749999995"/>
    <x v="0"/>
    <n v="78"/>
    <x v="0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0"/>
    <x v="2"/>
    <n v="1461064248"/>
    <n v="42479.2575"/>
    <x v="0"/>
    <n v="30"/>
    <x v="0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"/>
    <x v="2"/>
    <n v="1454354487"/>
    <n v="42401.598229166666"/>
    <x v="0"/>
    <n v="136"/>
    <x v="0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1"/>
    <x v="3"/>
    <n v="1410791216"/>
    <n v="41897.393703703703"/>
    <x v="0"/>
    <n v="40"/>
    <x v="0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7"/>
    <x v="3"/>
    <n v="1409493800"/>
    <n v="41882.37731481481"/>
    <x v="0"/>
    <n v="18"/>
    <x v="0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5"/>
    <x v="0"/>
    <n v="1430830793"/>
    <n v="42129.333252314813"/>
    <x v="0"/>
    <n v="39"/>
    <x v="0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0"/>
    <x v="2"/>
    <n v="1464958484"/>
    <n v="42524.329675925925"/>
    <x v="0"/>
    <n v="21"/>
    <x v="0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"/>
    <x v="2"/>
    <n v="1467720388"/>
    <n v="42556.296157407407"/>
    <x v="0"/>
    <n v="30"/>
    <x v="0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10"/>
    <x v="2"/>
    <n v="1459528394"/>
    <n v="42461.481412037036"/>
    <x v="0"/>
    <n v="27"/>
    <x v="0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5"/>
    <x v="3"/>
    <n v="1401714114"/>
    <n v="41792.334652777776"/>
    <x v="0"/>
    <n v="35"/>
    <x v="0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7"/>
    <x v="3"/>
    <n v="1409262949"/>
    <n v="41879.705428240741"/>
    <x v="0"/>
    <n v="13"/>
    <x v="0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0"/>
    <x v="2"/>
    <n v="1467335378"/>
    <n v="42551.840023148143"/>
    <x v="0"/>
    <n v="23"/>
    <x v="0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0"/>
    <x v="3"/>
    <n v="1403234686"/>
    <n v="41809.933865740735"/>
    <x v="0"/>
    <n v="39"/>
    <x v="0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5"/>
    <x v="3"/>
    <n v="1401123546"/>
    <n v="41785.499374999999"/>
    <x v="0"/>
    <n v="35"/>
    <x v="0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6"/>
    <x v="0"/>
    <n v="1425908988"/>
    <n v="42072.367916666662"/>
    <x v="0"/>
    <n v="27"/>
    <x v="0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5"/>
    <x v="3"/>
    <n v="1400606573"/>
    <n v="41779.5158912037"/>
    <x v="0"/>
    <n v="21"/>
    <x v="0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10"/>
    <x v="0"/>
    <n v="1431230867"/>
    <n v="42133.963738425926"/>
    <x v="0"/>
    <n v="104"/>
    <x v="0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5"/>
    <x v="2"/>
    <n v="1463334166"/>
    <n v="42505.529699074068"/>
    <x v="0"/>
    <n v="19"/>
    <x v="0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0"/>
    <x v="0"/>
    <n v="1429881667"/>
    <n v="42118.347997685189"/>
    <x v="0"/>
    <n v="97"/>
    <x v="0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"/>
    <x v="0"/>
    <n v="1422834819"/>
    <n v="42036.787256944437"/>
    <x v="0"/>
    <n v="27"/>
    <x v="0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9"/>
    <x v="2"/>
    <n v="1450819109"/>
    <n v="42360.679502314808"/>
    <x v="0"/>
    <n v="24"/>
    <x v="0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0"/>
    <x v="0"/>
    <n v="1428526049"/>
    <n v="42102.657974537033"/>
    <x v="0"/>
    <n v="13"/>
    <x v="0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2"/>
    <x v="0"/>
    <n v="1422465075"/>
    <n v="42032.507812499993"/>
    <x v="0"/>
    <n v="46"/>
    <x v="0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5"/>
    <x v="0"/>
    <n v="1432402266"/>
    <n v="42147.521597222221"/>
    <x v="0"/>
    <n v="4"/>
    <x v="0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0"/>
    <x v="0"/>
    <n v="1433980206"/>
    <n v="42165.784791666665"/>
    <x v="0"/>
    <n v="40"/>
    <x v="0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8"/>
    <x v="3"/>
    <n v="1413412084"/>
    <n v="41927.727824074071"/>
    <x v="0"/>
    <n v="44"/>
    <x v="0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2"/>
    <x v="2"/>
    <n v="1452614847"/>
    <n v="42381.463506944441"/>
    <x v="0"/>
    <n v="35"/>
    <x v="0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8"/>
    <x v="3"/>
    <n v="1414778662"/>
    <n v="41943.544699074075"/>
    <x v="0"/>
    <n v="63"/>
    <x v="0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0"/>
    <x v="2"/>
    <n v="1459856860"/>
    <n v="42465.283101851855"/>
    <x v="0"/>
    <n v="89"/>
    <x v="0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2"/>
    <x v="2"/>
    <n v="1454366467"/>
    <n v="42401.736886574072"/>
    <x v="0"/>
    <n v="15"/>
    <x v="0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6"/>
    <x v="2"/>
    <n v="1459567371"/>
    <n v="42461.932534722226"/>
    <x v="0"/>
    <n v="46"/>
    <x v="0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1"/>
    <x v="2"/>
    <n v="1474273294"/>
    <n v="42632.139976851853"/>
    <x v="0"/>
    <n v="33"/>
    <x v="0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"/>
    <x v="0"/>
    <n v="1437365176"/>
    <n v="42204.962685185186"/>
    <x v="0"/>
    <n v="31"/>
    <x v="1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1"/>
    <x v="0"/>
    <n v="1423198512"/>
    <n v="42040.996666666666"/>
    <x v="0"/>
    <n v="5"/>
    <x v="1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"/>
    <x v="0"/>
    <n v="1437236159"/>
    <n v="42203.46943287037"/>
    <x v="0"/>
    <n v="1"/>
    <x v="1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9"/>
    <x v="0"/>
    <n v="1418234646"/>
    <n v="41983.544513888883"/>
    <x v="0"/>
    <n v="12"/>
    <x v="1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9"/>
    <x v="0"/>
    <n v="1416932133"/>
    <n v="41968.469131944446"/>
    <x v="0"/>
    <n v="4"/>
    <x v="1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6"/>
    <x v="0"/>
    <n v="1428539708"/>
    <n v="42102.816064814811"/>
    <x v="0"/>
    <n v="0"/>
    <x v="1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10"/>
    <x v="0"/>
    <n v="1427405896"/>
    <n v="42089.693240740737"/>
    <x v="0"/>
    <n v="7"/>
    <x v="1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10"/>
    <x v="0"/>
    <n v="1430239089"/>
    <n v="42122.484826388885"/>
    <x v="0"/>
    <n v="2"/>
    <x v="1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1"/>
    <x v="0"/>
    <n v="1423847093"/>
    <n v="42048.503391203696"/>
    <x v="0"/>
    <n v="1"/>
    <x v="1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8"/>
    <x v="0"/>
    <n v="1445358903"/>
    <n v="42297.482673611106"/>
    <x v="0"/>
    <n v="4"/>
    <x v="1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0"/>
    <x v="3"/>
    <n v="1403562705"/>
    <n v="41813.730381944442"/>
    <x v="0"/>
    <n v="6"/>
    <x v="1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0"/>
    <x v="2"/>
    <n v="1467024468"/>
    <n v="42548.241527777776"/>
    <x v="0"/>
    <n v="8"/>
    <x v="1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"/>
    <x v="3"/>
    <n v="1405217355"/>
    <n v="41832.881423611107"/>
    <x v="0"/>
    <n v="14"/>
    <x v="1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4"/>
    <x v="0"/>
    <n v="1447797950"/>
    <n v="42325.712384259255"/>
    <x v="0"/>
    <n v="0"/>
    <x v="1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7"/>
    <x v="3"/>
    <n v="1407388144"/>
    <n v="41858.006296296291"/>
    <x v="0"/>
    <n v="4"/>
    <x v="1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0"/>
    <x v="3"/>
    <n v="1401814964"/>
    <n v="41793.501898148148"/>
    <x v="0"/>
    <n v="0"/>
    <x v="1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0"/>
    <x v="3"/>
    <n v="1401823952"/>
    <n v="41793.605925925927"/>
    <x v="0"/>
    <n v="0"/>
    <x v="1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"/>
    <x v="3"/>
    <n v="1405097102"/>
    <n v="41831.489606481482"/>
    <x v="0"/>
    <n v="1"/>
    <x v="1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11"/>
    <x v="2"/>
    <n v="1473326439"/>
    <n v="42621.18100694444"/>
    <x v="0"/>
    <n v="1"/>
    <x v="1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0"/>
    <x v="0"/>
    <n v="1433833896"/>
    <n v="42164.091388888883"/>
    <x v="0"/>
    <n v="1"/>
    <x v="1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2"/>
    <x v="2"/>
    <n v="1453827436"/>
    <n v="42395.498101851852"/>
    <x v="0"/>
    <n v="52"/>
    <x v="0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6"/>
    <x v="2"/>
    <n v="1459220588"/>
    <n v="42457.918842592589"/>
    <x v="0"/>
    <n v="7"/>
    <x v="0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x v="2"/>
    <x v="0"/>
    <n v="1421105608"/>
    <n v="42016.773240740738"/>
    <x v="0"/>
    <n v="28"/>
    <x v="0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6"/>
    <x v="2"/>
    <n v="1454460673"/>
    <n v="42402.827233796292"/>
    <x v="0"/>
    <n v="11"/>
    <x v="0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x v="11"/>
    <x v="2"/>
    <n v="1473189335"/>
    <n v="42619.594155092585"/>
    <x v="0"/>
    <n v="15"/>
    <x v="0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5"/>
    <x v="0"/>
    <n v="1430768800"/>
    <n v="42128.615740740737"/>
    <x v="0"/>
    <n v="30"/>
    <x v="0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0"/>
    <x v="3"/>
    <n v="1403125737"/>
    <n v="41808.67288194444"/>
    <x v="0"/>
    <n v="27"/>
    <x v="0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6"/>
    <x v="2"/>
    <n v="1458161307"/>
    <n v="42445.658645833326"/>
    <x v="0"/>
    <n v="28"/>
    <x v="0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5"/>
    <x v="3"/>
    <n v="1399923198"/>
    <n v="41771.606458333328"/>
    <x v="0"/>
    <n v="17"/>
    <x v="0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4"/>
    <x v="3"/>
    <n v="1415737515"/>
    <n v="41954.642534722218"/>
    <x v="0"/>
    <n v="50"/>
    <x v="0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10"/>
    <x v="3"/>
    <n v="1397819938"/>
    <n v="41747.26317129629"/>
    <x v="0"/>
    <n v="26"/>
    <x v="0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"/>
    <x v="0"/>
    <n v="1435372553"/>
    <n v="42181.899918981479"/>
    <x v="0"/>
    <n v="88"/>
    <x v="0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0"/>
    <x v="3"/>
    <n v="1397133386"/>
    <n v="41739.316967592589"/>
    <x v="0"/>
    <n v="91"/>
    <x v="0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"/>
    <x v="0"/>
    <n v="1434625937"/>
    <n v="42173.258530092593"/>
    <x v="0"/>
    <n v="3"/>
    <x v="0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"/>
    <x v="0"/>
    <n v="1436383889"/>
    <n v="42193.605196759258"/>
    <x v="0"/>
    <n v="28"/>
    <x v="0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6"/>
    <x v="0"/>
    <n v="1425319226"/>
    <n v="42065.541967592588"/>
    <x v="0"/>
    <n v="77"/>
    <x v="0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10"/>
    <x v="2"/>
    <n v="1462824832"/>
    <n v="42499.634629629632"/>
    <x v="0"/>
    <n v="27"/>
    <x v="0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0"/>
    <x v="3"/>
    <n v="1404153482"/>
    <n v="41820.568078703705"/>
    <x v="0"/>
    <n v="107"/>
    <x v="0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0"/>
    <x v="3"/>
    <n v="1401336045"/>
    <n v="41787.958854166667"/>
    <x v="0"/>
    <n v="96"/>
    <x v="0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1"/>
    <x v="0"/>
    <n v="1423960097"/>
    <n v="42049.811307870368"/>
    <x v="0"/>
    <n v="56"/>
    <x v="0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5"/>
    <x v="3"/>
    <n v="1400002090"/>
    <n v="41772.519560185181"/>
    <x v="0"/>
    <n v="58"/>
    <x v="0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6"/>
    <x v="2"/>
    <n v="1458138079"/>
    <n v="42445.389803240738"/>
    <x v="0"/>
    <n v="15"/>
    <x v="0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5"/>
    <x v="0"/>
    <n v="1431642010"/>
    <n v="42138.722337962965"/>
    <x v="0"/>
    <n v="20"/>
    <x v="0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10"/>
    <x v="2"/>
    <n v="1462307652"/>
    <n v="42493.64875"/>
    <x v="0"/>
    <n v="38"/>
    <x v="0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8"/>
    <x v="2"/>
    <n v="1478616506"/>
    <n v="42682.408634259256"/>
    <x v="0"/>
    <n v="33"/>
    <x v="0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8"/>
    <x v="2"/>
    <n v="1476317247"/>
    <n v="42655.79684027777"/>
    <x v="0"/>
    <n v="57"/>
    <x v="0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6"/>
    <x v="0"/>
    <n v="1427223655"/>
    <n v="42087.583969907406"/>
    <x v="0"/>
    <n v="25"/>
    <x v="0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6"/>
    <x v="0"/>
    <n v="1426199843"/>
    <n v="42075.734293981477"/>
    <x v="0"/>
    <n v="14"/>
    <x v="0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"/>
    <x v="3"/>
    <n v="1403599778"/>
    <n v="41814.159467592588"/>
    <x v="0"/>
    <n v="94"/>
    <x v="0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7"/>
    <x v="3"/>
    <n v="1409884821"/>
    <n v="41886.903020833335"/>
    <x v="0"/>
    <n v="59"/>
    <x v="0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2"/>
    <x v="0"/>
    <n v="1418758780"/>
    <n v="41989.610879629625"/>
    <x v="0"/>
    <n v="36"/>
    <x v="0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"/>
    <x v="2"/>
    <n v="1456421940"/>
    <n v="42425.527083333327"/>
    <x v="0"/>
    <n v="115"/>
    <x v="0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0"/>
    <x v="0"/>
    <n v="1433999785"/>
    <n v="42166.011400462965"/>
    <x v="0"/>
    <n v="30"/>
    <x v="0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7"/>
    <x v="3"/>
    <n v="1408050685"/>
    <n v="41865.674594907403"/>
    <x v="0"/>
    <n v="52"/>
    <x v="0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0"/>
    <x v="2"/>
    <n v="1466887297"/>
    <n v="42546.653900462967"/>
    <x v="0"/>
    <n v="27"/>
    <x v="0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1"/>
    <x v="2"/>
    <n v="1455938520"/>
    <n v="42419.931944444441"/>
    <x v="0"/>
    <n v="24"/>
    <x v="0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0"/>
    <x v="2"/>
    <n v="1465601532"/>
    <n v="42531.772361111107"/>
    <x v="0"/>
    <n v="10"/>
    <x v="0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"/>
    <x v="2"/>
    <n v="1467040769"/>
    <n v="42548.430196759255"/>
    <x v="0"/>
    <n v="30"/>
    <x v="0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0"/>
    <x v="2"/>
    <n v="1461718475"/>
    <n v="42486.829571759255"/>
    <x v="0"/>
    <n v="71"/>
    <x v="0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0"/>
    <x v="0"/>
    <n v="1434113406"/>
    <n v="42167.326458333329"/>
    <x v="0"/>
    <n v="10"/>
    <x v="0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x v="4"/>
    <x v="0"/>
    <n v="1448469719"/>
    <n v="42333.487488425926"/>
    <x v="0"/>
    <n v="1"/>
    <x v="1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5"/>
    <x v="0"/>
    <n v="1431630618"/>
    <n v="42138.590486111112"/>
    <x v="0"/>
    <n v="4"/>
    <x v="1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8"/>
    <x v="2"/>
    <n v="1477238423"/>
    <n v="42666.458599537036"/>
    <x v="0"/>
    <n v="0"/>
    <x v="1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0"/>
    <x v="3"/>
    <n v="1399480592"/>
    <n v="41766.4837037037"/>
    <x v="0"/>
    <n v="0"/>
    <x v="1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0"/>
    <x v="0"/>
    <n v="1434365022"/>
    <n v="42170.238680555551"/>
    <x v="0"/>
    <n v="2"/>
    <x v="1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4"/>
    <x v="3"/>
    <n v="1416954729"/>
    <n v="41968.73065972222"/>
    <x v="0"/>
    <n v="24"/>
    <x v="1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5"/>
    <x v="0"/>
    <n v="1431093354"/>
    <n v="42132.372152777774"/>
    <x v="0"/>
    <n v="1"/>
    <x v="1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"/>
    <x v="0"/>
    <n v="1437042490"/>
    <n v="42201.227893518517"/>
    <x v="0"/>
    <n v="2"/>
    <x v="1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9"/>
    <x v="1"/>
    <n v="1479170556"/>
    <n v="42688.821250000001"/>
    <x v="0"/>
    <n v="1"/>
    <x v="1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6"/>
    <x v="0"/>
    <n v="1426972165"/>
    <n v="42084.673206018517"/>
    <x v="0"/>
    <n v="37"/>
    <x v="1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"/>
    <x v="3"/>
    <n v="1405099248"/>
    <n v="41831.514444444445"/>
    <x v="0"/>
    <n v="5"/>
    <x v="1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1"/>
    <x v="2"/>
    <n v="1455142843"/>
    <n v="42410.722719907404"/>
    <x v="0"/>
    <n v="4"/>
    <x v="1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9"/>
    <x v="0"/>
    <n v="1418146883"/>
    <n v="41982.528738425921"/>
    <x v="0"/>
    <n v="16"/>
    <x v="1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9"/>
    <x v="0"/>
    <n v="1417536816"/>
    <n v="41975.467777777776"/>
    <x v="0"/>
    <n v="9"/>
    <x v="1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11"/>
    <x v="0"/>
    <n v="1442890906"/>
    <n v="42268.917893518512"/>
    <x v="0"/>
    <n v="0"/>
    <x v="1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1"/>
    <x v="2"/>
    <n v="1454541568"/>
    <n v="42403.763518518514"/>
    <x v="0"/>
    <n v="40"/>
    <x v="1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0"/>
    <x v="2"/>
    <n v="1465172024"/>
    <n v="42526.801203703704"/>
    <x v="0"/>
    <n v="0"/>
    <x v="1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x v="7"/>
    <x v="3"/>
    <n v="1406668640"/>
    <n v="41849.678703703699"/>
    <x v="0"/>
    <n v="2"/>
    <x v="1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5"/>
    <x v="3"/>
    <n v="1402294381"/>
    <n v="41799.050706018512"/>
    <x v="0"/>
    <n v="1"/>
    <x v="1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6"/>
    <x v="0"/>
    <n v="1427492939"/>
    <n v="42090.700682870367"/>
    <x v="0"/>
    <n v="9"/>
    <x v="1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6"/>
    <x v="0"/>
    <n v="1424775219"/>
    <n v="42059.24559027778"/>
    <x v="0"/>
    <n v="24"/>
    <x v="0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0"/>
    <x v="3"/>
    <n v="1402403907"/>
    <n v="41800.318368055552"/>
    <x v="0"/>
    <n v="38"/>
    <x v="0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1"/>
    <x v="0"/>
    <n v="1424377358"/>
    <n v="42054.640717592592"/>
    <x v="0"/>
    <n v="26"/>
    <x v="0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10"/>
    <x v="2"/>
    <n v="1461769373"/>
    <n v="42487.418668981474"/>
    <x v="0"/>
    <n v="19"/>
    <x v="0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5"/>
    <x v="0"/>
    <n v="1429120908"/>
    <n v="42109.542916666665"/>
    <x v="0"/>
    <n v="11"/>
    <x v="0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5"/>
    <x v="2"/>
    <n v="1462603021"/>
    <n v="42497.067372685182"/>
    <x v="0"/>
    <n v="27"/>
    <x v="0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6"/>
    <x v="0"/>
    <n v="1424727712"/>
    <n v="42058.695740740739"/>
    <x v="0"/>
    <n v="34"/>
    <x v="0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"/>
    <x v="0"/>
    <n v="1437545657"/>
    <n v="42207.051585648143"/>
    <x v="0"/>
    <n v="20"/>
    <x v="0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x v="0"/>
    <x v="3"/>
    <n v="1403022823"/>
    <n v="41807.481747685182"/>
    <x v="0"/>
    <n v="37"/>
    <x v="0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1"/>
    <x v="0"/>
    <n v="1444236216"/>
    <n v="42284.488611111105"/>
    <x v="0"/>
    <n v="20"/>
    <x v="0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1"/>
    <x v="0"/>
    <n v="1423599182"/>
    <n v="42045.634050925924"/>
    <x v="0"/>
    <n v="10"/>
    <x v="0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0"/>
    <x v="0"/>
    <n v="1435554104"/>
    <n v="42184.001203703701"/>
    <x v="0"/>
    <n v="26"/>
    <x v="0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0"/>
    <x v="0"/>
    <n v="1433518717"/>
    <n v="42160.443483796298"/>
    <x v="0"/>
    <n v="20"/>
    <x v="0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9"/>
    <x v="2"/>
    <n v="1449116407"/>
    <n v="42340.972303240742"/>
    <x v="0"/>
    <n v="46"/>
    <x v="0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9"/>
    <x v="2"/>
    <n v="1448136417"/>
    <n v="42329.629826388882"/>
    <x v="0"/>
    <n v="76"/>
    <x v="0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0"/>
    <x v="0"/>
    <n v="1434405044"/>
    <n v="42170.701898148145"/>
    <x v="0"/>
    <n v="41"/>
    <x v="0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"/>
    <x v="2"/>
    <n v="1469026903"/>
    <n v="42571.417858796289"/>
    <x v="0"/>
    <n v="7"/>
    <x v="0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5"/>
    <x v="0"/>
    <n v="1432690814"/>
    <n v="42150.861273148148"/>
    <x v="0"/>
    <n v="49"/>
    <x v="0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10"/>
    <x v="0"/>
    <n v="1428401394"/>
    <n v="42101.215208333328"/>
    <x v="0"/>
    <n v="26"/>
    <x v="0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1"/>
    <x v="0"/>
    <n v="1422656201"/>
    <n v="42034.719918981478"/>
    <x v="0"/>
    <n v="65"/>
    <x v="0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4"/>
    <x v="3"/>
    <n v="1414845587"/>
    <n v="41944.319293981483"/>
    <x v="0"/>
    <n v="28"/>
    <x v="0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"/>
    <x v="2"/>
    <n v="1470948371"/>
    <n v="42593.657071759262"/>
    <x v="0"/>
    <n v="8"/>
    <x v="0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10"/>
    <x v="2"/>
    <n v="1463161611"/>
    <n v="42503.532534722217"/>
    <x v="0"/>
    <n v="3"/>
    <x v="0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8"/>
    <x v="3"/>
    <n v="1413404545"/>
    <n v="41927.640567129631"/>
    <x v="0"/>
    <n v="9"/>
    <x v="0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2"/>
    <x v="2"/>
    <n v="1452048335"/>
    <n v="42374.906655092585"/>
    <x v="0"/>
    <n v="9"/>
    <x v="0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4"/>
    <x v="3"/>
    <n v="1416516972"/>
    <n v="41963.66402777777"/>
    <x v="0"/>
    <n v="20"/>
    <x v="0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5"/>
    <x v="0"/>
    <n v="1432032067"/>
    <n v="42143.236886574072"/>
    <x v="0"/>
    <n v="57"/>
    <x v="0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6"/>
    <x v="2"/>
    <n v="1459463808"/>
    <n v="42460.733888888884"/>
    <x v="0"/>
    <n v="8"/>
    <x v="0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"/>
    <x v="2"/>
    <n v="1467497652"/>
    <n v="42553.718194444438"/>
    <x v="0"/>
    <n v="14"/>
    <x v="0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0"/>
    <x v="0"/>
    <n v="1432837358"/>
    <n v="42152.557384259257"/>
    <x v="0"/>
    <n v="17"/>
    <x v="0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x v="10"/>
    <x v="0"/>
    <n v="1429722209"/>
    <n v="42116.502418981479"/>
    <x v="0"/>
    <n v="100"/>
    <x v="0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0"/>
    <x v="0"/>
    <n v="1433042724"/>
    <n v="42154.934305555551"/>
    <x v="0"/>
    <n v="32"/>
    <x v="0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1"/>
    <x v="2"/>
    <n v="1457023829"/>
    <n v="42432.493391203701"/>
    <x v="0"/>
    <n v="3"/>
    <x v="0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x v="0"/>
    <x v="3"/>
    <n v="1400698287"/>
    <n v="41780.57739583333"/>
    <x v="1"/>
    <n v="34"/>
    <x v="1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10"/>
    <x v="3"/>
    <n v="1397217052"/>
    <n v="41740.285324074073"/>
    <x v="1"/>
    <n v="23"/>
    <x v="1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5"/>
    <x v="3"/>
    <n v="1399427064"/>
    <n v="41765.864166666666"/>
    <x v="1"/>
    <n v="19"/>
    <x v="1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5"/>
    <x v="3"/>
    <n v="1399474134"/>
    <n v="41766.408958333333"/>
    <x v="1"/>
    <n v="50"/>
    <x v="1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x v="11"/>
    <x v="0"/>
    <n v="1441119774"/>
    <n v="42248.418680555551"/>
    <x v="1"/>
    <n v="12"/>
    <x v="1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11"/>
    <x v="3"/>
    <n v="1409721542"/>
    <n v="41885.01321759259"/>
    <x v="1"/>
    <n v="8"/>
    <x v="1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0"/>
    <x v="0"/>
    <n v="1433395391"/>
    <n v="42159.016099537032"/>
    <x v="1"/>
    <n v="9"/>
    <x v="1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11"/>
    <x v="0"/>
    <n v="1442604989"/>
    <n v="42265.608668981477"/>
    <x v="1"/>
    <n v="43"/>
    <x v="1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5"/>
    <x v="0"/>
    <n v="1431455084"/>
    <n v="42136.558842592589"/>
    <x v="1"/>
    <n v="28"/>
    <x v="1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9"/>
    <x v="0"/>
    <n v="1417489143"/>
    <n v="41974.916006944441"/>
    <x v="1"/>
    <n v="4"/>
    <x v="1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0"/>
    <x v="0"/>
    <n v="1434537179"/>
    <n v="42172.23123842592"/>
    <x v="1"/>
    <n v="24"/>
    <x v="1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1"/>
    <x v="0"/>
    <n v="1425270876"/>
    <n v="42064.982361111113"/>
    <x v="0"/>
    <n v="2"/>
    <x v="1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7"/>
    <x v="3"/>
    <n v="1406578178"/>
    <n v="41848.631689814814"/>
    <x v="0"/>
    <n v="2"/>
    <x v="1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10"/>
    <x v="0"/>
    <n v="1428614058"/>
    <n v="42103.67659722222"/>
    <x v="0"/>
    <n v="20"/>
    <x v="1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x v="1"/>
    <x v="0"/>
    <n v="1424819871"/>
    <n v="42059.762395833335"/>
    <x v="0"/>
    <n v="1"/>
    <x v="1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1"/>
    <x v="0"/>
    <n v="1423245003"/>
    <n v="42041.534756944442"/>
    <x v="0"/>
    <n v="1"/>
    <x v="1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x v="3"/>
    <x v="3"/>
    <n v="1404927690"/>
    <n v="41829.528819444444"/>
    <x v="0"/>
    <n v="4"/>
    <x v="1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10"/>
    <x v="0"/>
    <n v="1430734844"/>
    <n v="42128.222731481481"/>
    <x v="0"/>
    <n v="1"/>
    <x v="1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5"/>
    <x v="3"/>
    <n v="1401485207"/>
    <n v="41789.685266203705"/>
    <x v="0"/>
    <n v="1"/>
    <x v="1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"/>
    <x v="3"/>
    <n v="1405266710"/>
    <n v="41833.452662037031"/>
    <x v="0"/>
    <n v="13"/>
    <x v="1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8"/>
    <x v="3"/>
    <n v="1412258977"/>
    <n v="41914.381678240738"/>
    <x v="0"/>
    <n v="1"/>
    <x v="1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7"/>
    <x v="2"/>
    <n v="1472451356"/>
    <n v="42611.052731481475"/>
    <x v="0"/>
    <n v="1"/>
    <x v="1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8"/>
    <x v="0"/>
    <n v="1441552305"/>
    <n v="42253.424826388888"/>
    <x v="0"/>
    <n v="0"/>
    <x v="1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8"/>
    <x v="0"/>
    <n v="1445203454"/>
    <n v="42295.683495370373"/>
    <x v="0"/>
    <n v="3"/>
    <x v="1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"/>
    <x v="3"/>
    <n v="1405957098"/>
    <n v="41841.44326388889"/>
    <x v="0"/>
    <n v="14"/>
    <x v="1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1"/>
    <x v="2"/>
    <n v="1454453021"/>
    <n v="42402.738668981481"/>
    <x v="0"/>
    <n v="2"/>
    <x v="1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5"/>
    <x v="2"/>
    <n v="1463686339"/>
    <n v="42509.605775462966"/>
    <x v="0"/>
    <n v="5"/>
    <x v="1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7"/>
    <x v="3"/>
    <n v="1408031405"/>
    <n v="41865.451446759253"/>
    <x v="0"/>
    <n v="1"/>
    <x v="1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1"/>
    <x v="0"/>
    <n v="1423761792"/>
    <n v="42047.516111111108"/>
    <x v="0"/>
    <n v="15"/>
    <x v="1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0"/>
    <x v="3"/>
    <n v="1401768478"/>
    <n v="41792.963865740734"/>
    <x v="0"/>
    <n v="10"/>
    <x v="1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1"/>
    <x v="1"/>
    <n v="1485629050"/>
    <n v="42763.572337962956"/>
    <x v="0"/>
    <n v="3"/>
    <x v="1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"/>
    <x v="0"/>
    <n v="1435202996"/>
    <n v="42179.9374537037"/>
    <x v="0"/>
    <n v="0"/>
    <x v="1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11"/>
    <x v="0"/>
    <n v="1441730535"/>
    <n v="42255.487673611111"/>
    <x v="0"/>
    <n v="0"/>
    <x v="1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9"/>
    <x v="0"/>
    <n v="1420244622"/>
    <n v="42006.808124999996"/>
    <x v="0"/>
    <n v="0"/>
    <x v="1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7"/>
    <x v="2"/>
    <n v="1472804365"/>
    <n v="42615.138483796291"/>
    <x v="0"/>
    <n v="0"/>
    <x v="1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2"/>
    <x v="2"/>
    <n v="1451833128"/>
    <n v="42372.415833333333"/>
    <x v="0"/>
    <n v="46"/>
    <x v="1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4"/>
    <x v="2"/>
    <n v="1478621752"/>
    <n v="42682.469351851854"/>
    <x v="0"/>
    <n v="14"/>
    <x v="1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5"/>
    <x v="0"/>
    <n v="1433014746"/>
    <n v="42154.610486111109"/>
    <x v="0"/>
    <n v="1"/>
    <x v="1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9"/>
    <x v="0"/>
    <n v="1419626396"/>
    <n v="41999.652731481481"/>
    <x v="0"/>
    <n v="0"/>
    <x v="1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0"/>
    <x v="3"/>
    <n v="1403724820"/>
    <n v="41815.606712962959"/>
    <x v="0"/>
    <n v="17"/>
    <x v="1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2"/>
    <x v="1"/>
    <n v="1484958399"/>
    <n v="42755.810173611106"/>
    <x v="0"/>
    <n v="1"/>
    <x v="1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9"/>
    <x v="2"/>
    <n v="1451950570"/>
    <n v="42373.77511574074"/>
    <x v="0"/>
    <n v="0"/>
    <x v="1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7"/>
    <x v="3"/>
    <n v="1407076069"/>
    <n v="41854.394317129627"/>
    <x v="0"/>
    <n v="0"/>
    <x v="1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1"/>
    <x v="0"/>
    <n v="1425322792"/>
    <n v="42065.583240740736"/>
    <x v="0"/>
    <n v="0"/>
    <x v="1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10"/>
    <x v="2"/>
    <n v="1460242191"/>
    <n v="42469.742951388886"/>
    <x v="0"/>
    <n v="0"/>
    <x v="1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4"/>
    <x v="3"/>
    <n v="1415683702"/>
    <n v="41954.019699074073"/>
    <x v="0"/>
    <n v="0"/>
    <x v="1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10"/>
    <x v="0"/>
    <n v="1426538129"/>
    <n v="42079.649641203701"/>
    <x v="0"/>
    <n v="2"/>
    <x v="1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2"/>
    <x v="1"/>
    <n v="1485522358"/>
    <n v="42762.337476851848"/>
    <x v="0"/>
    <n v="14"/>
    <x v="1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9"/>
    <x v="0"/>
    <n v="1417651630"/>
    <n v="41976.796643518515"/>
    <x v="0"/>
    <n v="9"/>
    <x v="1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"/>
    <x v="0"/>
    <n v="1434478344"/>
    <n v="42171.55027777778"/>
    <x v="0"/>
    <n v="8"/>
    <x v="1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1"/>
    <x v="0"/>
    <n v="1424488244"/>
    <n v="42055.924120370364"/>
    <x v="0"/>
    <n v="7"/>
    <x v="1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"/>
    <x v="3"/>
    <n v="1408203557"/>
    <n v="41867.44394675926"/>
    <x v="0"/>
    <n v="0"/>
    <x v="1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0"/>
    <x v="3"/>
    <n v="1400600840"/>
    <n v="41779.449537037035"/>
    <x v="0"/>
    <n v="84"/>
    <x v="1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4"/>
    <x v="2"/>
    <n v="1478386812"/>
    <n v="42679.750138888885"/>
    <x v="0"/>
    <n v="11"/>
    <x v="1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2"/>
    <x v="0"/>
    <n v="1422424818"/>
    <n v="42032.041875000003"/>
    <x v="0"/>
    <n v="1"/>
    <x v="1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5"/>
    <x v="3"/>
    <n v="1401770178"/>
    <n v="41792.983541666668"/>
    <x v="0"/>
    <n v="4"/>
    <x v="1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9"/>
    <x v="0"/>
    <n v="1418158683"/>
    <n v="41982.665312499994"/>
    <x v="0"/>
    <n v="10"/>
    <x v="1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x v="3"/>
    <x v="0"/>
    <n v="1436355270"/>
    <n v="42193.273958333331"/>
    <x v="0"/>
    <n v="16"/>
    <x v="1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"/>
    <x v="3"/>
    <n v="1406140561"/>
    <n v="41843.566678240735"/>
    <x v="0"/>
    <n v="2"/>
    <x v="1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5"/>
    <x v="0"/>
    <n v="1431396791"/>
    <n v="42135.884155092594"/>
    <x v="0"/>
    <n v="5"/>
    <x v="1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4"/>
    <x v="0"/>
    <n v="1447098599"/>
    <n v="42317.618043981485"/>
    <x v="0"/>
    <n v="1"/>
    <x v="1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8"/>
    <x v="2"/>
    <n v="1476962042"/>
    <n v="42663.259745370371"/>
    <x v="0"/>
    <n v="31"/>
    <x v="1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"/>
    <x v="0"/>
    <n v="1435709765"/>
    <n v="42185.802835648145"/>
    <x v="0"/>
    <n v="0"/>
    <x v="1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6"/>
    <x v="0"/>
    <n v="1427866200"/>
    <n v="42095.020833333336"/>
    <x v="0"/>
    <n v="2"/>
    <x v="1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5"/>
    <x v="0"/>
    <n v="1430405903"/>
    <n v="42124.415543981479"/>
    <x v="0"/>
    <n v="7"/>
    <x v="1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5"/>
    <x v="0"/>
    <n v="1432072893"/>
    <n v="42143.709409722222"/>
    <x v="0"/>
    <n v="16"/>
    <x v="1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11"/>
    <x v="3"/>
    <n v="1411587606"/>
    <n v="41906.611180555556"/>
    <x v="0"/>
    <n v="4"/>
    <x v="1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0"/>
    <x v="3"/>
    <n v="1405307696"/>
    <n v="41833.927037037036"/>
    <x v="0"/>
    <n v="4"/>
    <x v="1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7"/>
    <x v="3"/>
    <n v="1407832642"/>
    <n v="41863.150949074072"/>
    <x v="0"/>
    <n v="4"/>
    <x v="1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7"/>
    <x v="0"/>
    <n v="1439057397"/>
    <n v="42224.548576388886"/>
    <x v="0"/>
    <n v="3"/>
    <x v="1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8"/>
    <x v="3"/>
    <n v="1414438177"/>
    <n v="41939.603900462964"/>
    <x v="0"/>
    <n v="36"/>
    <x v="1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6"/>
    <x v="0"/>
    <n v="1424759330"/>
    <n v="42059.061689814807"/>
    <x v="0"/>
    <n v="1"/>
    <x v="1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8"/>
    <x v="0"/>
    <n v="1446267849"/>
    <n v="42308.002881944441"/>
    <x v="0"/>
    <n v="7"/>
    <x v="1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10"/>
    <x v="0"/>
    <n v="1429558756"/>
    <n v="42114.610601851848"/>
    <x v="0"/>
    <n v="27"/>
    <x v="1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5"/>
    <x v="2"/>
    <n v="1462232309"/>
    <n v="42492.776724537034"/>
    <x v="0"/>
    <n v="1"/>
    <x v="1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5"/>
    <x v="2"/>
    <n v="1462360752"/>
    <n v="42494.263333333329"/>
    <x v="0"/>
    <n v="0"/>
    <x v="1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7"/>
    <x v="3"/>
    <n v="1407847161"/>
    <n v="41863.318993055553"/>
    <x v="0"/>
    <n v="1"/>
    <x v="1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"/>
    <x v="3"/>
    <n v="1406131023"/>
    <n v="41843.456284722219"/>
    <x v="0"/>
    <n v="3"/>
    <x v="1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9"/>
    <x v="2"/>
    <n v="1450628773"/>
    <n v="42358.476539351854"/>
    <x v="0"/>
    <n v="3"/>
    <x v="1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8"/>
    <x v="2"/>
    <n v="1476436660"/>
    <n v="42657.178935185184"/>
    <x v="0"/>
    <n v="3"/>
    <x v="1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11"/>
    <x v="3"/>
    <n v="1413291655"/>
    <n v="41926.333969907406"/>
    <x v="0"/>
    <n v="0"/>
    <x v="1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1"/>
    <x v="0"/>
    <n v="1421432810"/>
    <n v="42020.560300925928"/>
    <x v="0"/>
    <n v="6"/>
    <x v="1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6"/>
    <x v="0"/>
    <n v="1426203071"/>
    <n v="42075.771655092591"/>
    <x v="0"/>
    <n v="17"/>
    <x v="1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5"/>
    <x v="3"/>
    <n v="1401231722"/>
    <n v="41786.751412037032"/>
    <x v="0"/>
    <n v="40"/>
    <x v="1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x v="0"/>
    <x v="3"/>
    <n v="1404161639"/>
    <n v="41820.662488425922"/>
    <x v="0"/>
    <n v="3"/>
    <x v="1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4"/>
    <x v="3"/>
    <n v="1417053748"/>
    <n v="41969.876712962963"/>
    <x v="0"/>
    <n v="1"/>
    <x v="1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"/>
    <x v="3"/>
    <n v="1404973504"/>
    <n v="41830.059074074074"/>
    <x v="0"/>
    <n v="2"/>
    <x v="1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11"/>
    <x v="0"/>
    <n v="1442593427"/>
    <n v="42265.474849537037"/>
    <x v="0"/>
    <n v="7"/>
    <x v="1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7"/>
    <x v="2"/>
    <n v="1471636265"/>
    <n v="42601.618807870364"/>
    <x v="0"/>
    <n v="14"/>
    <x v="1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6"/>
    <x v="2"/>
    <n v="1457078868"/>
    <n v="42433.13041666666"/>
    <x v="0"/>
    <n v="0"/>
    <x v="1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7"/>
    <x v="0"/>
    <n v="1439350707"/>
    <n v="42227.943368055552"/>
    <x v="0"/>
    <n v="0"/>
    <x v="1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1"/>
    <x v="2"/>
    <n v="1455508964"/>
    <n v="42414.960231481477"/>
    <x v="0"/>
    <n v="1"/>
    <x v="1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0"/>
    <x v="2"/>
    <n v="1466205262"/>
    <n v="42538.759976851848"/>
    <x v="0"/>
    <n v="12"/>
    <x v="1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11"/>
    <x v="0"/>
    <n v="1439827639"/>
    <n v="42233.463414351849"/>
    <x v="0"/>
    <n v="12"/>
    <x v="1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x v="11"/>
    <x v="0"/>
    <n v="1438789546"/>
    <n v="42221.448449074065"/>
    <x v="0"/>
    <n v="23"/>
    <x v="1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4"/>
    <x v="2"/>
    <n v="1477981120"/>
    <n v="42675.054629629631"/>
    <x v="0"/>
    <n v="0"/>
    <x v="1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0"/>
    <x v="2"/>
    <n v="1465830560"/>
    <n v="42534.423148148147"/>
    <x v="0"/>
    <n v="10"/>
    <x v="1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5"/>
    <x v="0"/>
    <n v="1432763054"/>
    <n v="42151.697384259263"/>
    <x v="0"/>
    <n v="5"/>
    <x v="1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11"/>
    <x v="3"/>
    <n v="1412328979"/>
    <n v="41915.191886574074"/>
    <x v="0"/>
    <n v="1"/>
    <x v="1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9"/>
    <x v="0"/>
    <n v="1416311351"/>
    <n v="41961.284155092588"/>
    <x v="0"/>
    <n v="2"/>
    <x v="1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x v="8"/>
    <x v="3"/>
    <n v="1414505137"/>
    <n v="41940.378900462958"/>
    <x v="0"/>
    <n v="2"/>
    <x v="1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5"/>
    <x v="0"/>
    <n v="1429306914"/>
    <n v="42111.695763888885"/>
    <x v="0"/>
    <n v="0"/>
    <x v="1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8"/>
    <x v="0"/>
    <n v="1443811268"/>
    <n v="42279.570231481477"/>
    <x v="0"/>
    <n v="13"/>
    <x v="1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"/>
    <x v="0"/>
    <n v="1438098875"/>
    <n v="42213.454571759255"/>
    <x v="0"/>
    <n v="0"/>
    <x v="1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10"/>
    <x v="0"/>
    <n v="1429125268"/>
    <n v="42109.593379629623"/>
    <x v="0"/>
    <n v="1"/>
    <x v="1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2"/>
    <x v="0"/>
    <n v="1422388822"/>
    <n v="42031.625254629624"/>
    <x v="0"/>
    <n v="5"/>
    <x v="1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11"/>
    <x v="2"/>
    <n v="1472786744"/>
    <n v="42614.934537037036"/>
    <x v="0"/>
    <n v="2"/>
    <x v="1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7"/>
    <x v="3"/>
    <n v="1404892123"/>
    <n v="41829.117164351846"/>
    <x v="0"/>
    <n v="0"/>
    <x v="1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2"/>
    <x v="0"/>
    <n v="1421031221"/>
    <n v="42015.912280092591"/>
    <x v="0"/>
    <n v="32"/>
    <x v="1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6"/>
    <x v="2"/>
    <n v="1457628680"/>
    <n v="42439.493981481479"/>
    <x v="0"/>
    <n v="1"/>
    <x v="1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10"/>
    <x v="2"/>
    <n v="1457120942"/>
    <n v="42433.617384259262"/>
    <x v="0"/>
    <n v="1"/>
    <x v="1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11"/>
    <x v="0"/>
    <n v="1440701890"/>
    <n v="42243.582060185181"/>
    <x v="0"/>
    <n v="1"/>
    <x v="1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0"/>
    <x v="2"/>
    <n v="1467162586"/>
    <n v="42549.840115740742"/>
    <x v="0"/>
    <n v="0"/>
    <x v="1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0"/>
    <x v="3"/>
    <n v="1400168264"/>
    <n v="41774.442870370367"/>
    <x v="0"/>
    <n v="0"/>
    <x v="1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8"/>
    <x v="0"/>
    <n v="1446150141"/>
    <n v="42306.640520833331"/>
    <x v="0"/>
    <n v="8"/>
    <x v="1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6"/>
    <x v="2"/>
    <n v="1459203727"/>
    <n v="42457.723692129628"/>
    <x v="0"/>
    <n v="0"/>
    <x v="1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0"/>
    <x v="2"/>
    <n v="1464045954"/>
    <n v="42513.767986111103"/>
    <x v="0"/>
    <n v="1"/>
    <x v="1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"/>
    <x v="3"/>
    <n v="1403822912"/>
    <n v="41816.742037037038"/>
    <x v="0"/>
    <n v="16"/>
    <x v="1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7"/>
    <x v="3"/>
    <n v="1409338556"/>
    <n v="41880.580509259256"/>
    <x v="0"/>
    <n v="12"/>
    <x v="1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9"/>
    <x v="2"/>
    <n v="1449260256"/>
    <n v="42342.63722222222"/>
    <x v="0"/>
    <n v="4"/>
    <x v="1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10"/>
    <x v="3"/>
    <n v="1397683410"/>
    <n v="41745.682986111111"/>
    <x v="0"/>
    <n v="2"/>
    <x v="1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8"/>
    <x v="0"/>
    <n v="1446562494"/>
    <n v="42311.413124999999"/>
    <x v="0"/>
    <n v="3"/>
    <x v="1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8"/>
    <x v="0"/>
    <n v="1445226117"/>
    <n v="42295.945798611108"/>
    <x v="0"/>
    <n v="0"/>
    <x v="1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6"/>
    <x v="0"/>
    <n v="1424279986"/>
    <n v="42053.513726851852"/>
    <x v="0"/>
    <n v="3"/>
    <x v="1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6"/>
    <x v="2"/>
    <n v="1455428380"/>
    <n v="42414.027546296296"/>
    <x v="0"/>
    <n v="4"/>
    <x v="1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0"/>
    <x v="3"/>
    <n v="1402506278"/>
    <n v="41801.503217592588"/>
    <x v="0"/>
    <n v="2"/>
    <x v="1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1"/>
    <x v="1"/>
    <n v="1486191507"/>
    <n v="42770.082256944443"/>
    <x v="0"/>
    <n v="10"/>
    <x v="1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10"/>
    <x v="2"/>
    <n v="1458761673"/>
    <n v="42452.60732638889"/>
    <x v="0"/>
    <n v="11"/>
    <x v="1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"/>
    <x v="2"/>
    <n v="1471638646"/>
    <n v="42601.646365740737"/>
    <x v="0"/>
    <n v="6"/>
    <x v="1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6"/>
    <x v="2"/>
    <n v="1458333811"/>
    <n v="42447.655219907399"/>
    <x v="0"/>
    <n v="2"/>
    <x v="1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0"/>
    <x v="3"/>
    <n v="1403355126"/>
    <n v="41811.327847222223"/>
    <x v="0"/>
    <n v="6"/>
    <x v="1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2"/>
    <x v="0"/>
    <n v="1418002634"/>
    <n v="41980.859189814808"/>
    <x v="0"/>
    <n v="8"/>
    <x v="1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10"/>
    <x v="2"/>
    <n v="1460219110"/>
    <n v="42469.475810185184"/>
    <x v="0"/>
    <n v="37"/>
    <x v="1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5"/>
    <x v="2"/>
    <n v="1462280848"/>
    <n v="42493.338518518511"/>
    <x v="0"/>
    <n v="11"/>
    <x v="1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0"/>
    <x v="2"/>
    <n v="1465850898"/>
    <n v="42534.658541666664"/>
    <x v="0"/>
    <n v="0"/>
    <x v="1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"/>
    <x v="3"/>
    <n v="1405024561"/>
    <n v="41830.650011574071"/>
    <x v="0"/>
    <n v="10"/>
    <x v="1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0"/>
    <x v="2"/>
    <n v="1466621732"/>
    <n v="42543.580231481479"/>
    <x v="0"/>
    <n v="6"/>
    <x v="1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9"/>
    <x v="0"/>
    <n v="1417533953"/>
    <n v="41975.434641203705"/>
    <x v="0"/>
    <n v="8"/>
    <x v="1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1"/>
    <x v="0"/>
    <n v="1425678057"/>
    <n v="42069.695104166669"/>
    <x v="0"/>
    <n v="6"/>
    <x v="1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0"/>
    <x v="3"/>
    <n v="1401978147"/>
    <n v="41795.390590277777"/>
    <x v="0"/>
    <n v="7"/>
    <x v="1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0"/>
    <x v="2"/>
    <n v="1463545149"/>
    <n v="42507.971631944441"/>
    <x v="0"/>
    <n v="7"/>
    <x v="1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x v="0"/>
    <x v="0"/>
    <n v="1431113180"/>
    <n v="42132.601620370369"/>
    <x v="0"/>
    <n v="5"/>
    <x v="1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10"/>
    <x v="3"/>
    <n v="1397854356"/>
    <n v="41747.661527777775"/>
    <x v="0"/>
    <n v="46"/>
    <x v="1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8"/>
    <x v="3"/>
    <n v="1412809644"/>
    <n v="41920.755138888882"/>
    <x v="0"/>
    <n v="10"/>
    <x v="1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2"/>
    <x v="2"/>
    <n v="1454173120"/>
    <n v="42399.499074074069"/>
    <x v="0"/>
    <n v="19"/>
    <x v="1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10"/>
    <x v="2"/>
    <n v="1460034594"/>
    <n v="42467.340208333328"/>
    <x v="0"/>
    <n v="13"/>
    <x v="1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10"/>
    <x v="3"/>
    <n v="1399414290"/>
    <n v="41765.716319444444"/>
    <x v="0"/>
    <n v="13"/>
    <x v="1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"/>
    <x v="0"/>
    <n v="1439517413"/>
    <n v="42229.872835648144"/>
    <x v="0"/>
    <n v="4"/>
    <x v="1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8"/>
    <x v="0"/>
    <n v="1444413581"/>
    <n v="42286.541446759256"/>
    <x v="0"/>
    <n v="0"/>
    <x v="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1"/>
    <x v="2"/>
    <n v="1454342893"/>
    <n v="42401.464039351849"/>
    <x v="0"/>
    <n v="3"/>
    <x v="1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10"/>
    <x v="0"/>
    <n v="1430494082"/>
    <n v="42125.436134259253"/>
    <x v="0"/>
    <n v="1"/>
    <x v="1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4"/>
    <x v="0"/>
    <n v="1444689259"/>
    <n v="42289.732164351844"/>
    <x v="0"/>
    <n v="9"/>
    <x v="1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10"/>
    <x v="0"/>
    <n v="1428957912"/>
    <n v="42107.656388888885"/>
    <x v="0"/>
    <n v="1"/>
    <x v="1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0"/>
    <x v="3"/>
    <n v="1403169690"/>
    <n v="41809.181597222218"/>
    <x v="0"/>
    <n v="1"/>
    <x v="1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2"/>
    <x v="0"/>
    <n v="1421339077"/>
    <n v="42019.475428240738"/>
    <x v="0"/>
    <n v="4"/>
    <x v="1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8"/>
    <x v="3"/>
    <n v="1415341464"/>
    <n v="41950.058611111104"/>
    <x v="0"/>
    <n v="17"/>
    <x v="1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6"/>
    <x v="0"/>
    <n v="1425633821"/>
    <n v="42069.183113425919"/>
    <x v="0"/>
    <n v="0"/>
    <x v="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1"/>
    <x v="0"/>
    <n v="1424992026"/>
    <n v="42061.754930555551"/>
    <x v="0"/>
    <n v="12"/>
    <x v="1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"/>
    <x v="3"/>
    <n v="1406058798"/>
    <n v="41842.620347222219"/>
    <x v="0"/>
    <n v="14"/>
    <x v="1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10"/>
    <x v="2"/>
    <n v="1457450958"/>
    <n v="42437.437013888884"/>
    <x v="0"/>
    <n v="1"/>
    <x v="1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"/>
    <x v="1"/>
    <n v="1486681708"/>
    <n v="42775.755879629629"/>
    <x v="0"/>
    <n v="14"/>
    <x v="1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7"/>
    <x v="3"/>
    <n v="1409187761"/>
    <n v="41878.835196759253"/>
    <x v="0"/>
    <n v="4"/>
    <x v="1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2"/>
    <x v="0"/>
    <n v="1421417147"/>
    <n v="42020.379016203697"/>
    <x v="0"/>
    <n v="2"/>
    <x v="1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11"/>
    <x v="3"/>
    <n v="1410148457"/>
    <n v="41889.954363425924"/>
    <x v="0"/>
    <n v="1"/>
    <x v="1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11"/>
    <x v="3"/>
    <n v="1408648985"/>
    <n v="41872.599363425921"/>
    <x v="0"/>
    <n v="2"/>
    <x v="1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2"/>
    <x v="2"/>
    <n v="1453487587"/>
    <n v="42391.564664351848"/>
    <x v="0"/>
    <n v="1"/>
    <x v="1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"/>
    <x v="3"/>
    <n v="1406572381"/>
    <n v="41848.564594907402"/>
    <x v="0"/>
    <n v="1"/>
    <x v="1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0"/>
    <x v="0"/>
    <n v="1435014507"/>
    <n v="42177.755868055552"/>
    <x v="0"/>
    <n v="4"/>
    <x v="1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7"/>
    <x v="3"/>
    <n v="1406825360"/>
    <n v="41851.492592592593"/>
    <x v="0"/>
    <n v="3"/>
    <x v="1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11"/>
    <x v="3"/>
    <n v="1412879366"/>
    <n v="41921.562106481477"/>
    <x v="0"/>
    <n v="38"/>
    <x v="1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9"/>
    <x v="0"/>
    <n v="1419858278"/>
    <n v="42002.336550925924"/>
    <x v="0"/>
    <n v="4"/>
    <x v="1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10"/>
    <x v="0"/>
    <n v="1427979849"/>
    <n v="42096.336215277777"/>
    <x v="0"/>
    <n v="0"/>
    <x v="1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2"/>
    <x v="0"/>
    <n v="1421478823"/>
    <n v="42021.092858796292"/>
    <x v="0"/>
    <n v="2"/>
    <x v="1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1"/>
    <x v="2"/>
    <n v="1455861269"/>
    <n v="42419.037835648145"/>
    <x v="0"/>
    <n v="0"/>
    <x v="1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0"/>
    <x v="0"/>
    <n v="1434739463"/>
    <n v="42174.572488425918"/>
    <x v="0"/>
    <n v="1"/>
    <x v="1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7"/>
    <x v="3"/>
    <n v="1408395400"/>
    <n v="41869.664351851847"/>
    <x v="0"/>
    <n v="7"/>
    <x v="1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7"/>
    <x v="3"/>
    <n v="1407254874"/>
    <n v="41856.463819444441"/>
    <x v="0"/>
    <n v="2"/>
    <x v="1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11"/>
    <x v="2"/>
    <n v="1473285108"/>
    <n v="42620.702638888884"/>
    <x v="0"/>
    <n v="4"/>
    <x v="1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6"/>
    <x v="2"/>
    <n v="1455725596"/>
    <n v="42417.467546296299"/>
    <x v="0"/>
    <n v="4"/>
    <x v="1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1"/>
    <x v="0"/>
    <n v="1424579699"/>
    <n v="42056.982627314814"/>
    <x v="0"/>
    <n v="3"/>
    <x v="1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11"/>
    <x v="3"/>
    <n v="1409176358"/>
    <n v="41878.703217592592"/>
    <x v="0"/>
    <n v="2"/>
    <x v="1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2"/>
    <x v="0"/>
    <n v="1418824867"/>
    <n v="41990.375775462955"/>
    <x v="0"/>
    <n v="197"/>
    <x v="1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1"/>
    <x v="2"/>
    <n v="1454975963"/>
    <n v="42408.791238425918"/>
    <x v="0"/>
    <n v="0"/>
    <x v="1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3"/>
    <x v="0"/>
    <n v="1438445097"/>
    <n v="42217.461770833332"/>
    <x v="0"/>
    <n v="1"/>
    <x v="1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0"/>
    <x v="0"/>
    <n v="1432705336"/>
    <n v="42151.029351851852"/>
    <x v="0"/>
    <n v="4"/>
    <x v="1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"/>
    <x v="0"/>
    <n v="1444059839"/>
    <n v="42282.447210648148"/>
    <x v="0"/>
    <n v="0"/>
    <x v="1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2"/>
    <x v="1"/>
    <n v="1486077481"/>
    <n v="42768.762511574074"/>
    <x v="0"/>
    <n v="7"/>
    <x v="1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5"/>
    <x v="3"/>
    <n v="1399415500"/>
    <n v="41765.730324074073"/>
    <x v="0"/>
    <n v="11"/>
    <x v="1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"/>
    <x v="0"/>
    <n v="1447461370"/>
    <n v="42321.816782407412"/>
    <x v="0"/>
    <n v="0"/>
    <x v="1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x v="2"/>
    <x v="2"/>
    <n v="1452008599"/>
    <n v="42374.446747685179"/>
    <x v="0"/>
    <n v="6"/>
    <x v="1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"/>
    <x v="3"/>
    <n v="1414591364"/>
    <n v="41941.376898148148"/>
    <x v="0"/>
    <n v="0"/>
    <x v="1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"/>
    <x v="0"/>
    <n v="1445023516"/>
    <n v="42293.60087962963"/>
    <x v="0"/>
    <n v="7"/>
    <x v="1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11"/>
    <x v="2"/>
    <n v="1472711224"/>
    <n v="42614.06046296296"/>
    <x v="0"/>
    <n v="94"/>
    <x v="1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6"/>
    <x v="0"/>
    <n v="1425509050"/>
    <n v="42067.739004629628"/>
    <x v="0"/>
    <n v="2"/>
    <x v="1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11"/>
    <x v="3"/>
    <n v="1411333887"/>
    <n v="41903.674618055549"/>
    <x v="0"/>
    <n v="25"/>
    <x v="1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0"/>
    <x v="3"/>
    <n v="1402784964"/>
    <n v="41804.728749999995"/>
    <x v="0"/>
    <n v="17"/>
    <x v="1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10"/>
    <x v="2"/>
    <n v="1462585315"/>
    <n v="42496.862442129634"/>
    <x v="0"/>
    <n v="2"/>
    <x v="1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11"/>
    <x v="3"/>
    <n v="1408389010"/>
    <n v="41869.59039351852"/>
    <x v="0"/>
    <n v="4"/>
    <x v="1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"/>
    <x v="0"/>
    <n v="1446048367"/>
    <n v="42305.462581018517"/>
    <x v="0"/>
    <n v="5"/>
    <x v="1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0"/>
    <x v="0"/>
    <n v="1432100004"/>
    <n v="42144.023194444446"/>
    <x v="0"/>
    <n v="2"/>
    <x v="1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7"/>
    <x v="2"/>
    <n v="1467976954"/>
    <n v="42559.265671296293"/>
    <x v="0"/>
    <n v="2"/>
    <x v="1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9"/>
    <x v="0"/>
    <n v="1419213664"/>
    <n v="41994.875740740739"/>
    <x v="0"/>
    <n v="3"/>
    <x v="1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8"/>
    <x v="3"/>
    <n v="1415228325"/>
    <n v="41948.749131944445"/>
    <x v="0"/>
    <n v="0"/>
    <x v="1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6"/>
    <x v="0"/>
    <n v="1426050982"/>
    <n v="42074.011365740742"/>
    <x v="0"/>
    <n v="4"/>
    <x v="1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3"/>
    <x v="3"/>
    <n v="1406004589"/>
    <n v="41841.992928240739"/>
    <x v="0"/>
    <n v="1"/>
    <x v="1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11"/>
    <x v="3"/>
    <n v="1411400210"/>
    <n v="41904.442245370366"/>
    <x v="0"/>
    <n v="12"/>
    <x v="1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9"/>
    <x v="0"/>
    <n v="1418862743"/>
    <n v="41990.814155092587"/>
    <x v="0"/>
    <n v="4"/>
    <x v="1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6"/>
    <x v="2"/>
    <n v="1457352787"/>
    <n v="42436.300775462958"/>
    <x v="0"/>
    <n v="91"/>
    <x v="1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0"/>
    <x v="0"/>
    <n v="1434322815"/>
    <n v="42169.750173611108"/>
    <x v="0"/>
    <n v="1"/>
    <x v="1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11"/>
    <x v="3"/>
    <n v="1411485391"/>
    <n v="41905.428136574068"/>
    <x v="0"/>
    <n v="1"/>
    <x v="1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10"/>
    <x v="3"/>
    <n v="1399058797"/>
    <n v="41761.601817129631"/>
    <x v="0"/>
    <n v="0"/>
    <x v="1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x v="11"/>
    <x v="3"/>
    <n v="1408050316"/>
    <n v="41865.670324074068"/>
    <x v="0"/>
    <n v="13"/>
    <x v="1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8"/>
    <x v="3"/>
    <n v="1413477228"/>
    <n v="41928.481805555552"/>
    <x v="0"/>
    <n v="2"/>
    <x v="1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11"/>
    <x v="2"/>
    <n v="1472674285"/>
    <n v="42613.632928240739"/>
    <x v="0"/>
    <n v="0"/>
    <x v="1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5"/>
    <x v="3"/>
    <n v="1400600031"/>
    <n v="41779.44017361111"/>
    <x v="0"/>
    <n v="21"/>
    <x v="1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0"/>
    <x v="2"/>
    <n v="1465856639"/>
    <n v="42534.724988425929"/>
    <x v="0"/>
    <n v="9"/>
    <x v="1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8"/>
    <x v="0"/>
    <n v="1446506080"/>
    <n v="42310.760185185187"/>
    <x v="0"/>
    <n v="6"/>
    <x v="1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6"/>
    <x v="2"/>
    <n v="1458178044"/>
    <n v="42445.852361111109"/>
    <x v="0"/>
    <n v="4"/>
    <x v="1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7"/>
    <x v="3"/>
    <n v="1408116152"/>
    <n v="41866.432314814811"/>
    <x v="0"/>
    <n v="7"/>
    <x v="1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5"/>
    <x v="3"/>
    <n v="1400604056"/>
    <n v="41779.486759259256"/>
    <x v="0"/>
    <n v="5"/>
    <x v="1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6"/>
    <x v="2"/>
    <n v="1456025023"/>
    <n v="42420.933136574073"/>
    <x v="0"/>
    <n v="0"/>
    <x v="1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0"/>
    <x v="2"/>
    <n v="1464889468"/>
    <n v="42523.530879629623"/>
    <x v="0"/>
    <n v="3"/>
    <x v="1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5"/>
    <x v="3"/>
    <n v="1401294084"/>
    <n v="41787.473194444443"/>
    <x v="0"/>
    <n v="9"/>
    <x v="1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6"/>
    <x v="0"/>
    <n v="1427724426"/>
    <n v="42093.379930555551"/>
    <x v="0"/>
    <n v="6"/>
    <x v="1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3"/>
    <x v="3"/>
    <n v="1405291811"/>
    <n v="41833.74318287037"/>
    <x v="0"/>
    <n v="4"/>
    <x v="1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10"/>
    <x v="2"/>
    <n v="1461027388"/>
    <n v="42478.830879629626"/>
    <x v="0"/>
    <n v="1"/>
    <x v="1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7"/>
    <x v="0"/>
    <n v="1439952550"/>
    <n v="42234.909143518518"/>
    <x v="0"/>
    <n v="17"/>
    <x v="1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9"/>
    <x v="1"/>
    <n v="1481756855"/>
    <n v="42718.755266203698"/>
    <x v="0"/>
    <n v="1"/>
    <x v="1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2"/>
    <x v="0"/>
    <n v="1421596356"/>
    <n v="42022.453194444439"/>
    <x v="0"/>
    <n v="13"/>
    <x v="1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1"/>
    <x v="0"/>
    <n v="1422374420"/>
    <n v="42031.458564814813"/>
    <x v="0"/>
    <n v="6"/>
    <x v="1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"/>
    <x v="2"/>
    <n v="1480187931"/>
    <n v="42700.59642361111"/>
    <x v="0"/>
    <n v="0"/>
    <x v="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3"/>
    <x v="3"/>
    <n v="1403462111"/>
    <n v="41812.566099537034"/>
    <x v="0"/>
    <n v="2"/>
    <x v="1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10"/>
    <x v="0"/>
    <n v="1426407426"/>
    <n v="42078.136875000004"/>
    <x v="0"/>
    <n v="2"/>
    <x v="1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8"/>
    <x v="0"/>
    <n v="1444137375"/>
    <n v="42283.344618055555"/>
    <x v="0"/>
    <n v="21"/>
    <x v="1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5"/>
    <x v="3"/>
    <n v="1400547969"/>
    <n v="41778.837604166663"/>
    <x v="0"/>
    <n v="13"/>
    <x v="1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11"/>
    <x v="3"/>
    <n v="1411499149"/>
    <n v="41905.587372685186"/>
    <x v="0"/>
    <n v="0"/>
    <x v="1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"/>
    <x v="2"/>
    <n v="1479747794"/>
    <n v="42695.502245370364"/>
    <x v="0"/>
    <n v="6"/>
    <x v="1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9"/>
    <x v="1"/>
    <n v="1482951242"/>
    <n v="42732.579189814809"/>
    <x v="0"/>
    <n v="0"/>
    <x v="1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5"/>
    <x v="2"/>
    <n v="1463783521"/>
    <n v="42510.730567129627"/>
    <x v="0"/>
    <n v="1"/>
    <x v="1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5"/>
    <x v="2"/>
    <n v="1463849116"/>
    <n v="42511.489768518521"/>
    <x v="0"/>
    <n v="0"/>
    <x v="1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1"/>
    <x v="0"/>
    <n v="1423231025"/>
    <n v="42041.372974537029"/>
    <x v="0"/>
    <n v="12"/>
    <x v="1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8"/>
    <x v="0"/>
    <n v="1446179553"/>
    <n v="42306.980937499997"/>
    <x v="0"/>
    <n v="2"/>
    <x v="1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9"/>
    <x v="2"/>
    <n v="1450203416"/>
    <n v="42353.553425925922"/>
    <x v="0"/>
    <n v="6"/>
    <x v="1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x v="11"/>
    <x v="2"/>
    <n v="1473416906"/>
    <n v="42622.228078703702"/>
    <x v="0"/>
    <n v="1"/>
    <x v="1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1"/>
    <x v="0"/>
    <n v="1424701775"/>
    <n v="42058.395543981482"/>
    <x v="0"/>
    <n v="1"/>
    <x v="1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8"/>
    <x v="0"/>
    <n v="1445985299"/>
    <n v="42304.732627314814"/>
    <x v="0"/>
    <n v="5"/>
    <x v="1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0"/>
    <x v="2"/>
    <n v="1466185786"/>
    <n v="42538.53456018518"/>
    <x v="0"/>
    <n v="0"/>
    <x v="1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9"/>
    <x v="0"/>
    <n v="1418827324"/>
    <n v="41990.40421296296"/>
    <x v="0"/>
    <n v="3"/>
    <x v="1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10"/>
    <x v="0"/>
    <n v="1430242488"/>
    <n v="42122.524166666662"/>
    <x v="0"/>
    <n v="8"/>
    <x v="1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3"/>
    <x v="0"/>
    <n v="1437754137"/>
    <n v="42209.464548611104"/>
    <x v="0"/>
    <n v="3"/>
    <x v="1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9"/>
    <x v="0"/>
    <n v="1418818151"/>
    <n v="41990.298043981478"/>
    <x v="0"/>
    <n v="8"/>
    <x v="1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6"/>
    <x v="0"/>
    <n v="1423024847"/>
    <n v="42038.986655092587"/>
    <x v="0"/>
    <n v="1"/>
    <x v="1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3"/>
    <x v="0"/>
    <n v="1435088093"/>
    <n v="42178.607557870368"/>
    <x v="0"/>
    <n v="4"/>
    <x v="1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11"/>
    <x v="3"/>
    <n v="1410141900"/>
    <n v="41889.878472222219"/>
    <x v="0"/>
    <n v="8"/>
    <x v="1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"/>
    <x v="2"/>
    <n v="1479516350"/>
    <n v="42692.823495370372"/>
    <x v="0"/>
    <n v="1"/>
    <x v="1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2"/>
    <x v="1"/>
    <n v="1484484219"/>
    <n v="42750.321979166663"/>
    <x v="0"/>
    <n v="5"/>
    <x v="1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9"/>
    <x v="2"/>
    <n v="1449431237"/>
    <n v="42344.616168981483"/>
    <x v="0"/>
    <n v="0"/>
    <x v="1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5"/>
    <x v="2"/>
    <n v="1462468797"/>
    <n v="42495.51385416666"/>
    <x v="0"/>
    <n v="0"/>
    <x v="1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7"/>
    <x v="2"/>
    <n v="1468959873"/>
    <n v="42570.642048611109"/>
    <x v="0"/>
    <n v="1"/>
    <x v="1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11"/>
    <x v="3"/>
    <n v="1413341990"/>
    <n v="41926.916550925926"/>
    <x v="0"/>
    <n v="0"/>
    <x v="1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9"/>
    <x v="1"/>
    <n v="1482788482"/>
    <n v="42730.695393518516"/>
    <x v="0"/>
    <n v="0"/>
    <x v="1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10"/>
    <x v="2"/>
    <n v="1460751673"/>
    <n v="42475.639733796292"/>
    <x v="0"/>
    <n v="6"/>
    <x v="1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3"/>
    <x v="0"/>
    <n v="1435953566"/>
    <n v="42188.624606481484"/>
    <x v="0"/>
    <n v="6"/>
    <x v="1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11"/>
    <x v="2"/>
    <n v="1474958434"/>
    <n v="42640.069837962961"/>
    <x v="0"/>
    <n v="14"/>
    <x v="1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"/>
    <x v="2"/>
    <n v="1479860109"/>
    <n v="42696.802187499998"/>
    <x v="0"/>
    <n v="6"/>
    <x v="1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6"/>
    <x v="0"/>
    <n v="1424221866"/>
    <n v="42052.841041666667"/>
    <x v="0"/>
    <n v="33"/>
    <x v="1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7"/>
    <x v="3"/>
    <n v="1409608801"/>
    <n v="41883.708344907405"/>
    <x v="0"/>
    <n v="4"/>
    <x v="1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1"/>
    <x v="1"/>
    <n v="1485909937"/>
    <n v="42766.823344907411"/>
    <x v="0"/>
    <n v="1"/>
    <x v="1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8"/>
    <x v="0"/>
    <n v="1446209804"/>
    <n v="42307.331064814811"/>
    <x v="0"/>
    <n v="0"/>
    <x v="1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0"/>
    <x v="2"/>
    <n v="1463929351"/>
    <n v="42512.418414351843"/>
    <x v="0"/>
    <n v="6"/>
    <x v="1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2"/>
    <x v="0"/>
    <n v="1422155740"/>
    <n v="42028.927546296291"/>
    <x v="0"/>
    <n v="6"/>
    <x v="1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2"/>
    <x v="2"/>
    <n v="1454280186"/>
    <n v="42400.738263888888"/>
    <x v="0"/>
    <n v="1"/>
    <x v="1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9"/>
    <x v="2"/>
    <n v="1450619123"/>
    <n v="42358.364849537036"/>
    <x v="0"/>
    <n v="3"/>
    <x v="1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4" firstHeaderRow="1" firstDataRow="2" firstDataCol="1"/>
  <pivotFields count="21"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spotlight" fld="15" subtotal="count" baseField="0" baseItem="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ub-Category">
  <location ref="A4:F24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1"/>
        <item x="2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 defaultSubtotal="0"/>
    <pivotField showAll="0" defaultSubtotal="0"/>
    <pivotField showAll="0"/>
    <pivotField showAll="0" defaultSubtota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0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axis="axisRow" showAll="0">
      <items count="13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t="default"/>
      </items>
    </pivotField>
    <pivotField axis="axisPage" showAll="0">
      <items count="4112">
        <item x="8"/>
        <item x="7"/>
        <item x="6"/>
        <item x="5"/>
        <item x="4"/>
        <item x="3"/>
        <item x="0"/>
        <item x="2"/>
        <item x="1"/>
        <item m="1" x="40"/>
        <item m="1" x="2823"/>
        <item m="1" x="847"/>
        <item m="1" x="2889"/>
        <item m="1" x="937"/>
        <item m="1" x="2954"/>
        <item m="1" x="994"/>
        <item m="1" x="3026"/>
        <item m="1" x="1071"/>
        <item m="1" x="3091"/>
        <item m="1" x="1641"/>
        <item m="1" x="677"/>
        <item m="1" x="2994"/>
        <item m="1" x="2702"/>
        <item m="1" x="361"/>
        <item m="1" x="1189"/>
        <item m="1" x="1308"/>
        <item m="1" x="513"/>
        <item m="1" x="1170"/>
        <item m="1" x="2014"/>
        <item m="1" x="3113"/>
        <item m="1" x="3431"/>
        <item m="1" x="3723"/>
        <item m="1" x="1395"/>
        <item m="1" x="149"/>
        <item m="1" x="2501"/>
        <item m="1" x="3896"/>
        <item m="1" x="1869"/>
        <item m="1" x="3034"/>
        <item m="1" x="2075"/>
        <item m="1" x="75"/>
        <item m="1" x="1394"/>
        <item m="1" x="2997"/>
        <item m="1" x="11"/>
        <item m="1" x="65"/>
        <item m="1" x="3298"/>
        <item m="1" x="3842"/>
        <item m="1" x="3846"/>
        <item m="1" x="2748"/>
        <item m="1" x="1698"/>
        <item m="1" x="541"/>
        <item m="1" x="743"/>
        <item m="1" x="2901"/>
        <item m="1" x="2530"/>
        <item m="1" x="504"/>
        <item m="1" x="470"/>
        <item m="1" x="2780"/>
        <item m="1" x="358"/>
        <item m="1" x="1078"/>
        <item m="1" x="1150"/>
        <item m="1" x="3134"/>
        <item m="1" x="730"/>
        <item m="1" x="3427"/>
        <item m="1" x="509"/>
        <item m="1" x="514"/>
        <item m="1" x="24"/>
        <item m="1" x="312"/>
        <item m="1" x="1154"/>
        <item m="1" x="3341"/>
        <item m="1" x="517"/>
        <item m="1" x="2743"/>
        <item m="1" x="1855"/>
        <item m="1" x="428"/>
        <item m="1" x="2334"/>
        <item m="1" x="1740"/>
        <item m="1" x="2251"/>
        <item m="1" x="1317"/>
        <item m="1" x="590"/>
        <item m="1" x="3532"/>
        <item m="1" x="3553"/>
        <item m="1" x="1729"/>
        <item m="1" x="2536"/>
        <item m="1" x="3880"/>
        <item m="1" x="4103"/>
        <item m="1" x="829"/>
        <item m="1" x="70"/>
        <item m="1" x="2082"/>
        <item m="1" x="197"/>
        <item m="1" x="3216"/>
        <item m="1" x="1726"/>
        <item m="1" x="1597"/>
        <item m="1" x="255"/>
        <item m="1" x="1924"/>
        <item m="1" x="342"/>
        <item m="1" x="1399"/>
        <item m="1" x="1733"/>
        <item m="1" x="3635"/>
        <item m="1" x="193"/>
        <item m="1" x="1074"/>
        <item m="1" x="1322"/>
        <item m="1" x="2458"/>
        <item m="1" x="1330"/>
        <item m="1" x="2599"/>
        <item m="1" x="804"/>
        <item m="1" x="3352"/>
        <item m="1" x="3992"/>
        <item m="1" x="3781"/>
        <item m="1" x="2287"/>
        <item m="1" x="3799"/>
        <item m="1" x="3123"/>
        <item m="1" x="2259"/>
        <item m="1" x="3218"/>
        <item m="1" x="2120"/>
        <item m="1" x="3291"/>
        <item m="1" x="25"/>
        <item m="1" x="2882"/>
        <item m="1" x="2420"/>
        <item m="1" x="2005"/>
        <item m="1" x="1730"/>
        <item m="1" x="421"/>
        <item m="1" x="2255"/>
        <item m="1" x="3715"/>
        <item m="1" x="777"/>
        <item m="1" x="474"/>
        <item m="1" x="2318"/>
        <item m="1" x="3724"/>
        <item m="1" x="3788"/>
        <item m="1" x="4087"/>
        <item m="1" x="3232"/>
        <item m="1" x="77"/>
        <item m="1" x="3957"/>
        <item m="1" x="2958"/>
        <item m="1" x="1313"/>
        <item m="1" x="975"/>
        <item m="1" x="2342"/>
        <item m="1" x="1100"/>
        <item m="1" x="699"/>
        <item m="1" x="3847"/>
        <item m="1" x="1850"/>
        <item m="1" x="1239"/>
        <item m="1" x="1814"/>
        <item m="1" x="591"/>
        <item m="1" x="1283"/>
        <item m="1" x="2672"/>
        <item m="1" x="3181"/>
        <item m="1" x="150"/>
        <item m="1" x="2652"/>
        <item m="1" x="3392"/>
        <item m="1" x="1835"/>
        <item m="1" x="3710"/>
        <item m="1" x="3927"/>
        <item m="1" x="3990"/>
        <item m="1" x="1860"/>
        <item m="1" x="1661"/>
        <item m="1" x="544"/>
        <item m="1" x="2711"/>
        <item m="1" x="1989"/>
        <item m="1" x="2045"/>
        <item m="1" x="1780"/>
        <item m="1" x="1468"/>
        <item m="1" x="2980"/>
        <item m="1" x="2246"/>
        <item m="1" x="3947"/>
        <item m="1" x="574"/>
        <item m="1" x="1469"/>
        <item m="1" x="17"/>
        <item m="1" x="2987"/>
        <item m="1" x="903"/>
        <item m="1" x="523"/>
        <item m="1" x="950"/>
        <item m="1" x="2765"/>
        <item m="1" x="2456"/>
        <item m="1" x="3623"/>
        <item m="1" x="117"/>
        <item m="1" x="2772"/>
        <item m="1" x="1319"/>
        <item m="1" x="2735"/>
        <item m="1" x="385"/>
        <item m="1" x="3588"/>
        <item m="1" x="1028"/>
        <item m="1" x="1049"/>
        <item m="1" x="3928"/>
        <item m="1" x="1553"/>
        <item m="1" x="690"/>
        <item m="1" x="2614"/>
        <item m="1" x="1480"/>
        <item m="1" x="3925"/>
        <item m="1" x="984"/>
        <item m="1" x="2940"/>
        <item m="1" x="3344"/>
        <item m="1" x="37"/>
        <item m="1" x="2231"/>
        <item m="1" x="3287"/>
        <item m="1" x="3745"/>
        <item m="1" x="3107"/>
        <item m="1" x="3903"/>
        <item m="1" x="1385"/>
        <item m="1" x="1982"/>
        <item m="1" x="2162"/>
        <item m="1" x="2758"/>
        <item m="1" x="2936"/>
        <item m="1" x="2183"/>
        <item m="1" x="1042"/>
        <item m="1" x="4073"/>
        <item m="1" x="838"/>
        <item m="1" x="2343"/>
        <item m="1" x="188"/>
        <item m="1" x="791"/>
        <item m="1" x="3804"/>
        <item m="1" x="1470"/>
        <item m="1" x="122"/>
        <item m="1" x="3326"/>
        <item m="1" x="2376"/>
        <item m="1" x="3456"/>
        <item m="1" x="3464"/>
        <item m="1" x="267"/>
        <item m="1" x="1252"/>
        <item m="1" x="3380"/>
        <item m="1" x="3036"/>
        <item m="1" x="1303"/>
        <item m="1" x="3862"/>
        <item m="1" x="1754"/>
        <item m="1" x="3526"/>
        <item m="1" x="2164"/>
        <item m="1" x="3634"/>
        <item m="1" x="3854"/>
        <item m="1" x="1236"/>
        <item m="1" x="2866"/>
        <item m="1" x="2752"/>
        <item m="1" x="3433"/>
        <item m="1" x="3546"/>
        <item m="1" x="1117"/>
        <item m="1" x="3481"/>
        <item m="1" x="3018"/>
        <item m="1" x="2247"/>
        <item m="1" x="3177"/>
        <item m="1" x="2105"/>
        <item m="1" x="3126"/>
        <item m="1" x="900"/>
        <item m="1" x="2966"/>
        <item m="1" x="1764"/>
        <item m="1" x="1060"/>
        <item m="1" x="1820"/>
        <item m="1" x="1797"/>
        <item m="1" x="1285"/>
        <item m="1" x="3227"/>
        <item m="1" x="2110"/>
        <item m="1" x="2197"/>
        <item m="1" x="960"/>
        <item m="1" x="2006"/>
        <item m="1" x="3801"/>
        <item m="1" x="3353"/>
        <item m="1" x="1831"/>
        <item m="1" x="12"/>
        <item m="1" x="2145"/>
        <item m="1" x="261"/>
        <item m="1" x="2220"/>
        <item m="1" x="2225"/>
        <item m="1" x="371"/>
        <item m="1" x="3741"/>
        <item m="1" x="2323"/>
        <item m="1" x="2761"/>
        <item m="1" x="3699"/>
        <item m="1" x="3528"/>
        <item m="1" x="1331"/>
        <item m="1" x="2171"/>
        <item m="1" x="608"/>
        <item m="1" x="1693"/>
        <item m="1" x="3757"/>
        <item m="1" x="3521"/>
        <item m="1" x="4061"/>
        <item m="1" x="3075"/>
        <item m="1" x="3311"/>
        <item m="1" x="640"/>
        <item m="1" x="2094"/>
        <item m="1" x="3183"/>
        <item m="1" x="945"/>
        <item m="1" x="3816"/>
        <item m="1" x="1464"/>
        <item m="1" x="1031"/>
        <item m="1" x="694"/>
        <item m="1" x="1545"/>
        <item m="1" x="3493"/>
        <item m="1" x="1509"/>
        <item m="1" x="1958"/>
        <item m="1" x="1501"/>
        <item m="1" x="2463"/>
        <item m="1" x="2559"/>
        <item m="1" x="4068"/>
        <item m="1" x="98"/>
        <item m="1" x="1666"/>
        <item m="1" x="2479"/>
        <item m="1" x="292"/>
        <item m="1" x="3785"/>
        <item m="1" x="3840"/>
        <item m="1" x="1828"/>
        <item m="1" x="1893"/>
        <item m="1" x="51"/>
        <item m="1" x="2749"/>
        <item m="1" x="2492"/>
        <item m="1" x="386"/>
        <item m="1" x="2512"/>
        <item m="1" x="2609"/>
        <item m="1" x="2661"/>
        <item m="1" x="56"/>
        <item m="1" x="270"/>
        <item m="1" x="3504"/>
        <item m="1" x="1273"/>
        <item m="1" x="1530"/>
        <item m="1" x="2457"/>
        <item m="1" x="2203"/>
        <item m="1" x="182"/>
        <item m="1" x="533"/>
        <item m="1" x="1741"/>
        <item m="1" x="3727"/>
        <item m="1" x="3621"/>
        <item m="1" x="159"/>
        <item m="1" x="3789"/>
        <item m="1" x="162"/>
        <item m="1" x="2440"/>
        <item m="1" x="2037"/>
        <item m="1" x="3382"/>
        <item m="1" x="4004"/>
        <item m="1" x="45"/>
        <item m="1" x="2298"/>
        <item m="1" x="276"/>
        <item m="1" x="2567"/>
        <item m="1" x="2588"/>
        <item m="1" x="1825"/>
        <item m="1" x="1376"/>
        <item m="1" x="2015"/>
        <item m="1" x="81"/>
        <item m="1" x="1102"/>
        <item m="1" x="735"/>
        <item m="1" x="1106"/>
        <item m="1" x="3452"/>
        <item m="1" x="2703"/>
        <item m="1" x="947"/>
        <item m="1" x="2058"/>
        <item m="1" x="1672"/>
        <item m="1" x="972"/>
        <item m="1" x="3551"/>
        <item m="1" x="2116"/>
        <item m="1" x="1234"/>
        <item m="1" x="3503"/>
        <item m="1" x="1432"/>
        <item m="1" x="3209"/>
        <item m="1" x="534"/>
        <item m="1" x="1422"/>
        <item m="1" x="214"/>
        <item m="1" x="2513"/>
        <item m="1" x="2480"/>
        <item m="1" x="1919"/>
        <item m="1" x="3841"/>
        <item m="1" x="772"/>
        <item m="1" x="1240"/>
        <item m="1" x="3484"/>
        <item m="1" x="2146"/>
        <item m="1" x="2696"/>
        <item m="1" x="876"/>
        <item m="1" x="738"/>
        <item m="1" x="2704"/>
        <item m="1" x="1475"/>
        <item m="1" x="146"/>
        <item m="1" x="207"/>
        <item m="1" x="3651"/>
        <item m="1" x="1081"/>
        <item m="1" x="946"/>
        <item m="1" x="1220"/>
        <item m="1" x="3618"/>
        <item m="1" x="1626"/>
        <item m="1" x="3124"/>
        <item m="1" x="1309"/>
        <item m="1" x="2532"/>
        <item m="1" x="2397"/>
        <item m="1" x="4008"/>
        <item m="1" x="293"/>
        <item m="1" x="3158"/>
        <item m="1" x="3848"/>
        <item m="1" x="1472"/>
        <item m="1" x="3575"/>
        <item m="1" x="275"/>
        <item m="1" x="1836"/>
        <item m="1" x="204"/>
        <item m="1" x="4054"/>
        <item m="1" x="2635"/>
        <item m="1" x="1975"/>
        <item m="1" x="3821"/>
        <item m="1" x="4044"/>
        <item m="1" x="2679"/>
        <item m="1" x="2107"/>
        <item m="1" x="152"/>
        <item m="1" x="1446"/>
        <item m="1" x="2277"/>
        <item m="1" x="929"/>
        <item m="1" x="1525"/>
        <item m="1" x="2831"/>
        <item m="1" x="3772"/>
        <item m="1" x="3159"/>
        <item m="1" x="2579"/>
        <item m="1" x="2493"/>
        <item m="1" x="1690"/>
        <item m="1" x="2722"/>
        <item m="1" x="3292"/>
        <item m="1" x="471"/>
        <item m="1" x="32"/>
        <item m="1" x="2084"/>
        <item m="1" x="272"/>
        <item m="1" x="4010"/>
        <item m="1" x="2927"/>
        <item m="1" x="657"/>
        <item m="1" x="2013"/>
        <item m="1" x="2148"/>
        <item m="1" x="1449"/>
        <item m="1" x="3961"/>
        <item m="1" x="2663"/>
        <item m="1" x="719"/>
        <item m="1" x="765"/>
        <item m="1" x="1759"/>
        <item m="1" x="2892"/>
        <item m="1" x="135"/>
        <item m="1" x="1141"/>
        <item m="1" x="592"/>
        <item m="1" x="449"/>
        <item m="1" x="906"/>
        <item m="1" x="1190"/>
        <item m="1" x="3819"/>
        <item m="1" x="2374"/>
        <item m="1" x="3334"/>
        <item m="1" x="3369"/>
        <item m="1" x="3404"/>
        <item m="1" x="3001"/>
        <item m="1" x="2863"/>
        <item m="1" x="3708"/>
        <item m="1" x="2911"/>
        <item m="1" x="1311"/>
        <item m="1" x="985"/>
        <item m="1" x="1879"/>
        <item m="1" x="1374"/>
        <item m="1" x="736"/>
        <item m="1" x="521"/>
        <item m="1" x="2933"/>
        <item m="1" x="3725"/>
        <item m="1" x="3129"/>
        <item m="1" x="2290"/>
        <item m="1" x="1631"/>
        <item m="1" x="3505"/>
        <item m="1" x="782"/>
        <item m="1" x="848"/>
        <item m="1" x="681"/>
        <item m="1" x="335"/>
        <item m="1" x="2914"/>
        <item m="1" x="877"/>
        <item m="1" x="3661"/>
        <item m="1" x="239"/>
        <item m="1" x="3261"/>
        <item m="1" x="2264"/>
        <item m="1" x="359"/>
        <item m="1" x="3416"/>
        <item m="1" x="495"/>
        <item m="1" x="2106"/>
        <item m="1" x="1295"/>
        <item m="1" x="1333"/>
        <item m="1" x="1229"/>
        <item m="1" x="1210"/>
        <item m="1" x="1734"/>
        <item m="1" x="2035"/>
        <item m="1" x="3649"/>
        <item m="1" x="907"/>
        <item m="1" x="3523"/>
        <item m="1" x="1171"/>
        <item m="1" x="978"/>
        <item m="1" x="3239"/>
        <item m="1" x="2974"/>
        <item m="1" x="2961"/>
        <item m="1" x="2655"/>
        <item m="1" x="1649"/>
        <item m="1" x="463"/>
        <item m="1" x="2471"/>
        <item m="1" x="2494"/>
        <item m="1" x="3984"/>
        <item m="1" x="2434"/>
        <item m="1" x="669"/>
        <item m="1" x="88"/>
        <item m="1" x="155"/>
        <item m="1" x="1590"/>
        <item m="1" x="1783"/>
        <item m="1" x="3127"/>
        <item m="1" x="496"/>
        <item m="1" x="3706"/>
        <item m="1" x="1082"/>
        <item m="1" x="1180"/>
        <item m="1" x="1984"/>
        <item m="1" x="2616"/>
        <item m="1" x="3029"/>
        <item m="1" x="3655"/>
        <item m="1" x="4105"/>
        <item m="1" x="3951"/>
        <item m="1" x="560"/>
        <item m="1" x="3981"/>
        <item m="1" x="682"/>
        <item m="1" x="3448"/>
        <item m="1" x="4040"/>
        <item m="1" x="1527"/>
        <item m="1" x="893"/>
        <item m="1" x="2326"/>
        <item m="1" x="3679"/>
        <item m="1" x="3262"/>
        <item m="1" x="1781"/>
        <item m="1" x="1976"/>
        <item m="1" x="3514"/>
        <item m="1" x="3894"/>
        <item m="1" x="3130"/>
        <item m="1" x="800"/>
        <item m="1" x="1324"/>
        <item m="1" x="1215"/>
        <item m="1" x="2064"/>
        <item m="1" x="2858"/>
        <item m="1" x="2633"/>
        <item m="1" x="1735"/>
        <item m="1" x="2816"/>
        <item m="1" x="1287"/>
        <item m="1" x="1548"/>
        <item m="1" x="3387"/>
        <item m="1" x="1288"/>
        <item m="1" x="1681"/>
        <item m="1" x="3548"/>
        <item m="1" x="2007"/>
        <item m="1" x="3102"/>
        <item m="1" x="1339"/>
        <item m="1" x="2026"/>
        <item m="1" x="2260"/>
        <item m="1" x="1935"/>
        <item m="1" x="3545"/>
        <item m="1" x="1596"/>
        <item m="1" x="3910"/>
        <item m="1" x="454"/>
        <item m="1" x="3290"/>
        <item m="1" x="2955"/>
        <item m="1" x="1817"/>
        <item m="1" x="1911"/>
        <item m="1" x="2565"/>
        <item m="1" x="1851"/>
        <item m="1" x="3837"/>
        <item m="1" x="2258"/>
        <item m="1" x="3518"/>
        <item m="1" x="2959"/>
        <item m="1" x="3436"/>
        <item m="1" x="3977"/>
        <item m="1" x="3878"/>
        <item m="1" x="2824"/>
        <item m="1" x="433"/>
        <item m="1" x="1155"/>
        <item m="1" x="3888"/>
        <item m="1" x="3472"/>
        <item m="1" x="3398"/>
        <item m="1" x="1045"/>
        <item m="1" x="3662"/>
        <item m="1" x="2630"/>
        <item m="1" x="2002"/>
        <item m="1" x="2149"/>
        <item m="1" x="1136"/>
        <item m="1" x="3143"/>
        <item m="1" x="1391"/>
        <item m="1" x="958"/>
        <item m="1" x="3495"/>
        <item m="1" x="2983"/>
        <item m="1" x="1769"/>
        <item m="1" x="278"/>
        <item m="1" x="1510"/>
        <item m="1" x="2600"/>
        <item m="1" x="372"/>
        <item m="1" x="2568"/>
        <item m="1" x="662"/>
        <item m="1" x="3245"/>
        <item m="1" x="461"/>
        <item m="1" x="244"/>
        <item m="1" x="2168"/>
        <item m="1" x="2241"/>
        <item m="1" x="158"/>
        <item m="1" x="1970"/>
        <item m="1" x="262"/>
        <item m="1" x="570"/>
        <item m="1" x="938"/>
        <item m="1" x="3612"/>
        <item m="1" x="434"/>
        <item m="1" x="757"/>
        <item m="1" x="2798"/>
        <item m="1" x="1123"/>
        <item m="1" x="84"/>
        <item m="1" x="835"/>
        <item m="1" x="3282"/>
        <item m="1" x="2475"/>
        <item m="1" x="3058"/>
        <item m="1" x="3328"/>
        <item m="1" x="2592"/>
        <item m="1" x="1114"/>
        <item m="1" x="3210"/>
        <item m="1" x="3680"/>
        <item m="1" x="524"/>
        <item m="1" x="1336"/>
        <item m="1" x="1156"/>
        <item m="1" x="221"/>
        <item m="1" x="1591"/>
        <item m="1" x="2324"/>
        <item m="1" x="3162"/>
        <item m="1" x="2586"/>
        <item m="1" x="281"/>
        <item m="1" x="801"/>
        <item m="1" x="3116"/>
        <item m="1" x="2773"/>
        <item m="1" x="2394"/>
        <item m="1" x="3607"/>
        <item m="1" x="2860"/>
        <item m="1" x="2216"/>
        <item m="1" x="3730"/>
        <item m="1" x="3913"/>
        <item m="1" x="1977"/>
        <item m="1" x="3934"/>
        <item m="1" x="1271"/>
        <item m="1" x="1972"/>
        <item m="1" x="2598"/>
        <item m="1" x="3510"/>
        <item m="1" x="1531"/>
        <item m="1" x="3904"/>
        <item m="1" x="2218"/>
        <item m="1" x="561"/>
        <item m="1" x="1367"/>
        <item m="1" x="343"/>
        <item m="1" x="2729"/>
        <item m="1" x="1682"/>
        <item m="1" x="86"/>
        <item m="1" x="3722"/>
        <item m="1" x="1191"/>
        <item m="1" x="1255"/>
        <item m="1" x="3422"/>
        <item m="1" x="380"/>
        <item m="1" x="954"/>
        <item m="1" x="2542"/>
        <item m="1" x="2870"/>
        <item m="1" x="425"/>
        <item m="1" x="1092"/>
        <item m="1" x="2583"/>
        <item m="1" x="3170"/>
        <item m="1" x="1195"/>
        <item m="1" x="856"/>
        <item m="1" x="1211"/>
        <item m="1" x="1103"/>
        <item m="1" x="2705"/>
        <item m="1" x="1453"/>
        <item m="1" x="1496"/>
        <item m="1" x="4106"/>
        <item m="1" x="1139"/>
        <item m="1" x="26"/>
        <item m="1" x="2089"/>
        <item m="1" x="2915"/>
        <item m="1" x="1904"/>
        <item m="1" x="1094"/>
        <item m="1" x="1118"/>
        <item m="1" x="1241"/>
        <item m="1" x="3171"/>
        <item m="1" x="2211"/>
        <item m="1" x="3963"/>
        <item m="1" x="410"/>
        <item m="1" x="2486"/>
        <item m="1" x="4021"/>
        <item m="1" x="2551"/>
        <item m="1" x="1657"/>
        <item m="1" x="1054"/>
        <item m="1" x="2727"/>
        <item m="1" x="2707"/>
        <item m="1" x="3485"/>
        <item m="1" x="2238"/>
        <item m="1" x="878"/>
        <item m="1" x="1402"/>
        <item m="1" x="873"/>
        <item m="1" x="423"/>
        <item m="1" x="429"/>
        <item m="1" x="860"/>
        <item m="1" x="3293"/>
        <item m="1" x="3991"/>
        <item m="1" x="1104"/>
        <item m="1" x="2081"/>
        <item m="1" x="2468"/>
        <item m="1" x="773"/>
        <item m="1" x="1806"/>
        <item m="1" x="1737"/>
        <item m="1" x="2602"/>
        <item m="1" x="2138"/>
        <item m="1" x="2331"/>
        <item m="1" x="3426"/>
        <item m="1" x="3534"/>
        <item m="1" x="2560"/>
        <item m="1" x="3164"/>
        <item m="1" x="939"/>
        <item m="1" x="1905"/>
        <item m="1" x="3773"/>
        <item m="1" x="3246"/>
        <item m="1" x="2640"/>
        <item m="1" x="3019"/>
        <item m="1" x="294"/>
        <item m="1" x="759"/>
        <item m="1" x="2335"/>
        <item m="1" x="2912"/>
        <item m="1" x="52"/>
        <item m="1" x="2469"/>
        <item m="1" x="971"/>
        <item m="1" x="395"/>
        <item m="1" x="2409"/>
        <item m="1" x="3619"/>
        <item m="1" x="3825"/>
        <item m="1" x="3810"/>
        <item m="1" x="1679"/>
        <item m="1" x="3828"/>
        <item m="1" x="2629"/>
        <item m="1" x="991"/>
        <item m="1" x="2684"/>
        <item m="1" x="235"/>
        <item m="1" x="2861"/>
        <item m="1" x="996"/>
        <item m="1" x="3374"/>
        <item m="1" x="2916"/>
        <item m="1" x="1790"/>
        <item m="1" x="1565"/>
        <item m="1" x="1786"/>
        <item m="1" x="1486"/>
        <item m="1" x="3193"/>
        <item m="1" x="2265"/>
        <item m="1" x="2741"/>
        <item m="1" x="3731"/>
        <item m="1" x="2803"/>
        <item m="1" x="2817"/>
        <item m="1" x="1943"/>
        <item m="1" x="2461"/>
        <item m="1" x="4025"/>
        <item m="1" x="2871"/>
        <item m="1" x="1403"/>
        <item m="1" x="3009"/>
        <item m="1" x="2142"/>
        <item m="1" x="1371"/>
        <item m="1" x="1340"/>
        <item m="1" x="3319"/>
        <item m="1" x="1800"/>
        <item m="1" x="1063"/>
        <item m="1" x="1036"/>
        <item m="1" x="1079"/>
        <item m="1" x="1582"/>
        <item m="1" x="2575"/>
        <item m="1" x="3011"/>
        <item m="1" x="556"/>
        <item m="1" x="3089"/>
        <item m="1" x="3348"/>
        <item m="1" x="3085"/>
        <item m="1" x="2051"/>
        <item m="1" x="2411"/>
        <item m="1" x="110"/>
        <item m="1" x="836"/>
        <item m="1" x="381"/>
        <item m="1" x="2956"/>
        <item m="1" x="2878"/>
        <item m="1" x="330"/>
        <item m="1" x="1433"/>
        <item m="1" x="418"/>
        <item m="1" x="1695"/>
        <item m="1" x="1121"/>
        <item m="1" x="3901"/>
        <item m="1" x="435"/>
        <item m="1" x="3668"/>
        <item m="1" x="851"/>
        <item m="1" x="3087"/>
        <item m="1" x="223"/>
        <item m="1" x="832"/>
        <item m="1" x="287"/>
        <item m="1" x="3142"/>
        <item m="1" x="3688"/>
        <item m="1" x="1801"/>
        <item m="1" x="2224"/>
        <item m="1" x="3131"/>
        <item m="1" x="2659"/>
        <item m="1" x="4005"/>
        <item m="1" x="839"/>
        <item m="1" x="843"/>
        <item m="1" x="1569"/>
        <item m="1" x="2673"/>
        <item m="1" x="2143"/>
        <item m="1" x="988"/>
        <item m="1" x="2319"/>
        <item m="1" x="687"/>
        <item m="1" x="2198"/>
        <item m="1" x="1616"/>
        <item m="1" x="3681"/>
        <item m="1" x="4038"/>
        <item m="1" x="1604"/>
        <item m="1" x="1224"/>
        <item m="1" x="3777"/>
        <item m="1" x="2283"/>
        <item m="1" x="2909"/>
        <item m="1" x="3114"/>
        <item m="1" x="1576"/>
        <item m="1" x="3466"/>
        <item m="1" x="1488"/>
        <item m="1" x="3519"/>
        <item m="1" x="1996"/>
        <item m="1" x="2428"/>
        <item m="1" x="1959"/>
        <item m="1" x="1744"/>
        <item m="1" x="1745"/>
        <item m="1" x="1178"/>
        <item m="1" x="2365"/>
        <item m="1" x="1999"/>
        <item m="1" x="1787"/>
        <item m="1" x="3567"/>
        <item m="1" x="3807"/>
        <item m="1" x="437"/>
        <item m="1" x="57"/>
        <item m="1" x="2450"/>
        <item m="1" x="2150"/>
        <item m="1" x="3361"/>
        <item m="1" x="2232"/>
        <item m="1" x="649"/>
        <item m="1" x="1417"/>
        <item m="1" x="2261"/>
        <item m="1" x="3675"/>
        <item m="1" x="2708"/>
        <item m="1" x="137"/>
        <item m="1" x="1278"/>
        <item m="1" x="316"/>
        <item m="1" x="3606"/>
        <item m="1" x="3313"/>
        <item m="1" x="362"/>
        <item m="1" x="966"/>
        <item m="1" x="3834"/>
        <item m="1" x="2984"/>
        <item m="1" x="1876"/>
        <item m="1" x="2230"/>
        <item m="1" x="1014"/>
        <item m="1" x="542"/>
        <item m="1" x="2306"/>
        <item m="1" x="324"/>
        <item m="1" x="563"/>
        <item m="1" x="3117"/>
        <item m="1" x="393"/>
        <item m="1" x="3335"/>
        <item m="1" x="630"/>
        <item m="1" x="627"/>
        <item m="1" x="2664"/>
        <item m="1" x="2569"/>
        <item m="1" x="1493"/>
        <item m="1" x="628"/>
        <item m="1" x="2329"/>
        <item m="1" x="2665"/>
        <item m="1" x="1537"/>
        <item m="1" x="2056"/>
        <item m="1" x="2020"/>
        <item m="1" x="2899"/>
        <item m="1" x="3703"/>
        <item m="1" x="2173"/>
        <item m="1" x="2221"/>
        <item m="1" x="3791"/>
        <item m="1" x="2266"/>
        <item m="1" x="1249"/>
        <item m="1" x="2419"/>
        <item m="1" x="360"/>
        <item m="1" x="2441"/>
        <item m="1" x="1187"/>
        <item m="1" x="3012"/>
        <item m="1" x="3469"/>
        <item m="1" x="2644"/>
        <item m="1" x="94"/>
        <item m="1" x="964"/>
        <item m="1" x="2268"/>
        <item m="1" x="55"/>
        <item m="1" x="805"/>
        <item m="1" x="614"/>
        <item m="1" x="2193"/>
        <item m="1" x="326"/>
        <item m="1" x="78"/>
        <item m="1" x="3093"/>
        <item m="1" x="1852"/>
        <item m="1" x="2539"/>
        <item m="1" x="355"/>
        <item m="1" x="631"/>
        <item m="1" x="2523"/>
        <item m="1" x="2649"/>
        <item m="1" x="3219"/>
        <item m="1" x="490"/>
        <item m="1" x="1142"/>
        <item m="1" x="356"/>
        <item m="1" x="1476"/>
        <item m="1" x="667"/>
        <item m="1" x="85"/>
        <item m="1" x="1258"/>
        <item m="1" x="3746"/>
        <item m="1" x="3294"/>
        <item m="1" x="1426"/>
        <item m="1" x="522"/>
        <item m="1" x="840"/>
        <item m="1" x="3002"/>
        <item m="1" x="1774"/>
        <item m="1" x="1346"/>
        <item m="1" x="2757"/>
        <item m="1" x="1396"/>
        <item m="1" x="2706"/>
        <item m="1" x="986"/>
        <item m="1" x="2286"/>
        <item m="1" x="1798"/>
        <item m="1" x="41"/>
        <item m="1" x="2139"/>
        <item m="1" x="3372"/>
        <item m="1" x="3858"/>
        <item m="1" x="1997"/>
        <item m="1" x="2694"/>
        <item m="1" x="943"/>
        <item m="1" x="2222"/>
        <item m="1" x="411"/>
        <item m="1" x="414"/>
        <item m="1" x="1955"/>
        <item m="1" x="1913"/>
        <item m="1" x="113"/>
        <item m="1" x="2021"/>
        <item m="1" x="2667"/>
        <item m="1" x="505"/>
        <item m="1" x="557"/>
        <item m="1" x="2626"/>
        <item m="1" x="2199"/>
        <item m="1" x="2414"/>
        <item m="1" x="951"/>
        <item m="1" x="861"/>
        <item m="1" x="1497"/>
        <item m="1" x="1513"/>
        <item m="1" x="1053"/>
        <item m="1" x="472"/>
        <item m="1" x="747"/>
        <item m="1" x="485"/>
        <item m="1" x="786"/>
        <item m="1" x="2262"/>
        <item m="1" x="2269"/>
        <item m="1" x="3996"/>
        <item m="1" x="2152"/>
        <item m="1" x="1807"/>
        <item m="1" x="1889"/>
        <item m="1" x="2975"/>
        <item m="1" x="1538"/>
        <item m="1" x="398"/>
        <item m="1" x="1046"/>
        <item m="1" x="2540"/>
        <item m="1" x="4026"/>
        <item m="1" x="2608"/>
        <item m="1" x="303"/>
        <item m="1" x="3155"/>
        <item m="1" x="698"/>
        <item m="1" x="3805"/>
        <item m="1" x="1925"/>
        <item m="1" x="3473"/>
        <item m="1" x="3855"/>
        <item m="1" x="240"/>
        <item m="1" x="2052"/>
        <item m="1" x="3908"/>
        <item m="1" x="3915"/>
        <item m="1" x="1907"/>
        <item m="1" x="3774"/>
        <item m="1" x="376"/>
        <item m="1" x="156"/>
        <item m="1" x="2533"/>
        <item m="1" x="4071"/>
        <item m="1" x="515"/>
        <item m="1" x="2137"/>
        <item m="1" x="1810"/>
        <item m="1" x="949"/>
        <item m="1" x="605"/>
        <item m="1" x="921"/>
        <item m="1" x="2427"/>
        <item m="1" x="2352"/>
        <item m="1" x="2111"/>
        <item m="1" x="2124"/>
        <item m="1" x="1242"/>
        <item m="1" x="673"/>
        <item m="1" x="97"/>
        <item m="1" x="720"/>
        <item m="1" x="2256"/>
        <item m="1" x="650"/>
        <item m="1" x="2299"/>
        <item m="1" x="779"/>
        <item m="1" x="61"/>
        <item m="1" x="2038"/>
        <item m="1" x="1075"/>
        <item m="1" x="3616"/>
        <item m="1" x="3608"/>
        <item m="1" x="2272"/>
        <item m="1" x="2278"/>
        <item m="1" x="416"/>
        <item m="1" x="2845"/>
        <item m="1" x="826"/>
        <item m="1" x="4055"/>
        <item m="1" x="2481"/>
        <item m="1" x="2294"/>
        <item m="1" x="3066"/>
        <item m="1" x="919"/>
        <item m="1" x="1983"/>
        <item m="1" x="1606"/>
        <item m="1" x="2435"/>
        <item m="1" x="1043"/>
        <item m="1" x="2985"/>
        <item m="1" x="2943"/>
        <item m="1" x="351"/>
        <item m="1" x="353"/>
        <item m="1" x="995"/>
        <item m="1" x="2685"/>
        <item m="1" x="1419"/>
        <item m="1" x="1623"/>
        <item m="1" x="3747"/>
        <item m="1" x="3048"/>
        <item m="1" x="160"/>
        <item m="1" x="1083"/>
        <item m="1" x="3109"/>
        <item m="1" x="1088"/>
        <item m="1" x="3295"/>
        <item m="1" x="3948"/>
        <item m="1" x="1109"/>
        <item m="1" x="1301"/>
        <item m="1" x="295"/>
        <item m="1" x="1161"/>
        <item m="1" x="1128"/>
        <item m="1" x="1645"/>
        <item m="1" x="1775"/>
        <item m="1" x="3349"/>
        <item m="1" x="1696"/>
        <item m="1" x="502"/>
        <item m="1" x="2552"/>
        <item m="1" x="3971"/>
        <item m="1" x="2467"/>
        <item m="1" x="79"/>
        <item m="1" x="4104"/>
        <item m="1" x="3366"/>
        <item m="1" x="1727"/>
        <item m="1" x="3041"/>
        <item m="1" x="3972"/>
        <item m="1" x="382"/>
        <item m="1" x="417"/>
        <item m="1" x="1321"/>
        <item m="1" x="317"/>
        <item m="1" x="1963"/>
        <item m="1" x="2487"/>
        <item m="1" x="3320"/>
        <item m="1" x="2366"/>
        <item m="1" x="1484"/>
        <item m="1" x="577"/>
        <item m="1" x="443"/>
        <item m="1" x="4022"/>
        <item m="1" x="1105"/>
        <item m="1" x="2177"/>
        <item m="1" x="1595"/>
        <item m="1" x="35"/>
        <item m="1" x="1302"/>
        <item m="1" x="2584"/>
        <item m="1" x="510"/>
        <item m="1" x="4075"/>
        <item m="1" x="1557"/>
        <item m="1" x="2415"/>
        <item m="1" x="1377"/>
        <item m="1" x="1098"/>
        <item m="1" x="1920"/>
        <item m="1" x="1447"/>
        <item m="1" x="3470"/>
        <item m="1" x="3759"/>
        <item m="1" x="606"/>
        <item m="1" x="1546"/>
        <item m="1" x="2917"/>
        <item m="1" x="62"/>
        <item m="1" x="744"/>
        <item m="1" x="3674"/>
        <item m="1" x="2718"/>
        <item m="1" x="2502"/>
        <item m="1" x="1926"/>
        <item m="1" x="1119"/>
        <item m="1" x="2226"/>
        <item m="1" x="2716"/>
        <item m="1" x="3568"/>
        <item m="1" x="783"/>
        <item m="1" x="1932"/>
        <item m="1" x="3758"/>
        <item m="1" x="2859"/>
        <item m="1" x="228"/>
        <item m="1" x="732"/>
        <item m="1" x="252"/>
        <item m="1" x="1946"/>
        <item m="1" x="3659"/>
        <item m="1" x="130"/>
        <item m="1" x="1438"/>
        <item m="1" x="926"/>
        <item m="1" x="4027"/>
        <item m="1" x="963"/>
        <item m="1" x="108"/>
        <item m="1" x="2937"/>
        <item m="1" x="73"/>
        <item m="1" x="1736"/>
        <item m="1" x="2059"/>
        <item m="1" x="3576"/>
        <item m="1" x="172"/>
        <item m="1" x="3890"/>
        <item m="1" x="894"/>
        <item m="1" x="38"/>
        <item m="1" x="695"/>
        <item m="1" x="111"/>
        <item m="1" x="3920"/>
        <item m="1" x="46"/>
        <item m="1" x="1055"/>
        <item m="1" x="3636"/>
        <item m="1" x="1061"/>
        <item m="1" x="338"/>
        <item m="1" x="138"/>
        <item m="1" x="2723"/>
        <item m="1" x="3653"/>
        <item m="1" x="491"/>
        <item m="1" x="844"/>
        <item m="1" x="229"/>
        <item m="1" x="585"/>
        <item m="1" x="1207"/>
        <item m="1" x="118"/>
        <item m="1" x="802"/>
        <item m="1" x="2206"/>
        <item m="1" x="406"/>
        <item m="1" x="2666"/>
        <item m="1" x="3203"/>
        <item m="1" x="2039"/>
        <item m="1" x="3700"/>
        <item m="1" x="1265"/>
        <item m="1" x="2305"/>
        <item m="1" x="2731"/>
        <item m="1" x="3270"/>
        <item m="1" x="593"/>
        <item m="1" x="453"/>
        <item m="1" x="1350"/>
        <item m="1" x="3337"/>
        <item m="1" x="2016"/>
        <item m="1" x="3876"/>
        <item m="1" x="169"/>
        <item m="1" x="2617"/>
        <item m="1" x="1515"/>
        <item m="1" x="1107"/>
        <item m="1" x="1908"/>
        <item m="1" x="48"/>
        <item m="1" x="2349"/>
        <item m="1" x="2383"/>
        <item m="1" x="3437"/>
        <item m="1" x="3103"/>
        <item m="1" x="3639"/>
        <item m="1" x="241"/>
        <item m="1" x="981"/>
        <item m="1" x="516"/>
        <item m="1" x="2240"/>
        <item m="1" x="4088"/>
        <item m="1" x="530"/>
        <item m="1" x="3535"/>
        <item m="1" x="1143"/>
        <item m="1" x="144"/>
        <item m="1" x="704"/>
        <item m="1" x="2645"/>
        <item m="1" x="1659"/>
        <item m="1" x="766"/>
        <item m="1" x="2737"/>
        <item m="1" x="2442"/>
        <item m="1" x="651"/>
        <item m="1" x="3718"/>
        <item m="1" x="666"/>
        <item m="1" x="3148"/>
        <item m="1" x="2712"/>
        <item m="1" x="1853"/>
        <item m="1" x="1439"/>
        <item m="1" x="2353"/>
        <item m="1" x="481"/>
        <item m="1" x="767"/>
        <item m="1" x="3935"/>
        <item m="1" x="1571"/>
        <item m="1" x="1647"/>
        <item m="1" x="1841"/>
        <item m="1" x="810"/>
        <item m="1" x="3806"/>
        <item m="1" x="2846"/>
        <item m="1" x="2489"/>
        <item m="1" x="1720"/>
        <item m="1" x="2122"/>
        <item m="1" x="1992"/>
        <item m="1" x="2503"/>
        <item m="1" x="1298"/>
        <item m="1" x="2610"/>
        <item m="1" x="3486"/>
        <item m="1" x="833"/>
        <item m="1" x="837"/>
        <item m="1" x="754"/>
        <item m="1" x="2967"/>
        <item m="1" x="2507"/>
        <item m="1" x="1584"/>
        <item m="1" x="1243"/>
        <item m="1" x="2883"/>
        <item m="1" x="2361"/>
        <item m="1" x="3242"/>
        <item m="1" x="3538"/>
        <item m="1" x="1293"/>
        <item m="1" x="808"/>
        <item m="1" x="2918"/>
        <item m="1" x="930"/>
        <item m="1" x="289"/>
        <item m="1" x="2864"/>
        <item m="1" x="3139"/>
        <item m="1" x="3955"/>
        <item m="1" x="2077"/>
        <item m="1" x="3511"/>
        <item m="1" x="3250"/>
        <item m="1" x="721"/>
        <item m="1" x="2403"/>
        <item m="1" x="3583"/>
        <item m="1" x="3345"/>
        <item m="1" x="363"/>
        <item m="1" x="3178"/>
        <item m="1" x="1033"/>
        <item m="1" x="3077"/>
        <item m="1" x="1440"/>
        <item m="1" x="3964"/>
        <item m="1" x="2125"/>
        <item m="1" x="2437"/>
        <item m="1" x="845"/>
        <item m="1" x="2252"/>
        <item m="1" x="1056"/>
        <item m="1" x="1962"/>
        <item m="1" x="27"/>
        <item m="1" x="224"/>
        <item m="1" x="3665"/>
        <item m="1" x="3891"/>
        <item m="1" x="3861"/>
        <item m="1" x="3253"/>
        <item m="1" x="955"/>
        <item m="1" x="2587"/>
        <item m="1" x="1933"/>
        <item m="1" x="100"/>
        <item m="1" x="1067"/>
        <item m="1" x="3657"/>
        <item m="1" x="3559"/>
        <item m="1" x="279"/>
        <item m="1" x="1832"/>
        <item m="1" x="1222"/>
        <item m="1" x="3078"/>
        <item m="1" x="830"/>
        <item m="1" x="2873"/>
        <item m="1" x="2847"/>
        <item m="1" x="539"/>
        <item m="1" x="2482"/>
        <item m="1" x="1914"/>
        <item m="1" x="1019"/>
        <item m="1" x="2169"/>
        <item m="1" x="3370"/>
        <item m="1" x="2097"/>
        <item m="1" x="568"/>
        <item m="1" x="1947"/>
        <item m="1" x="992"/>
        <item m="1" x="3843"/>
        <item m="1" x="377"/>
        <item m="1" x="1667"/>
        <item m="1" x="3357"/>
        <item m="1" x="2896"/>
        <item m="1" x="1691"/>
        <item m="1" x="822"/>
        <item m="1" x="299"/>
        <item m="1" x="1915"/>
        <item m="1" x="1511"/>
        <item m="1" x="1409"/>
        <item m="1" x="170"/>
        <item m="1" x="3172"/>
        <item m="1" x="14"/>
        <item m="1" x="2061"/>
        <item m="1" x="2697"/>
        <item m="1" x="2227"/>
        <item m="1" x="3985"/>
        <item m="1" x="3003"/>
        <item m="1" x="3457"/>
        <item m="1" x="3118"/>
        <item m="1" x="2800"/>
        <item m="1" x="1478"/>
        <item m="1" x="997"/>
        <item m="1" x="3554"/>
        <item m="1" x="2689"/>
        <item m="1" x="2992"/>
        <item m="1" x="153"/>
        <item m="1" x="176"/>
        <item m="1" x="3165"/>
        <item m="1" x="3560"/>
        <item m="1" x="3572"/>
        <item m="1" x="3830"/>
        <item m="1" x="4052"/>
        <item m="1" x="2900"/>
        <item m="1" x="3867"/>
        <item m="1" x="1564"/>
        <item m="1" x="101"/>
        <item m="1" x="692"/>
        <item m="1" x="300"/>
        <item m="1" x="123"/>
        <item m="1" x="1632"/>
        <item m="1" x="806"/>
        <item m="1" x="599"/>
        <item m="1" x="911"/>
        <item m="1" x="173"/>
        <item m="1" x="3857"/>
        <item m="1" x="2421"/>
        <item m="1" x="4045"/>
        <item m="1" x="2288"/>
        <item m="1" x="586"/>
        <item m="1" x="2928"/>
        <item m="1" x="2184"/>
        <item m="1" x="1592"/>
        <item m="1" x="403"/>
        <item m="1" x="3151"/>
        <item m="1" x="866"/>
        <item m="1" x="2095"/>
        <item m="1" x="2921"/>
        <item m="1" x="3083"/>
        <item m="1" x="3453"/>
        <item m="1" x="748"/>
        <item m="1" x="564"/>
        <item m="1" x="2948"/>
        <item m="1" x="3748"/>
        <item m="1" x="3321"/>
        <item m="1" x="1310"/>
        <item m="1" x="2526"/>
        <item m="1" x="2762"/>
        <item m="1" x="2957"/>
        <item m="1" x="4030"/>
        <item m="1" x="183"/>
        <item m="1" x="597"/>
        <item m="1" x="180"/>
        <item m="1" x="2284"/>
        <item m="1" x="3720"/>
        <item m="1" x="2841"/>
        <item m="1" x="1044"/>
        <item m="1" x="952"/>
        <item m="1" x="3097"/>
        <item m="1" x="1456"/>
        <item m="1" x="477"/>
        <item m="1" x="2935"/>
        <item m="1" x="3467"/>
        <item m="1" x="1131"/>
        <item m="1" x="2742"/>
        <item m="1" x="1765"/>
        <item m="1" x="446"/>
        <item m="1" x="3079"/>
        <item m="1" x="678"/>
        <item m="1" x="2766"/>
        <item m="1" x="457"/>
        <item m="1" x="3342"/>
        <item m="1" x="3204"/>
        <item m="1" x="2589"/>
        <item m="1" x="2273"/>
        <item m="1" x="3243"/>
        <item m="1" x="511"/>
        <item m="1" x="2527"/>
        <item m="1" x="1454"/>
        <item m="1" x="2429"/>
        <item m="1" x="3449"/>
        <item m="1" x="3030"/>
        <item m="1" x="1057"/>
        <item m="1" x="1892"/>
        <item m="1" x="3269"/>
        <item m="1" x="2739"/>
        <item m="1" x="1722"/>
        <item m="1" x="3329"/>
        <item m="1" x="2514"/>
        <item m="1" x="1341"/>
        <item m="1" x="2066"/>
        <item m="1" x="1378"/>
        <item m="1" x="797"/>
        <item m="1" x="1987"/>
        <item m="1" x="2886"/>
        <item m="1" x="2003"/>
        <item m="1" x="3563"/>
        <item m="1" x="914"/>
        <item m="1" x="1791"/>
        <item m="1" x="1704"/>
        <item m="1" x="2570"/>
        <item m="1" x="1460"/>
        <item m="1" x="2401"/>
        <item m="1" x="80"/>
        <item m="1" x="2497"/>
        <item m="1" x="2799"/>
        <item m="1" x="1585"/>
        <item m="1" x="179"/>
        <item m="1" x="882"/>
        <item m="1" x="3883"/>
        <item m="1" x="2774"/>
        <item m="1" x="700"/>
        <item m="1" x="124"/>
        <item m="1" x="1547"/>
        <item m="1" x="4006"/>
        <item m="1" x="3098"/>
        <item m="1" x="3589"/>
        <item m="1" x="1345"/>
        <item m="1" x="745"/>
        <item m="1" x="1683"/>
        <item m="1" x="2790"/>
        <item m="1" x="1716"/>
        <item m="1" x="2465"/>
        <item m="1" x="641"/>
        <item m="1" x="444"/>
        <item m="1" x="3663"/>
        <item m="1" x="1489"/>
        <item m="1" x="3682"/>
        <item m="1" x="242"/>
        <item m="1" x="849"/>
        <item m="1" x="1802"/>
        <item m="1" x="2344"/>
        <item m="1" x="3121"/>
        <item m="1" x="3849"/>
        <item m="1" x="2314"/>
        <item m="1" x="1110"/>
        <item m="1" x="33"/>
        <item m="1" x="3736"/>
        <item m="1" x="2418"/>
        <item m="1" x="1184"/>
        <item m="1" x="1535"/>
        <item m="1" x="1001"/>
        <item m="1" x="1542"/>
        <item m="1" x="462"/>
        <item m="1" x="1862"/>
        <item m="1" x="1369"/>
        <item m="1" x="4092"/>
        <item m="1" x="1792"/>
        <item m="1" x="126"/>
        <item m="1" x="3032"/>
        <item m="1" x="1196"/>
        <item m="1" x="3211"/>
        <item m="1" x="3207"/>
        <item m="1" x="1799"/>
        <item m="1" x="1360"/>
        <item m="1" x="1490"/>
        <item m="1" x="852"/>
        <item m="1" x="49"/>
        <item m="1" x="3168"/>
        <item m="1" x="3190"/>
        <item m="1" x="679"/>
        <item m="1" x="3441"/>
        <item m="1" x="792"/>
        <item m="1" x="2753"/>
        <item m="1" x="3212"/>
        <item m="1" x="2172"/>
        <item m="1" x="1221"/>
        <item m="1" x="646"/>
        <item m="1" x="3597"/>
        <item m="1" x="1370"/>
        <item m="1" x="2804"/>
        <item m="1" x="2812"/>
        <item m="1" x="1397"/>
        <item m="1" x="3637"/>
        <item m="1" x="216"/>
        <item m="1" x="3696"/>
        <item m="1" x="3599"/>
        <item m="1" x="3417"/>
        <item m="1" x="2874"/>
        <item m="1" x="1267"/>
        <item m="1" x="1434"/>
        <item m="1" x="2681"/>
        <item m="1" x="3798"/>
        <item m="1" x="1279"/>
        <item m="1" x="438"/>
        <item m="1" x="2941"/>
        <item m="1" x="2302"/>
        <item m="1" x="2946"/>
        <item m="1" x="2516"/>
        <item m="1" x="529"/>
        <item m="1" x="3520"/>
        <item m="1" x="957"/>
        <item m="1" x="1738"/>
        <item m="1" x="1521"/>
        <item m="1" x="3015"/>
        <item m="1" x="58"/>
        <item m="1" x="1700"/>
        <item m="1" x="2212"/>
        <item m="1" x="87"/>
        <item m="1" x="1064"/>
        <item m="1" x="3598"/>
        <item m="1" x="2307"/>
        <item m="1" x="1899"/>
        <item m="1" x="3004"/>
        <item m="1" x="3673"/>
        <item m="1" x="3088"/>
        <item m="1" x="1304"/>
        <item m="1" x="2320"/>
        <item m="1" x="1652"/>
        <item m="1" x="3683"/>
        <item m="1" x="2805"/>
        <item m="1" x="3742"/>
        <item m="1" x="1699"/>
        <item m="1" x="525"/>
        <item m="1" x="2108"/>
        <item m="1" x="3053"/>
        <item m="1" x="2300"/>
        <item m="1" x="3136"/>
        <item m="1" x="578"/>
        <item m="1" x="1890"/>
        <item m="1" x="811"/>
        <item m="1" x="3258"/>
        <item m="1" x="375"/>
        <item m="1" x="378"/>
        <item m="1" x="3709"/>
        <item m="1" x="3684"/>
        <item m="1" x="30"/>
        <item m="1" x="3073"/>
        <item m="1" x="450"/>
        <item m="1" x="1811"/>
        <item m="1" x="4015"/>
        <item m="1" x="1144"/>
        <item m="1" x="1096"/>
        <item m="1" x="3932"/>
        <item m="1" x="4059"/>
        <item m="1" x="2826"/>
        <item m="1" x="3051"/>
        <item m="1" x="739"/>
        <item m="1" x="4016"/>
        <item m="1" x="571"/>
        <item m="1" x="2631"/>
        <item m="1" x="1009"/>
        <item m="1" x="1936"/>
        <item m="1" x="3763"/>
        <item m="1" x="1259"/>
        <item m="1" x="1709"/>
        <item m="1" x="545"/>
        <item m="1" x="1292"/>
        <item m="1" x="1245"/>
        <item m="1" x="1482"/>
        <item m="1" x="2443"/>
        <item m="1" x="1002"/>
        <item m="1" x="982"/>
        <item m="1" x="2754"/>
        <item m="1" x="455"/>
        <item m="1" x="2820"/>
        <item m="1" x="3988"/>
        <item m="1" x="3071"/>
        <item m="1" x="725"/>
        <item m="1" x="2476"/>
        <item m="1" x="236"/>
        <item m="1" x="3921"/>
        <item m="1" x="308"/>
        <item m="1" x="42"/>
        <item m="1" x="3016"/>
        <item m="1" x="775"/>
        <item m="1" x="973"/>
        <item m="1" x="3418"/>
        <item m="1" x="3039"/>
        <item m="1" x="2072"/>
        <item m="1" x="2034"/>
        <item m="1" x="71"/>
        <item m="1" x="1654"/>
        <item m="1" x="1467"/>
        <item m="1" x="4067"/>
        <item m="1" x="3536"/>
        <item m="1" x="327"/>
        <item m="1" x="1637"/>
        <item m="1" x="993"/>
        <item m="1" x="1533"/>
        <item m="1" x="1960"/>
        <item m="1" x="2813"/>
        <item m="1" x="3905"/>
        <item m="1" x="1611"/>
        <item m="1" x="3376"/>
        <item m="1" x="2233"/>
        <item m="1" x="3658"/>
        <item m="1" x="3184"/>
        <item m="1" x="2818"/>
        <item m="1" x="1587"/>
        <item m="1" x="1599"/>
        <item m="1" x="3084"/>
        <item m="1" x="430"/>
        <item m="1" x="212"/>
        <item m="1" x="1627"/>
        <item m="1" x="4062"/>
        <item m="1" x="3141"/>
        <item m="1" x="404"/>
        <item m="1" x="617"/>
        <item m="1" x="1686"/>
        <item m="1" x="3689"/>
        <item m="1" x="1705"/>
        <item m="1" x="486"/>
        <item m="1" x="2637"/>
        <item m="1" x="1260"/>
        <item m="1" x="920"/>
        <item m="1" x="3278"/>
        <item m="1" x="313"/>
        <item m="1" x="203"/>
        <item m="1" x="3399"/>
        <item m="1" x="823"/>
        <item m="1" x="3979"/>
        <item m="1" x="1770"/>
        <item m="1" x="3279"/>
        <item m="1" x="3585"/>
        <item m="1" x="1037"/>
        <item m="1" x="1516"/>
        <item m="1" x="2362"/>
        <item m="1" x="20"/>
        <item m="1" x="1392"/>
        <item m="1" x="1846"/>
        <item m="1" x="396"/>
        <item m="1" x="1880"/>
        <item m="1" x="2363"/>
        <item m="1" x="3643"/>
        <item m="1" x="2755"/>
        <item m="1" x="853"/>
        <item m="1" x="2698"/>
        <item m="1" x="3438"/>
        <item m="1" x="787"/>
        <item m="1" x="189"/>
        <item m="1" x="3919"/>
        <item m="1" x="1145"/>
        <item m="1" x="527"/>
        <item m="1" x="3744"/>
        <item m="1" x="3271"/>
        <item m="1" x="2452"/>
        <item m="1" x="899"/>
        <item m="1" x="1927"/>
        <item m="1" x="53"/>
        <item m="1" x="2606"/>
        <item m="1" x="1217"/>
        <item m="1" x="3367"/>
        <item m="1" x="1721"/>
        <item m="1" x="3726"/>
        <item m="1" x="4084"/>
        <item m="1" x="445"/>
        <item m="1" x="1246"/>
        <item m="1" x="2910"/>
        <item m="1" x="2213"/>
        <item m="1" x="2062"/>
        <item m="1" x="1029"/>
        <item m="1" x="3557"/>
        <item m="1" x="1978"/>
        <item m="1" x="3100"/>
        <item m="1" x="2395"/>
        <item m="1" x="3296"/>
        <item m="1" x="2829"/>
        <item m="1" x="2819"/>
        <item m="1" x="3338"/>
        <item m="1" x="637"/>
        <item m="1" x="686"/>
        <item m="1" x="181"/>
        <item m="1" x="1465"/>
        <item m="1" x="934"/>
        <item m="1" x="352"/>
        <item m="1" x="2359"/>
        <item m="1" x="2580"/>
        <item m="1" x="1381"/>
        <item m="1" x="1723"/>
        <item m="1" x="691"/>
        <item m="1" x="1157"/>
        <item m="1" x="347"/>
        <item m="1" x="1929"/>
        <item m="1" x="2398"/>
        <item m="1" x="3813"/>
        <item m="1" x="2423"/>
        <item m="1" x="3115"/>
        <item m="1" x="2047"/>
        <item m="1" x="1134"/>
        <item m="1" x="1423"/>
        <item m="1" x="1882"/>
        <item m="1" x="2725"/>
        <item m="1" x="3989"/>
        <item m="1" x="3263"/>
        <item m="1" x="2561"/>
        <item m="1" x="3512"/>
        <item m="1" x="1944"/>
        <item m="1" x="1658"/>
        <item m="1" x="701"/>
        <item m="1" x="2027"/>
        <item m="1" x="2518"/>
        <item m="1" x="1353"/>
        <item m="1" x="3205"/>
        <item m="1" x="1713"/>
        <item m="1" x="2470"/>
        <item m="1" x="1887"/>
        <item m="1" x="1967"/>
        <item m="1" x="3902"/>
        <item m="1" x="2008"/>
        <item m="1" x="3778"/>
        <item m="1" x="3272"/>
        <item m="1" x="3737"/>
        <item m="1" x="3811"/>
        <item m="1" x="2386"/>
        <item m="1" x="3095"/>
        <item m="1" x="1821"/>
        <item m="1" x="1829"/>
        <item m="1" x="3586"/>
        <item m="1" x="3049"/>
        <item m="1" x="3942"/>
        <item m="1" x="755"/>
        <item m="1" x="3587"/>
        <item m="1" x="2802"/>
        <item m="1" x="1717"/>
        <item m="1" x="4034"/>
        <item m="1" x="2000"/>
        <item m="1" x="2292"/>
        <item m="1" x="3859"/>
        <item m="1" x="908"/>
        <item m="1" x="683"/>
        <item m="1" x="3440"/>
        <item m="1" x="2776"/>
        <item m="1" x="3646"/>
        <item m="1" x="1146"/>
        <item m="1" x="854"/>
        <item m="1" x="3228"/>
        <item m="1" x="3738"/>
        <item m="1" x="3235"/>
        <item m="1" x="3236"/>
        <item m="1" x="2558"/>
        <item m="1" x="205"/>
        <item m="1" x="3465"/>
        <item m="1" x="2801"/>
        <item m="1" x="1803"/>
        <item m="1" x="696"/>
        <item m="1" x="1883"/>
        <item m="1" x="1746"/>
        <item m="1" x="1041"/>
        <item m="1" x="3331"/>
        <item m="1" x="497"/>
        <item m="1" x="2611"/>
        <item m="1" x="3140"/>
        <item m="1" x="1857"/>
        <item m="1" x="1269"/>
        <item m="1" x="3268"/>
        <item m="1" x="198"/>
        <item m="1" x="2028"/>
        <item m="1" x="575"/>
        <item m="1" x="2856"/>
        <item m="1" x="769"/>
        <item m="1" x="3956"/>
        <item m="1" x="3958"/>
        <item m="1" x="2336"/>
        <item m="1" x="213"/>
        <item m="1" x="3226"/>
        <item m="1" x="1502"/>
        <item m="1" x="2192"/>
        <item m="1" x="3005"/>
        <item m="1" x="4011"/>
        <item m="1" x="3388"/>
        <item m="1" x="3555"/>
        <item m="1" x="290"/>
        <item m="1" x="3561"/>
        <item m="1" x="724"/>
        <item m="1" x="3959"/>
        <item m="1" x="136"/>
        <item m="1" x="2834"/>
        <item m="1" x="2083"/>
        <item m="1" x="1158"/>
        <item m="1" x="1183"/>
        <item m="1" x="3288"/>
        <item m="1" x="334"/>
        <item m="1" x="3822"/>
        <item m="1" x="953"/>
        <item m="1" x="1874"/>
        <item m="1" x="1916"/>
        <item m="1" x="1181"/>
        <item m="1" x="2270"/>
        <item m="1" x="1842"/>
        <item m="1" x="3362"/>
        <item m="1" x="2412"/>
        <item m="1" x="1281"/>
        <item m="1" x="1084"/>
        <item m="1" x="1536"/>
        <item m="1" x="3993"/>
        <item m="1" x="2970"/>
        <item m="1" x="752"/>
        <item m="1" x="2384"/>
        <item m="1" x="2387"/>
        <item m="1" x="1894"/>
        <item m="1" x="2410"/>
        <item m="1" x="1574"/>
        <item m="1" x="3169"/>
        <item m="1" x="2444"/>
        <item m="1" x="3474"/>
        <item m="1" x="2445"/>
        <item m="1" x="904"/>
        <item m="1" x="451"/>
        <item m="1" x="2585"/>
        <item m="1" x="3997"/>
        <item m="1" x="3377"/>
        <item m="1" x="632"/>
        <item m="1" x="1937"/>
        <item m="1" x="2632"/>
        <item m="1" x="884"/>
        <item m="1" x="1940"/>
        <item m="1" x="2872"/>
        <item m="1" x="3565"/>
        <item m="1" x="1634"/>
        <item m="1" x="479"/>
        <item m="1" x="194"/>
        <item m="1" x="4039"/>
        <item m="1" x="770"/>
        <item m="1" x="1404"/>
        <item m="1" x="2590"/>
        <item m="1" x="1956"/>
        <item m="1" x="2862"/>
        <item m="1" x="3907"/>
        <item m="1" x="3175"/>
        <item m="1" x="1909"/>
        <item m="1" x="174"/>
        <item m="1" x="2744"/>
        <item m="1" x="3753"/>
        <item m="1" x="3498"/>
        <item m="1" x="3701"/>
        <item m="1" x="2519"/>
        <item m="1" x="1818"/>
        <item m="1" x="104"/>
        <item m="1" x="1833"/>
        <item m="1" x="2571"/>
        <item m="1" x="4099"/>
        <item m="1" x="195"/>
        <item m="1" x="1776"/>
        <item m="1" x="2102"/>
        <item m="1" x="857"/>
        <item m="1" x="1624"/>
        <item m="1" x="1748"/>
        <item m="1" x="1299"/>
        <item m="1" x="3664"/>
        <item m="1" x="2938"/>
        <item m="1" x="4064"/>
        <item m="1" x="59"/>
        <item m="1" x="2032"/>
        <item m="1" x="1669"/>
        <item m="1" x="2163"/>
        <item m="1" x="1948"/>
        <item m="1" x="2179"/>
        <item m="1" x="983"/>
        <item m="1" x="3194"/>
        <item m="1" x="1554"/>
        <item m="1" x="1522"/>
        <item m="1" x="3198"/>
        <item m="1" x="2271"/>
        <item m="1" x="3346"/>
        <item m="1" x="1173"/>
        <item m="1" x="2850"/>
        <item m="1" x="4063"/>
        <item m="1" x="3067"/>
        <item m="1" x="2890"/>
        <item m="1" x="2115"/>
        <item m="1" x="2332"/>
        <item m="1" x="862"/>
        <item m="1" x="1149"/>
        <item m="1" x="3839"/>
        <item m="1" x="249"/>
        <item m="1" x="2576"/>
        <item m="1" x="2054"/>
        <item m="1" x="3506"/>
        <item m="1" x="264"/>
        <item m="1" x="1706"/>
        <item m="1" x="92"/>
        <item m="1" x="2806"/>
        <item m="1" x="2594"/>
        <item m="1" x="368"/>
        <item m="1" x="1414"/>
        <item m="1" x="82"/>
        <item m="1" x="1747"/>
        <item m="1" x="1619"/>
        <item m="1" x="4003"/>
        <item m="1" x="3303"/>
        <item m="1" x="2121"/>
        <item m="1" x="2178"/>
        <item m="1" x="3906"/>
        <item m="1" x="3814"/>
        <item m="1" x="4028"/>
        <item m="1" x="2543"/>
        <item m="1" x="2364"/>
        <item m="1" x="1586"/>
        <item m="1" x="365"/>
        <item m="1" x="1875"/>
        <item m="1" x="2517"/>
        <item m="1" x="1429"/>
        <item m="1" x="3870"/>
        <item m="1" x="3573"/>
        <item m="1" x="1342"/>
        <item m="1" x="2898"/>
        <item m="1" x="3630"/>
        <item m="1" x="2140"/>
        <item m="1" x="2053"/>
        <item m="1" x="3938"/>
        <item m="1" x="2674"/>
        <item m="1" x="2680"/>
        <item m="1" x="2814"/>
        <item m="1" x="2775"/>
        <item m="1" x="1351"/>
        <item m="1" x="2618"/>
        <item m="1" x="2687"/>
        <item m="1" x="1724"/>
        <item m="1" x="2699"/>
        <item m="1" x="615"/>
        <item m="1" x="3968"/>
        <item m="1" x="3499"/>
        <item m="1" x="3507"/>
        <item m="1" x="2204"/>
        <item m="1" x="3986"/>
        <item m="1" x="3697"/>
        <item m="1" x="333"/>
        <item m="1" x="1204"/>
        <item m="1" x="2784"/>
        <item m="1" x="3450"/>
        <item m="1" x="1572"/>
        <item m="1" x="1507"/>
        <item m="1" x="1512"/>
        <item m="1" x="1993"/>
        <item m="1" x="3716"/>
        <item m="1" x="2001"/>
        <item m="1" x="1428"/>
        <item m="1" x="1793"/>
        <item m="1" x="1677"/>
        <item m="1" x="2832"/>
        <item m="1" x="4078"/>
        <item m="1" x="3408"/>
        <item m="1" x="3914"/>
        <item m="1" x="2472"/>
        <item m="1" x="3500"/>
        <item m="1" x="1620"/>
        <item m="1" x="1826"/>
        <item m="1" x="3640"/>
        <item m="1" x="3482"/>
        <item m="1" x="1462"/>
        <item m="1" x="2505"/>
        <item m="1" x="948"/>
        <item m="1" x="3882"/>
        <item m="1" x="1015"/>
        <item m="1" x="3057"/>
        <item m="1" x="863"/>
        <item m="1" x="3982"/>
        <item m="1" x="2422"/>
        <item m="1" x="147"/>
        <item m="1" x="2129"/>
        <item m="1" x="1492"/>
        <item m="1" x="2274"/>
        <item m="1" x="4007"/>
        <item m="1" x="2354"/>
        <item m="1" x="2379"/>
        <item m="1" x="167"/>
        <item m="1" x="3850"/>
        <item m="1" x="1660"/>
        <item m="1" x="1549"/>
        <item m="1" x="3280"/>
        <item m="1" x="2156"/>
        <item m="1" x="1503"/>
        <item m="1" x="2355"/>
        <item m="1" x="2157"/>
        <item m="1" x="2109"/>
        <item m="1" x="322"/>
        <item m="1" x="339"/>
        <item m="1" x="2190"/>
        <item m="1" x="2528"/>
        <item m="1" x="2188"/>
        <item m="1" x="3273"/>
        <item m="1" x="2446"/>
        <item m="1" x="399"/>
        <item m="1" x="2508"/>
        <item m="1" x="888"/>
        <item m="1" x="3969"/>
        <item m="1" x="1866"/>
        <item m="1" x="3648"/>
        <item m="1" x="2158"/>
        <item m="1" x="688"/>
        <item m="1" x="3943"/>
        <item m="1" x="2963"/>
        <item m="1" x="3008"/>
        <item m="1" x="1872"/>
        <item m="1" x="3310"/>
        <item m="1" x="1218"/>
        <item m="1" x="456"/>
        <item m="1" x="1815"/>
        <item m="1" x="4065"/>
        <item m="1" x="2619"/>
        <item m="1" x="1289"/>
        <item m="1" x="3132"/>
        <item m="1" x="909"/>
        <item m="1" x="1327"/>
        <item m="1" x="1707"/>
        <item m="1" x="21"/>
        <item m="1" x="621"/>
        <item m="1" x="1286"/>
        <item m="1" x="4012"/>
        <item m="1" x="2144"/>
        <item m="1" x="1412"/>
        <item m="1" x="819"/>
        <item m="1" x="2763"/>
        <item m="1" x="2430"/>
        <item m="1" x="4042"/>
        <item m="1" x="259"/>
        <item m="1" x="714"/>
        <item m="1" x="2851"/>
        <item m="1" x="2732"/>
        <item m="1" x="3768"/>
        <item m="1" x="2777"/>
        <item m="1" x="3808"/>
        <item m="1" x="2073"/>
        <item m="1" x="2356"/>
        <item m="1" x="3322"/>
        <item m="1" x="1093"/>
        <item m="1" x="1673"/>
        <item m="1" x="2044"/>
        <item m="1" x="1663"/>
        <item m="1" x="503"/>
        <item m="1" x="1941"/>
        <item m="1" x="1607"/>
        <item m="1" x="3562"/>
        <item m="1" x="3323"/>
        <item m="1" x="3754"/>
        <item m="1" x="2924"/>
        <item m="1" x="864"/>
        <item m="1" x="2700"/>
        <item m="1" x="1822"/>
        <item m="1" x="1601"/>
        <item m="1" x="3289"/>
        <item m="1" x="841"/>
        <item m="1" x="1566"/>
        <item m="1" x="256"/>
        <item m="1" x="315"/>
        <item m="1" x="2228"/>
        <item m="1" x="2768"/>
        <item m="1" x="1197"/>
        <item m="1" x="3624"/>
        <item m="1" x="3625"/>
        <item m="1" x="2653"/>
        <item m="1" x="3301"/>
        <item m="1" x="3213"/>
        <item m="1" x="2490"/>
        <item m="1" x="2399"/>
        <item m="1" x="2091"/>
        <item m="1" x="4076"/>
        <item m="1" x="1296"/>
        <item m="1" x="3669"/>
        <item m="1" x="3539"/>
        <item m="1" x="3531"/>
        <item m="1" x="1638"/>
        <item m="1" x="1039"/>
        <item m="1" x="3692"/>
        <item m="1" x="3765"/>
        <item m="1" x="580"/>
        <item m="1" x="3591"/>
        <item m="1" x="702"/>
        <item m="1" x="66"/>
        <item m="1" x="1628"/>
        <item m="1" x="2857"/>
        <item m="1" x="1710"/>
        <item m="1" x="151"/>
        <item m="1" x="1021"/>
        <item m="1" x="2067"/>
        <item m="1" x="112"/>
        <item m="1" x="1166"/>
        <item m="1" x="2207"/>
        <item m="1" x="2396"/>
        <item m="1" x="177"/>
        <item m="1" x="4066"/>
        <item m="1" x="3750"/>
        <item m="1" x="4056"/>
        <item m="1" x="139"/>
        <item m="1" x="233"/>
        <item m="1" x="493"/>
        <item m="1" x="4057"/>
        <item m="1" x="3339"/>
        <item m="1" x="912"/>
        <item m="1" x="1847"/>
        <item m="1" x="2339"/>
        <item m="1" x="870"/>
        <item m="1" x="705"/>
        <item m="1" x="815"/>
        <item m="1" x="3944"/>
        <item m="1" x="296"/>
        <item m="1" x="1848"/>
        <item m="1" x="652"/>
        <item m="1" x="2477"/>
        <item m="1" x="284"/>
        <item m="1" x="824"/>
        <item m="1" x="3468"/>
        <item m="1" x="407"/>
        <item m="1" x="3299"/>
        <item m="1" x="2895"/>
        <item m="1" x="3478"/>
        <item m="1" x="4089"/>
        <item m="1" x="131"/>
        <item m="1" x="4046"/>
        <item m="1" x="1494"/>
        <item m="1" x="581"/>
        <item m="1" x="2096"/>
        <item m="1" x="2603"/>
        <item m="1" x="535"/>
        <item m="1" x="2842"/>
        <item m="1" x="2942"/>
        <item m="1" x="16"/>
        <item m="1" x="184"/>
        <item m="1" x="3479"/>
        <item m="1" x="2509"/>
        <item m="1" x="3120"/>
        <item m="1" x="3458"/>
        <item m="1" x="3068"/>
        <item m="1" x="812"/>
        <item m="1" x="1608"/>
        <item m="1" x="3826"/>
        <item m="1" x="1971"/>
        <item m="1" x="1534"/>
        <item m="1" x="91"/>
        <item m="1" x="2080"/>
        <item m="1" x="3540"/>
        <item m="1" x="3238"/>
        <item m="1" x="3899"/>
        <item m="1" x="3602"/>
        <item m="1" x="282"/>
        <item m="1" x="157"/>
        <item m="1" x="831"/>
        <item m="1" x="633"/>
        <item m="1" x="1575"/>
        <item m="1" x="3660"/>
        <item m="1" x="1167"/>
        <item m="1" x="518"/>
        <item m="1" x="1910"/>
        <item m="1" x="4077"/>
        <item m="1" x="2843"/>
        <item m="1" x="28"/>
        <item m="1" x="1263"/>
        <item m="1" x="1979"/>
        <item m="1" x="3980"/>
        <item m="1" x="3656"/>
        <item m="1" x="2839"/>
        <item m="1" x="2622"/>
        <item m="1" x="2904"/>
        <item m="1" x="3487"/>
        <item m="1" x="458"/>
        <item m="1" x="959"/>
        <item m="1" x="2837"/>
        <item m="1" x="3385"/>
        <item m="1" x="340"/>
        <item m="1" x="1662"/>
        <item m="1" x="1859"/>
        <item m="1" x="245"/>
        <item m="1" x="674"/>
        <item m="1" x="3390"/>
        <item m="1" x="1017"/>
        <item m="1" x="1912"/>
        <item m="1" x="2692"/>
        <item m="1" x="3394"/>
        <item m="1" x="3191"/>
        <item m="1" x="638"/>
        <item m="1" x="3733"/>
        <item m="1" x="1888"/>
        <item m="1" x="2670"/>
        <item m="1" x="3755"/>
        <item m="1" x="3460"/>
        <item m="1" x="140"/>
        <item m="1" x="3515"/>
        <item m="1" x="3590"/>
        <item m="1" x="154"/>
        <item m="1" x="2253"/>
        <item m="1" x="208"/>
        <item m="1" x="3775"/>
        <item m="1" x="2919"/>
        <item m="1" x="260"/>
        <item m="1" x="1517"/>
        <item m="1" x="2243"/>
        <item m="1" x="3860"/>
        <item m="1" x="3428"/>
        <item m="1" x="3254"/>
        <item m="1" x="2311"/>
        <item m="1" x="2065"/>
        <item m="1" x="3391"/>
        <item m="1" x="1237"/>
        <item m="1" x="3160"/>
        <item m="1" x="1020"/>
        <item m="1" x="1115"/>
        <item m="1" x="2733"/>
        <item m="1" x="2544"/>
        <item m="1" x="2453"/>
        <item m="1" x="3962"/>
        <item m="1" x="366"/>
        <item m="1" x="369"/>
        <item m="1" x="1337"/>
        <item m="1" x="1871"/>
        <item m="1" x="2968"/>
        <item m="1" x="464"/>
        <item m="1" x="4019"/>
        <item m="1" x="1906"/>
        <item m="1" x="3508"/>
        <item m="1" x="1990"/>
        <item m="1" x="498"/>
        <item m="1" x="753"/>
        <item m="1" x="3378"/>
        <item m="1" x="2988"/>
        <item m="1" x="2321"/>
        <item m="1" x="2063"/>
        <item m="1" x="1900"/>
        <item m="1" x="3312"/>
        <item m="1" x="543"/>
        <item m="1" x="3421"/>
        <item m="1" x="419"/>
        <item m="1" x="115"/>
        <item m="1" x="3133"/>
        <item m="1" x="3537"/>
        <item m="1" x="642"/>
        <item m="1" x="309"/>
        <item m="1" x="3836"/>
        <item m="1" x="2112"/>
        <item m="1" x="2676"/>
        <item m="1" x="257"/>
        <item m="1" x="670"/>
        <item m="1" x="3494"/>
        <item m="1" x="707"/>
        <item m="1" x="2745"/>
        <item m="1" x="3304"/>
        <item m="1" x="663"/>
        <item m="1" x="2407"/>
        <item m="1" x="1272"/>
        <item m="1" x="3900"/>
        <item m="1" x="3835"/>
        <item m="1" x="1701"/>
        <item m="1" x="1047"/>
        <item m="1" x="304"/>
        <item m="1" x="2043"/>
        <item m="1" x="2400"/>
        <item m="1" x="1901"/>
        <item m="1" x="2854"/>
        <item m="1" x="1137"/>
        <item m="1" x="2893"/>
        <item m="1" x="3031"/>
        <item m="1" x="2907"/>
        <item m="1" x="2876"/>
        <item m="1" x="3149"/>
        <item m="1" x="2350"/>
        <item m="1" x="2964"/>
        <item m="1" x="2017"/>
        <item m="1" x="1343"/>
        <item m="1" x="3409"/>
        <item m="1" x="2462"/>
        <item m="1" x="1895"/>
        <item m="1" x="3983"/>
        <item m="1" x="1430"/>
        <item m="1" x="2750"/>
        <item m="1" x="3844"/>
        <item m="1" x="562"/>
        <item m="1" x="2562"/>
        <item m="1" x="1617"/>
        <item m="1" x="3186"/>
        <item m="1" x="1300"/>
        <item m="1" x="1325"/>
        <item m="1" x="760"/>
        <item m="1" x="3829"/>
        <item m="1" x="1750"/>
        <item m="1" x="1863"/>
        <item m="1" x="3939"/>
        <item m="1" x="3569"/>
        <item m="1" x="482"/>
        <item m="1" x="116"/>
        <item m="1" x="587"/>
        <item m="1" x="3613"/>
        <item m="1" x="1444"/>
        <item m="1" x="1614"/>
        <item m="1" x="2660"/>
        <item m="1" x="3769"/>
        <item m="1" x="855"/>
        <item m="1" x="387"/>
        <item m="1" x="1755"/>
        <item m="1" x="1223"/>
        <item m="1" x="1226"/>
        <item m="1" x="4035"/>
        <item m="1" x="3856"/>
        <item m="1" x="246"/>
        <item m="1" x="1352"/>
        <item m="1" x="2391"/>
        <item m="1" x="3274"/>
        <item m="1" x="3792"/>
        <item m="1" x="3940"/>
        <item m="1" x="2388"/>
        <item m="1" x="1205"/>
        <item m="1" x="1227"/>
        <item m="1" x="3917"/>
        <item m="1" x="3584"/>
        <item m="1" x="3702"/>
        <item m="1" x="1090"/>
        <item m="1" x="348"/>
        <item m="1" x="1230"/>
        <item m="1" x="653"/>
        <item m="1" x="1473"/>
        <item m="1" x="2521"/>
        <item m="1" x="1630"/>
        <item m="1" x="420"/>
        <item m="1" x="3924"/>
        <item m="1" x="1151"/>
        <item m="1" x="2714"/>
        <item m="1" x="1334"/>
        <item m="1" x="2498"/>
        <item m="1" x="1500"/>
        <item m="1" x="1552"/>
        <item m="1" x="2556"/>
        <item m="1" x="2593"/>
        <item m="1" x="2595"/>
        <item m="1" x="512"/>
        <item m="1" x="1111"/>
        <item m="1" x="922"/>
        <item m="1" x="3222"/>
        <item m="1" x="1162"/>
        <item m="1" x="603"/>
        <item m="1" x="2405"/>
        <item m="1" x="36"/>
        <item m="1" x="3871"/>
        <item m="1" x="3525"/>
        <item m="1" x="634"/>
        <item m="1" x="1749"/>
        <item m="1" x="554"/>
        <item m="1" x="3863"/>
        <item m="1" x="3476"/>
        <item m="1" x="658"/>
        <item m="1" x="2677"/>
        <item m="1" x="2879"/>
        <item m="1" x="323"/>
        <item m="1" x="3161"/>
        <item m="1" x="2715"/>
        <item m="1" x="2976"/>
        <item m="1" x="2717"/>
        <item m="1" x="4069"/>
        <item m="1" x="397"/>
        <item m="1" x="2510"/>
        <item m="1" x="2285"/>
        <item m="1" x="4107"/>
        <item m="1" x="1147"/>
        <item m="1" x="1474"/>
        <item m="1" x="2995"/>
        <item m="1" x="3953"/>
        <item m="1" x="1938"/>
        <item m="1" x="3941"/>
        <item m="1" x="178"/>
        <item m="1" x="29"/>
        <item m="1" x="2838"/>
        <item m="1" x="717"/>
        <item m="1" x="2827"/>
        <item m="1" x="1837"/>
        <item m="1" x="1328"/>
        <item m="1" x="1884"/>
        <item m="1" x="3645"/>
        <item m="1" x="2195"/>
        <item m="1" x="883"/>
        <item m="1" x="3033"/>
        <item m="1" x="319"/>
        <item m="1" x="620"/>
        <item m="1" x="1676"/>
        <item m="1" x="2821"/>
        <item m="1" x="2641"/>
        <item m="1" x="268"/>
        <item m="1" x="2596"/>
        <item m="1" x="3766"/>
        <item m="1" x="3343"/>
        <item m="1" x="3965"/>
        <item m="1" x="1172"/>
        <item m="1" x="3868"/>
        <item m="1" x="2390"/>
        <item m="1" x="1540"/>
        <item m="1" x="2615"/>
        <item m="1" x="3767"/>
        <item m="1" x="2234"/>
        <item m="1" x="654"/>
        <item m="1" x="3255"/>
        <item m="1" x="3020"/>
        <item m="1" x="4095"/>
        <item m="1" x="2413"/>
        <item m="1" x="3074"/>
        <item m="1" x="1518"/>
        <item m="1" x="285"/>
        <item m="1" x="2939"/>
        <item m="1" x="3108"/>
        <item m="1" x="1160"/>
        <item m="1" x="3137"/>
        <item m="1" x="3611"/>
        <item m="1" x="1405"/>
        <item m="1" x="3176"/>
        <item m="1" x="3179"/>
        <item m="1" x="3368"/>
        <item m="1" x="2782"/>
        <item m="1" x="109"/>
        <item m="1" x="528"/>
        <item m="1" x="629"/>
        <item m="1" x="217"/>
        <item m="1" x="1973"/>
        <item m="1" x="3152"/>
        <item m="1" x="2424"/>
        <item m="1" x="2728"/>
        <item m="1" x="3670"/>
        <item m="1" x="3631"/>
        <item m="1" x="3516"/>
        <item m="1" x="708"/>
        <item m="1" x="3314"/>
        <item m="1" x="388"/>
        <item m="1" x="3978"/>
        <item m="1" x="1708"/>
        <item m="1" x="1680"/>
        <item m="1" x="250"/>
        <item m="1" x="465"/>
        <item m="1" x="611"/>
        <item m="1" x="3090"/>
        <item m="1" x="1316"/>
        <item m="1" x="2275"/>
        <item m="1" x="4029"/>
        <item m="1" x="2438"/>
        <item m="1" x="2205"/>
        <item m="1" x="1290"/>
        <item m="1" x="2040"/>
        <item m="1" x="4070"/>
        <item m="1" x="13"/>
        <item m="1" x="2627"/>
        <item m="1" x="2345"/>
        <item m="1" x="2778"/>
        <item m="1" x="3960"/>
        <item m="1" x="1176"/>
        <item m="1" x="803"/>
        <item m="1" x="3119"/>
        <item m="1" x="3530"/>
        <item m="1" x="2634"/>
        <item m="1" x="1212"/>
        <item m="1" x="1361"/>
        <item m="1" x="4102"/>
        <item m="1" x="459"/>
        <item m="1" x="2759"/>
        <item m="1" x="1794"/>
        <item m="1" x="2783"/>
        <item m="1" x="480"/>
        <item m="1" x="3734"/>
        <item m="1" x="2787"/>
        <item m="1" x="3086"/>
        <item m="1" x="163"/>
        <item m="1" x="1577"/>
        <item m="1" x="3477"/>
        <item m="1" x="15"/>
        <item m="1" x="618"/>
        <item m="1" x="3252"/>
        <item m="1" x="1194"/>
        <item m="1" x="3070"/>
        <item m="1" x="828"/>
        <item m="1" x="1238"/>
        <item m="1" x="1485"/>
        <item m="1" x="1443"/>
        <item m="1" x="318"/>
        <item m="1" x="2922"/>
        <item m="1" x="3251"/>
        <item m="1" x="968"/>
        <item m="1" x="940"/>
        <item m="1" x="3550"/>
        <item m="1" x="3793"/>
        <item m="1" x="3248"/>
        <item m="1" x="1256"/>
        <item m="1" x="1424"/>
        <item m="1" x="341"/>
        <item m="1" x="1347"/>
        <item m="1" x="3693"/>
        <item m="1" x="3302"/>
        <item m="1" x="1642"/>
        <item m="1" x="4108"/>
        <item m="1" x="1065"/>
        <item m="1" x="3595"/>
        <item m="1" x="3021"/>
        <item m="1" x="2473"/>
        <item m="1" x="3043"/>
        <item m="1" x="3180"/>
        <item m="1" x="3264"/>
        <item m="1" x="3897"/>
        <item m="1" x="2161"/>
        <item m="1" x="2547"/>
        <item m="1" x="3400"/>
        <item m="1" x="1326"/>
        <item m="1" x="3110"/>
        <item m="1" x="2951"/>
        <item m="1" x="1122"/>
        <item m="1" x="506"/>
        <item m="1" x="1388"/>
        <item m="1" x="1406"/>
        <item m="1" x="1864"/>
        <item m="1" x="1192"/>
        <item m="1" x="164"/>
        <item m="1" x="594"/>
        <item m="1" x="2840"/>
        <item m="1" x="141"/>
        <item m="1" x="944"/>
        <item m="1" x="3517"/>
        <item m="1" x="709"/>
        <item m="1" x="1588"/>
        <item m="1" x="1415"/>
        <item m="1" x="3305"/>
        <item m="1" x="3852"/>
        <item m="1" x="2076"/>
        <item m="1" x="740"/>
        <item m="1" x="784"/>
        <item m="1" x="3711"/>
        <item m="1" x="1998"/>
        <item m="1" x="1398"/>
        <item m="1" x="1838"/>
        <item m="1" x="793"/>
        <item m="1" x="2867"/>
        <item m="1" x="3475"/>
        <item m="1" x="283"/>
        <item m="1" x="1448"/>
        <item m="1" x="2267"/>
        <item m="1" x="519"/>
        <item m="1" x="4085"/>
        <item m="1" x="551"/>
        <item m="1" x="3609"/>
        <item m="1" x="1108"/>
        <item m="1" x="3092"/>
        <item m="1" x="431"/>
        <item m="1" x="1410"/>
        <item m="1" x="2654"/>
        <item m="1" x="2377"/>
        <item m="1" x="1018"/>
        <item m="1" x="2662"/>
        <item m="1" x="668"/>
        <item m="1" x="3233"/>
        <item m="1" x="1804"/>
        <item m="1" x="655"/>
        <item m="1" x="2642"/>
        <item m="1" x="1407"/>
        <item m="1" x="710"/>
        <item m="1" x="1742"/>
        <item m="1" x="1277"/>
        <item m="1" x="706"/>
        <item m="1" x="2628"/>
        <item m="1" x="478"/>
        <item m="1" x="2340"/>
        <item m="1" x="50"/>
        <item m="1" x="3010"/>
        <item m="1" x="789"/>
        <item m="1" x="2701"/>
        <item m="1" x="794"/>
        <item m="1" x="622"/>
        <item m="1" x="3182"/>
        <item m="1" x="1902"/>
        <item m="1" x="1653"/>
        <item m="1" x="885"/>
        <item m="1" x="2346"/>
        <item m="1" x="2524"/>
        <item m="1" x="18"/>
        <item m="1" x="2925"/>
        <item m="1" x="230"/>
        <item m="1" x="3260"/>
        <item m="1" x="931"/>
        <item m="1" x="1030"/>
        <item m="1" x="974"/>
        <item m="1" x="2944"/>
        <item m="1" x="1477"/>
        <item m="1" x="711"/>
        <item m="1" x="3760"/>
        <item m="1" x="3375"/>
        <item m="1" x="3911"/>
        <item m="1" x="3234"/>
        <item m="1" x="3879"/>
        <item m="1" x="349"/>
        <item m="1" x="436"/>
        <item m="1" x="1072"/>
        <item m="1" x="2488"/>
        <item m="1" x="1756"/>
        <item m="1" x="3918"/>
        <item m="1" x="813"/>
        <item m="1" x="3761"/>
        <item m="1" x="218"/>
        <item m="1" x="879"/>
        <item m="1" x="1495"/>
        <item m="1" x="1332"/>
        <item m="1" x="1163"/>
        <item m="1" x="3762"/>
        <item m="1" x="796"/>
        <item m="1" x="2713"/>
        <item m="1" x="1274"/>
        <item m="1" x="2181"/>
        <item m="1" x="2945"/>
        <item m="1" x="1918"/>
        <item m="1" x="3217"/>
        <item m="1" x="809"/>
        <item m="1" x="3332"/>
        <item m="1" x="2303"/>
        <item m="1" x="3945"/>
        <item m="1" x="2381"/>
        <item m="1" x="3823"/>
        <item m="1" x="3247"/>
        <item m="1" x="1479"/>
        <item m="1" x="771"/>
        <item m="1" x="171"/>
        <item m="1" x="2738"/>
        <item m="1" x="2740"/>
        <item m="1" x="3111"/>
        <item m="1" x="2550"/>
        <item m="1" x="798"/>
        <item m="1" x="565"/>
        <item m="1" x="1129"/>
        <item m="1" x="227"/>
        <item m="1" x="546"/>
        <item m="1" x="3350"/>
        <item m="1" x="4024"/>
        <item m="1" x="1126"/>
        <item m="1" x="1086"/>
        <item m="1" x="2792"/>
        <item m="1" x="3045"/>
        <item m="1" x="2880"/>
        <item m="1" x="1441"/>
        <item m="1" x="1232"/>
        <item m="1" x="3444"/>
        <item m="1" x="3256"/>
        <item m="1" x="2219"/>
        <item m="1" x="3461"/>
        <item m="1" x="3471"/>
        <item m="1" x="3101"/>
        <item m="1" x="119"/>
        <item m="1" x="2141"/>
        <item m="1" x="980"/>
        <item m="1" x="2978"/>
        <item m="1" x="1523"/>
        <item m="1" x="1504"/>
        <item m="1" x="3281"/>
        <item m="1" x="2695"/>
        <item m="1" x="3749"/>
        <item m="1" x="231"/>
        <item m="1" x="2185"/>
        <item m="1" x="3713"/>
        <item m="1" x="2920"/>
        <item m="1" x="1323"/>
        <item m="1" x="3135"/>
        <item m="1" x="799"/>
        <item m="1" x="2848"/>
        <item m="1" x="1885"/>
        <item m="1" x="2855"/>
        <item m="1" x="2520"/>
        <item m="1" x="237"/>
        <item m="1" x="3690"/>
        <item m="1" x="820"/>
        <item m="1" x="1524"/>
        <item m="1" x="199"/>
        <item m="1" x="3817"/>
        <item m="1" x="722"/>
        <item m="1" x="1022"/>
        <item m="1" x="2971"/>
        <item m="1" x="1655"/>
        <item m="1" x="277"/>
        <item m="1" x="3970"/>
        <item m="1" x="1025"/>
        <item m="1" x="3698"/>
        <item m="1" x="2478"/>
        <item m="1" x="2402"/>
        <item m="1" x="1949"/>
        <item m="1" x="2929"/>
        <item m="1" x="588"/>
        <item m="1" x="2553"/>
        <item m="1" x="2068"/>
        <item m="1" x="89"/>
        <item m="1" x="3122"/>
        <item m="1" x="1051"/>
        <item m="1" x="2022"/>
        <item m="1" x="2868"/>
        <item m="1" x="3187"/>
        <item m="1" x="1751"/>
        <item m="1" x="191"/>
        <item m="1" x="2525"/>
        <item m="1" x="572"/>
        <item m="1" x="1555"/>
        <item m="1" x="2830"/>
        <item m="1" x="3249"/>
        <item m="1" x="3297"/>
        <item m="1" x="672"/>
        <item m="1" x="3580"/>
        <item m="1" x="1297"/>
        <item m="1" x="1650"/>
        <item m="1" x="749"/>
        <item m="1" x="2604"/>
        <item m="1" x="415"/>
        <item m="1" x="4047"/>
        <item m="1" x="3949"/>
        <item m="1" x="3743"/>
        <item m="1" x="186"/>
        <item m="1" x="751"/>
        <item m="1" x="1985"/>
        <item m="1" x="1435"/>
        <item m="1" x="3488"/>
        <item m="1" x="2991"/>
        <item m="1" x="2760"/>
        <item m="1" x="114"/>
        <item m="1" x="1491"/>
        <item m="1" x="1348"/>
        <item m="1" x="1519"/>
        <item m="1" x="3541"/>
        <item m="1" x="2425"/>
        <item m="1" x="3933"/>
        <item m="1" x="1609"/>
        <item m="1" x="2186"/>
        <item m="1" x="1648"/>
        <item m="1" x="1757"/>
        <item m="1" x="1116"/>
        <item m="1" x="1950"/>
        <item m="1" x="3671"/>
        <item m="1" x="3922"/>
        <item m="1" x="3686"/>
        <item m="1" x="247"/>
        <item m="1" x="858"/>
        <item m="1" x="886"/>
        <item m="1" x="2099"/>
        <item m="1" x="22"/>
        <item m="1" x="2719"/>
        <item m="1" x="987"/>
        <item m="1" x="2923"/>
        <item m="1" x="2931"/>
        <item m="1" x="1957"/>
        <item m="1" x="976"/>
        <item m="1" x="209"/>
        <item m="1" x="1040"/>
        <item m="1" x="3330"/>
        <item m="1" x="1032"/>
        <item m="1" x="969"/>
        <item m="1" x="956"/>
        <item m="1" x="2736"/>
        <item m="1" x="3892"/>
        <item m="1" x="3076"/>
        <item m="1" x="2537"/>
        <item m="1" x="1625"/>
        <item m="1" x="2557"/>
        <item m="1" x="1349"/>
        <item m="1" x="3513"/>
        <item m="1" x="310"/>
        <item m="1" x="2605"/>
        <item m="1" x="3128"/>
        <item m="1" x="2545"/>
        <item m="1" x="1175"/>
        <item m="1" x="1766"/>
        <item m="1" x="3192"/>
        <item m="1" x="2793"/>
        <item m="1" x="1200"/>
        <item m="1" x="1202"/>
        <item m="1" x="1213"/>
        <item m="1" x="2189"/>
        <item m="1" x="3327"/>
        <item m="1" x="3283"/>
        <item m="1" x="1058"/>
        <item m="1" x="598"/>
        <item m="1" x="2036"/>
        <item m="1" x="499"/>
        <item m="1" x="3266"/>
        <item m="1" x="768"/>
        <item m="1" x="1400"/>
        <item m="1" x="758"/>
        <item m="1" x="67"/>
        <item m="1" x="1368"/>
        <item m="1" x="2810"/>
        <item m="1" x="2709"/>
        <item m="1" x="3454"/>
        <item m="1" x="1382"/>
        <item m="1" x="1389"/>
        <item m="1" x="1059"/>
        <item m="1" x="1867"/>
        <item m="1" x="2057"/>
        <item m="1" x="166"/>
        <item m="1" x="3125"/>
        <item m="1" x="1450"/>
        <item m="1" x="93"/>
        <item m="1" x="2794"/>
        <item m="1" x="3104"/>
        <item m="1" x="1561"/>
        <item m="1" x="1528"/>
        <item m="1" x="2506"/>
        <item m="1" x="3046"/>
        <item m="1" x="1559"/>
        <item m="1" x="1570"/>
        <item m="1" x="1930"/>
        <item m="1" x="3080"/>
        <item m="1" x="2019"/>
        <item m="1" x="3877"/>
        <item m="1" x="3459"/>
        <item m="1" x="1174"/>
        <item m="1" x="1253"/>
        <item m="1" x="2459"/>
        <item m="1" x="2282"/>
        <item m="1" x="3395"/>
        <item m="1" x="2529"/>
        <item m="1" x="1193"/>
        <item m="1" x="3714"/>
        <item m="1" x="3676"/>
        <item m="1" x="816"/>
        <item m="1" x="623"/>
        <item m="1" x="2316"/>
        <item m="1" x="2756"/>
        <item m="1" x="3787"/>
        <item m="1" x="1305"/>
        <item m="1" x="412"/>
        <item m="1" x="3413"/>
        <item m="1" x="3872"/>
        <item m="1" x="3800"/>
        <item m="1" x="1250"/>
        <item m="1" x="2176"/>
        <item m="1" x="1004"/>
        <item m="1" x="1007"/>
        <item m="1" x="1052"/>
        <item m="1" x="3044"/>
        <item m="1" x="1934"/>
        <item m="1" x="712"/>
        <item m="1" x="1354"/>
        <item m="1" x="2835"/>
        <item m="1" x="2382"/>
        <item m="1" x="1694"/>
        <item m="1" x="192"/>
        <item m="1" x="3284"/>
        <item m="1" x="3728"/>
        <item m="1" x="3717"/>
        <item m="1" x="3153"/>
        <item m="1" x="865"/>
        <item m="1" x="1216"/>
        <item m="1" x="3237"/>
        <item m="1" x="3358"/>
        <item m="1" x="3419"/>
        <item m="1" x="1966"/>
        <item m="1" x="1247"/>
        <item m="1" x="2315"/>
        <item m="1" x="3059"/>
        <item m="1" x="726"/>
        <item m="1" x="3150"/>
        <item m="1" x="3687"/>
        <item m="1" x="520"/>
        <item m="1" x="2822"/>
        <item m="1" x="1411"/>
        <item m="1" x="2807"/>
        <item m="1" x="4031"/>
        <item m="1" x="3593"/>
        <item m="1" x="3529"/>
        <item m="1" x="2620"/>
        <item m="1" x="1461"/>
        <item m="1" x="916"/>
        <item m="1" x="3112"/>
        <item m="1" x="2074"/>
        <item m="1" x="2811"/>
        <item m="1" x="3455"/>
        <item m="1" x="3315"/>
        <item m="1" x="3406"/>
        <item m="1" x="3641"/>
        <item m="1" x="2069"/>
        <item m="1" x="3831"/>
        <item m="1" x="2781"/>
        <item m="1" x="367"/>
        <item m="1" x="1291"/>
        <item m="1" x="3429"/>
        <item m="1" x="3445"/>
        <item m="1" x="1066"/>
        <item m="1" x="1896"/>
        <item m="1" x="2165"/>
        <item m="1" x="2960"/>
        <item m="1" x="3432"/>
        <item m="1" x="1600"/>
        <item m="1" x="1602"/>
        <item m="1" x="2769"/>
        <item m="1" x="2483"/>
        <item m="1" x="3144"/>
        <item m="1" x="3411"/>
        <item m="1" x="2187"/>
        <item m="1" x="3694"/>
        <item m="1" x="889"/>
        <item m="1" x="1834"/>
        <item m="1" x="1784"/>
        <item m="1" x="1383"/>
        <item m="1" x="3999"/>
        <item m="1" x="1752"/>
        <item m="1" x="1644"/>
        <item m="1" x="2023"/>
        <item m="1" x="132"/>
        <item m="1" x="1767"/>
        <item m="1" x="3577"/>
        <item m="1" x="1508"/>
        <item m="1" x="2932"/>
        <item m="1" x="1856"/>
        <item m="1" x="9"/>
        <item m="1" x="871"/>
        <item m="1" x="1868"/>
        <item m="1" x="1198"/>
        <item m="1" x="3909"/>
        <item m="1" x="145"/>
        <item m="1" x="643"/>
        <item m="1" x="3923"/>
        <item m="1" x="531"/>
        <item m="1" x="1201"/>
        <item m="1" x="1427"/>
        <item m="1" x="3864"/>
        <item m="1" x="1248"/>
        <item m="1" x="1945"/>
        <item m="1" x="3223"/>
        <item m="1" x="1185"/>
        <item m="1" x="328"/>
        <item m="1" x="3257"/>
        <item m="1" x="3267"/>
        <item m="1" x="200"/>
        <item m="1" x="2174"/>
        <item m="1" x="2408"/>
        <item m="1" x="850"/>
        <item m="1" x="684"/>
        <item m="1" x="3196"/>
        <item m="1" x="659"/>
        <item m="1" x="790"/>
        <item m="1" x="4017"/>
        <item m="1" x="2210"/>
        <item m="1" x="1639"/>
        <item m="1" x="3496"/>
        <item m="1" x="3195"/>
        <item m="1" x="1581"/>
        <item m="1" x="206"/>
        <item m="1" x="3994"/>
        <item m="1" x="1646"/>
        <item m="1" x="1539"/>
        <item m="1" x="3013"/>
        <item m="1" x="3027"/>
        <item m="1" x="3592"/>
        <item m="1" x="1076"/>
        <item m="1" x="60"/>
        <item m="1" x="3316"/>
        <item m="1" x="2577"/>
        <item m="1" x="3094"/>
        <item m="1" x="2981"/>
        <item m="1" x="2244"/>
        <item m="1" x="1112"/>
        <item m="1" x="3434"/>
        <item m="1" x="1132"/>
        <item m="1" x="1133"/>
        <item m="1" x="3054"/>
        <item m="1" x="2548"/>
        <item m="1" x="3060"/>
        <item m="1" x="1656"/>
        <item m="1" x="1208"/>
        <item m="1" x="1593"/>
        <item m="1" x="400"/>
        <item m="1" x="2646"/>
        <item m="1" x="1168"/>
        <item m="1" x="3721"/>
        <item m="1" x="3220"/>
        <item m="1" x="1275"/>
        <item m="1" x="175"/>
        <item m="1" x="3812"/>
        <item m="1" x="405"/>
        <item m="1" x="731"/>
        <item m="1" x="1362"/>
        <item m="1" x="1436"/>
        <item m="1" x="2126"/>
        <item m="1" x="3875"/>
        <item m="1" x="1244"/>
        <item m="1" x="2113"/>
        <item m="1" x="788"/>
        <item m="1" x="961"/>
        <item m="1" x="3285"/>
        <item m="1" x="2647"/>
        <item m="1" x="552"/>
        <item m="1" x="3950"/>
        <item m="1" x="2289"/>
        <item m="1" x="3581"/>
        <item m="1" x="1968"/>
        <item m="1" x="1974"/>
        <item m="1" x="1917"/>
        <item m="1" x="487"/>
        <item m="1" x="2623"/>
        <item m="1" x="1994"/>
        <item m="1" x="2042"/>
        <item m="1" x="3739"/>
        <item m="1" x="3401"/>
        <item m="1" x="3072"/>
        <item m="1" x="3006"/>
        <item m="1" x="2103"/>
        <item m="1" x="3794"/>
        <item m="1" x="624"/>
        <item m="1" x="1988"/>
        <item m="1" x="780"/>
        <item m="1" x="3351"/>
        <item m="1" x="3307"/>
        <item m="1" x="1823"/>
        <item m="1" x="1379"/>
        <item m="1" x="3566"/>
        <item m="1" x="2372"/>
        <item m="1" x="3173"/>
        <item m="1" x="1366"/>
        <item m="1" x="2024"/>
        <item m="1" x="703"/>
        <item m="1" x="3405"/>
        <item m="1" x="3797"/>
        <item m="1" x="1731"/>
        <item m="1" x="1408"/>
        <item m="1" x="4000"/>
        <item m="1" x="120"/>
        <item m="1" x="4048"/>
        <item m="1" x="2033"/>
        <item m="1" x="1048"/>
        <item m="1" x="3780"/>
        <item m="1" x="280"/>
        <item m="1" x="344"/>
        <item m="1" x="1188"/>
        <item m="1" x="625"/>
        <item m="1" x="2153"/>
        <item m="1" x="2166"/>
        <item m="1" x="133"/>
        <item m="1" x="121"/>
        <item m="1" x="127"/>
        <item m="1" x="128"/>
        <item m="1" x="2215"/>
        <item m="1" x="3786"/>
        <item m="1" x="1711"/>
        <item m="1" x="1003"/>
        <item m="1" x="3818"/>
        <item m="1" x="1401"/>
        <item m="1" x="2132"/>
        <item m="1" x="1778"/>
        <item m="1" x="3594"/>
        <item m="1" x="4082"/>
        <item m="1" x="741"/>
        <item m="1" x="1567"/>
        <item m="1" x="1069"/>
        <item m="1" x="383"/>
        <item m="1" x="3410"/>
        <item m="1" x="329"/>
        <item m="1" x="1562"/>
        <item m="1" x="422"/>
        <item m="1" x="1877"/>
        <item m="1" x="4060"/>
        <item m="1" x="1640"/>
        <item m="1" x="1209"/>
        <item m="1" x="2788"/>
        <item m="1" x="3451"/>
        <item m="1" x="2133"/>
        <item m="1" x="2808"/>
        <item m="1" x="439"/>
        <item m="1" x="54"/>
        <item m="1" x="3764"/>
        <item m="1" x="2114"/>
        <item m="1" x="34"/>
        <item m="1" x="2330"/>
        <item m="1" x="3884"/>
        <item m="1" x="1969"/>
        <item m="1" x="3201"/>
        <item m="1" x="1771"/>
        <item m="1" x="2726"/>
        <item m="1" x="3430"/>
        <item m="1" x="3926"/>
        <item m="1" x="2317"/>
        <item m="1" x="1777"/>
        <item m="1" x="4001"/>
        <item m="1" x="1505"/>
        <item m="1" x="3062"/>
        <item m="1" x="105"/>
        <item m="1" x="10"/>
        <item m="1" x="4109"/>
        <item m="1" x="2004"/>
        <item m="1" x="466"/>
        <item m="1" x="2127"/>
        <item m="1" x="1164"/>
        <item m="1" x="1858"/>
        <item m="1" x="2308"/>
        <item m="1" x="3014"/>
        <item m="1" x="3704"/>
        <item m="1" x="2310"/>
        <item m="1" x="3022"/>
        <item m="1" x="2085"/>
        <item m="1" x="1670"/>
        <item m="1" x="901"/>
        <item m="1" x="3647"/>
        <item m="1" x="2678"/>
        <item m="1" x="2607"/>
        <item m="1" x="1177"/>
        <item m="1" x="488"/>
        <item m="1" x="134"/>
        <item m="1" x="473"/>
        <item m="1" x="941"/>
        <item m="1" x="3795"/>
        <item m="1" x="187"/>
        <item m="1" x="998"/>
        <item m="1" x="1785"/>
        <item m="1" x="2367"/>
        <item m="1" x="595"/>
        <item m="1" x="3881"/>
        <item m="1" x="3549"/>
        <item m="1" x="1568"/>
        <item m="1" x="2360"/>
        <item m="1" x="3197"/>
        <item m="1" x="2369"/>
        <item m="1" x="2690"/>
        <item m="1" x="3695"/>
        <item m="1" x="3820"/>
        <item m="1" x="1718"/>
        <item m="1" x="2464"/>
        <item m="1" x="2538"/>
        <item m="1" x="2591"/>
        <item m="1" x="3666"/>
        <item m="1" x="3654"/>
        <item m="1" x="3691"/>
        <item m="1" x="4079"/>
        <item m="1" x="1135"/>
        <item m="1" x="3650"/>
        <item m="1" x="761"/>
        <item m="1" x="2613"/>
        <item m="1" x="3145"/>
        <item m="1" x="550"/>
        <item m="1" x="2151"/>
        <item m="1" x="3397"/>
        <item m="1" x="3873"/>
        <item m="1" x="489"/>
        <item m="1" x="644"/>
        <item m="1" x="408"/>
        <item m="1" x="2180"/>
        <item m="1" x="2648"/>
        <item m="1" x="3509"/>
        <item m="1" x="3644"/>
        <item m="1" x="3542"/>
        <item m="1" x="1254"/>
        <item m="1" x="3393"/>
        <item m="1" x="2795"/>
        <item m="1" x="3224"/>
        <item m="1" x="3570"/>
        <item m="1" x="2809"/>
        <item m="1" x="4049"/>
        <item m="1" x="2167"/>
        <item m="1" x="2572"/>
        <item m="1" x="265"/>
        <item m="1" x="3751"/>
        <item m="1" x="4074"/>
        <item m="1" x="2070"/>
        <item m="1" x="582"/>
        <item m="1" x="536"/>
        <item m="1" x="3672"/>
        <item m="1" x="345"/>
        <item m="1" x="1674"/>
        <item m="1" x="3389"/>
        <item m="1" x="1689"/>
        <item m="1" x="1560"/>
        <item m="1" x="1827"/>
        <item m="1" x="2009"/>
        <item m="1" x="526"/>
        <item m="1" x="979"/>
        <item m="1" x="2280"/>
        <item m="1" x="3354"/>
        <item m="1" x="1380"/>
        <item m="1" x="253"/>
        <item m="1" x="3975"/>
        <item m="1" x="2048"/>
        <item m="1" x="271"/>
        <item m="1" x="697"/>
        <item m="1" x="665"/>
        <item m="1" x="2751"/>
        <item m="1" x="401"/>
        <item m="1" x="2375"/>
        <item m="1" x="320"/>
        <item m="1" x="331"/>
        <item m="1" x="1980"/>
        <item m="1" x="1903"/>
        <item m="1" x="537"/>
        <item m="1" x="297"/>
        <item m="1" x="1080"/>
        <item m="1" x="1594"/>
        <item m="1" x="1812"/>
        <item m="1" x="3446"/>
        <item m="1" x="2159"/>
        <item m="1" x="483"/>
        <item m="1" x="3206"/>
        <item m="1" x="664"/>
        <item m="1" x="932"/>
        <item m="1" x="102"/>
        <item m="1" x="31"/>
        <item m="1" x="2337"/>
        <item m="1" x="1228"/>
        <item m="1" x="475"/>
        <item m="1" x="737"/>
        <item m="1" x="547"/>
        <item m="1" x="1635"/>
        <item m="1" x="3489"/>
        <item m="1" x="905"/>
        <item m="1" x="3719"/>
        <item m="1" x="3275"/>
        <item m="1" x="713"/>
        <item m="1" x="4096"/>
        <item m="1" x="933"/>
        <item m="1" x="3524"/>
        <item m="1" x="2796"/>
        <item m="1" x="3035"/>
        <item m="1" x="2010"/>
        <item m="1" x="106"/>
        <item m="1" x="2060"/>
        <item m="1" x="3423"/>
        <item m="1" x="2049"/>
        <item m="1" x="2638"/>
        <item m="1" x="2406"/>
        <item m="1" x="923"/>
        <item m="1" x="1954"/>
        <item m="1" x="4058"/>
        <item m="1" x="1891"/>
        <item m="1" x="4050"/>
        <item m="1" x="3626"/>
        <item m="1" x="4086"/>
        <item m="1" x="4093"/>
        <item m="1" x="3629"/>
        <item m="1" x="1372"/>
        <item m="1" x="3199"/>
        <item m="1" x="2770"/>
        <item m="1" x="2134"/>
        <item m="1" x="2797"/>
        <item m="1" x="3096"/>
        <item m="1" x="68"/>
        <item m="1" x="2833"/>
        <item m="1" x="2836"/>
        <item m="1" x="125"/>
        <item m="1" x="555"/>
        <item m="1" x="3081"/>
        <item m="1" x="2549"/>
        <item m="1" x="2965"/>
        <item m="1" x="1942"/>
        <item m="1" x="3796"/>
        <item m="1" x="3208"/>
        <item m="1" x="2905"/>
        <item m="1" x="1651"/>
        <item m="1" x="129"/>
        <item m="1" x="1483"/>
        <item m="1" x="1618"/>
        <item m="1" x="2341"/>
        <item m="1" x="2546"/>
        <item m="1" x="263"/>
        <item m="1" x="2373"/>
        <item m="1" x="1219"/>
        <item m="1" x="2297"/>
        <item m="1" x="3188"/>
        <item m="1" x="874"/>
        <item m="1" x="2029"/>
        <item m="1" x="2522"/>
        <item m="1" x="1152"/>
        <item m="1" x="1365"/>
        <item m="1" x="2104"/>
        <item m="1" x="201"/>
        <item m="1" x="3930"/>
        <item m="1" x="3622"/>
        <item m="1" x="467"/>
        <item m="1" x="476"/>
        <item m="1" x="2030"/>
        <item m="1" x="1148"/>
        <item m="1" x="2891"/>
        <item m="1" x="1697"/>
        <item m="1" x="680"/>
        <item m="1" x="4013"/>
        <item m="1" x="1416"/>
        <item m="1" x="999"/>
        <item m="1" x="1425"/>
        <item m="1" x="1266"/>
        <item m="1" x="3954"/>
        <item m="1" x="2636"/>
        <item m="1" x="566"/>
        <item m="1" x="2972"/>
        <item m="1" x="3931"/>
        <item m="1" x="1363"/>
        <item m="1" x="2515"/>
        <item m="1" x="671"/>
        <item m="1" x="3402"/>
        <item m="1" x="718"/>
        <item m="1" x="1487"/>
        <item m="1" x="2877"/>
        <item m="1" x="1344"/>
        <item m="1" x="1843"/>
        <item m="1" x="2693"/>
        <item m="1" x="1095"/>
        <item m="1" x="2785"/>
        <item m="1" x="1186"/>
        <item m="1" x="3966"/>
        <item m="1" x="447"/>
        <item m="1" x="2301"/>
        <item m="1" x="432"/>
        <item m="1" x="219"/>
        <item m="1" x="3200"/>
        <item m="1" x="225"/>
        <item m="1" x="910"/>
        <item m="1" x="2581"/>
        <item m="1" x="2347"/>
        <item m="1" x="1050"/>
        <item m="1" x="2392"/>
        <item m="1" x="2499"/>
        <item m="1" x="1603"/>
        <item m="1" x="350"/>
        <item m="1" x="3214"/>
        <item m="1" x="354"/>
        <item m="1" x="4090"/>
        <item m="1" x="2018"/>
        <item m="1" x="1016"/>
        <item m="1" x="2460"/>
        <item m="1" x="1782"/>
        <item m="1" x="3024"/>
        <item m="1" x="165"/>
        <item m="1" x="2511"/>
        <item m="1" x="3047"/>
        <item m="1" x="4036"/>
        <item m="1" x="1675"/>
        <item m="1" x="2254"/>
        <item m="1" x="1356"/>
        <item m="1" x="2208"/>
        <item m="1" x="1739"/>
        <item m="1" x="3802"/>
        <item m="1" x="2257"/>
        <item m="1" x="3347"/>
        <item m="1" x="2658"/>
        <item m="1" x="210"/>
        <item m="1" x="1795"/>
        <item m="1" x="2071"/>
        <item m="1" x="2322"/>
        <item m="1" x="693"/>
        <item m="1" x="2650"/>
        <item m="1" x="1598"/>
        <item m="1" x="1386"/>
        <item m="1" x="269"/>
        <item m="1" x="3042"/>
        <item m="1" x="1854"/>
        <item m="1" x="1939"/>
        <item m="1" x="2242"/>
        <item m="1" x="3483"/>
        <item m="1" x="1457"/>
        <item m="1" x="2504"/>
        <item m="1" x="4097"/>
        <item m="1" x="2078"/>
        <item m="1" x="2147"/>
        <item m="1" x="1124"/>
        <item m="1" x="3462"/>
        <item m="1" x="3889"/>
        <item m="1" x="2454"/>
        <item m="1" x="370"/>
        <item m="1" x="3463"/>
        <item m="1" x="1719"/>
        <item m="1" x="1995"/>
        <item m="1" x="648"/>
        <item m="1" x="2531"/>
        <item m="1" x="3558"/>
        <item m="1" x="2949"/>
        <item m="1" x="4072"/>
        <item m="1" x="3403"/>
        <item m="1" x="1466"/>
        <item m="1" x="569"/>
        <item m="1" x="2086"/>
        <item m="1" x="2090"/>
        <item m="1" x="746"/>
        <item m="1" x="301"/>
        <item m="1" x="215"/>
        <item m="1" x="2734"/>
        <item m="1" x="895"/>
        <item m="1" x="1931"/>
        <item m="1" x="2447"/>
        <item m="1" x="656"/>
        <item m="1" x="3308"/>
        <item m="1" x="2534"/>
        <item m="1" x="727"/>
        <item m="1" x="3052"/>
        <item m="1" x="1023"/>
        <item m="1" x="1808"/>
        <item m="1" x="2351"/>
        <item m="1" x="1951"/>
        <item m="1" x="2281"/>
        <item m="1" x="4094"/>
        <item m="1" x="3729"/>
        <item m="1" x="222"/>
        <item m="1" x="2815"/>
        <item m="1" x="2952"/>
        <item m="1" x="1314"/>
        <item m="1" x="2621"/>
        <item m="1" x="917"/>
        <item m="1" x="2986"/>
        <item m="1" x="962"/>
        <item m="1" x="1231"/>
        <item m="1" x="612"/>
        <item m="1" x="2554"/>
        <item m="1" x="2055"/>
        <item m="1" x="2828"/>
        <item m="1" x="626"/>
        <item m="1" x="715"/>
        <item m="1" x="567"/>
        <item m="1" x="1687"/>
        <item m="1" x="2573"/>
        <item m="1" x="2982"/>
        <item m="1" x="913"/>
        <item m="1" x="3414"/>
        <item m="1" x="1203"/>
        <item m="1" x="3028"/>
        <item m="1" x="2426"/>
        <item m="1" x="600"/>
        <item m="1" x="1420"/>
        <item m="1" x="2881"/>
        <item m="1" x="2865"/>
        <item m="1" x="3276"/>
        <item m="1" x="2235"/>
        <item m="1" x="4033"/>
        <item m="1" x="2582"/>
        <item m="1" x="2385"/>
        <item m="1" x="3946"/>
        <item m="1" x="3240"/>
        <item m="1" x="1011"/>
        <item m="1" x="1264"/>
        <item m="1" x="346"/>
        <item m="1" x="325"/>
        <item m="1" x="148"/>
        <item m="1" x="2263"/>
        <item m="1" x="1865"/>
        <item m="1" x="1605"/>
        <item m="1" x="2791"/>
        <item m="1" x="2977"/>
        <item m="1" x="807"/>
        <item m="1" x="1809"/>
        <item m="1" x="2484"/>
        <item m="1" x="2296"/>
        <item m="1" x="2500"/>
        <item m="1" x="1120"/>
        <item m="1" x="596"/>
        <item m="1" x="1964"/>
        <item m="1" x="3604"/>
        <item m="1" x="1199"/>
        <item m="1" x="927"/>
        <item m="1" x="2046"/>
        <item m="1" x="1612"/>
        <item m="1" x="558"/>
        <item m="1" x="2682"/>
        <item m="1" x="3617"/>
        <item m="1" x="2624"/>
        <item m="1" x="989"/>
        <item m="1" x="3937"/>
        <item m="1" x="3501"/>
        <item m="1" x="867"/>
        <item m="1" x="2710"/>
        <item m="1" x="685"/>
        <item m="1" x="99"/>
        <item m="1" x="716"/>
        <item m="1" x="3756"/>
        <item m="1" x="2130"/>
        <item m="1" x="781"/>
        <item m="1" x="3998"/>
        <item m="1" x="3547"/>
        <item m="1" x="2279"/>
        <item m="1" x="2327"/>
        <item m="1" x="2276"/>
        <item m="1" x="1235"/>
        <item m="1" x="2887"/>
        <item m="1" x="868"/>
        <item m="1" x="875"/>
        <item m="1" x="896"/>
        <item m="1" x="2902"/>
        <item m="1" x="4043"/>
        <item m="1" x="2041"/>
        <item m="1" x="3574"/>
        <item m="1" x="2639"/>
        <item m="1" x="2656"/>
        <item m="1" x="1261"/>
        <item m="1" x="660"/>
        <item m="1" x="965"/>
        <item m="1" x="2612"/>
        <item m="1" x="2431"/>
        <item m="1" x="2989"/>
        <item m="1" x="1671"/>
        <item m="1" x="357"/>
        <item m="1" x="2201"/>
        <item m="1" x="2894"/>
        <item m="1" x="2432"/>
        <item m="1" x="202"/>
        <item m="1" x="3363"/>
        <item m="1" x="1251"/>
        <item m="1" x="492"/>
        <item m="1" x="1499"/>
        <item m="1" x="1225"/>
        <item m="1" x="1357"/>
        <item m="1" x="2370"/>
        <item m="1" x="827"/>
        <item m="1" x="288"/>
        <item m="1" x="307"/>
        <item m="1" x="1335"/>
        <item m="1" x="389"/>
        <item m="1" x="69"/>
        <item m="1" x="3286"/>
        <item m="1" x="1665"/>
        <item m="1" x="3497"/>
        <item m="1" x="3146"/>
        <item m="1" x="2998"/>
        <item m="1" x="2566"/>
        <item m="1" x="426"/>
        <item m="1" x="2495"/>
        <item m="1" x="332"/>
        <item m="1" x="3106"/>
        <item m="1" x="1514"/>
        <item m="1" x="1981"/>
        <item m="1" x="1773"/>
        <item m="1" x="4051"/>
        <item m="1" x="3652"/>
        <item m="1" x="2563"/>
        <item m="1" x="3527"/>
        <item m="1" x="553"/>
        <item m="1" x="2651"/>
        <item m="1" x="4083"/>
        <item m="1" x="2160"/>
        <item m="1" x="211"/>
        <item m="1" x="583"/>
        <item m="1" x="742"/>
        <item m="1" x="1035"/>
        <item m="1" x="4041"/>
        <item m="1" x="645"/>
        <item m="1" x="1664"/>
        <item m="1" x="95"/>
        <item m="1" x="689"/>
        <item m="1" x="3776"/>
        <item m="1" x="1165"/>
        <item m="1" x="2248"/>
        <item m="1" x="72"/>
        <item m="1" x="2223"/>
        <item m="1" x="2191"/>
        <item m="1" x="2239"/>
        <item m="1" x="880"/>
        <item m="1" x="1796"/>
        <item m="1" x="1544"/>
        <item m="1" x="2175"/>
        <item m="1" x="3790"/>
        <item m="1" x="1257"/>
        <item m="1" x="3582"/>
        <item m="1" x="2031"/>
        <item m="1" x="2535"/>
        <item m="1" x="3845"/>
        <item m="1" x="3853"/>
        <item m="1" x="3424"/>
        <item m="1" x="3578"/>
        <item m="1" x="2686"/>
        <item m="1" x="2969"/>
        <item m="1" x="1762"/>
        <item m="1" x="1358"/>
        <item m="1" x="226"/>
        <item m="1" x="1839"/>
        <item m="1" x="3324"/>
        <item m="1" x="274"/>
        <item m="1" x="2950"/>
        <item m="1" x="2325"/>
        <item m="1" x="3309"/>
        <item m="1" x="1062"/>
        <item m="1" x="1159"/>
        <item m="1" x="609"/>
        <item m="1" x="604"/>
        <item m="1" x="1873"/>
        <item m="1" x="2092"/>
        <item m="1" x="1849"/>
        <item m="1" x="1085"/>
        <item m="1" x="3603"/>
        <item m="1" x="1284"/>
        <item m="1" x="1861"/>
        <item m="1" x="559"/>
        <item m="1" x="1922"/>
        <item m="1" x="3874"/>
        <item m="1" x="3244"/>
        <item m="1" x="1294"/>
        <item m="1" x="1355"/>
        <item m="1" x="305"/>
        <item m="1" x="1101"/>
        <item m="1" x="601"/>
        <item m="1" x="897"/>
        <item m="1" x="1643"/>
        <item m="1" x="3105"/>
        <item m="1" x="3832"/>
        <item m="1" x="1431"/>
        <item m="1" x="1442"/>
        <item m="1" x="1451"/>
        <item m="1" x="1805"/>
        <item m="1" x="314"/>
        <item m="1" x="3784"/>
        <item m="1" x="4098"/>
        <item m="1" x="2574"/>
        <item m="1" x="2996"/>
        <item m="1" x="3265"/>
        <item m="1" x="3809"/>
        <item m="1" x="573"/>
        <item m="1" x="19"/>
        <item m="1" x="1702"/>
        <item m="1" x="2328"/>
        <item m="1" x="2668"/>
        <item m="1" x="1455"/>
        <item m="1" x="2779"/>
        <item m="1" x="548"/>
        <item m="1" x="142"/>
        <item m="1" x="103"/>
        <item m="1" x="2541"/>
        <item m="1" x="733"/>
        <item m="1" x="500"/>
        <item m="1" x="2767"/>
        <item m="1" x="2087"/>
        <item m="1" x="2093"/>
        <item m="1" x="2789"/>
        <item m="1" x="1819"/>
        <item m="1" x="3420"/>
        <item m="1" x="762"/>
        <item m="1" x="2691"/>
        <item m="1" x="3803"/>
        <item m="1" x="2888"/>
        <item m="1" x="291"/>
        <item m="1" x="3533"/>
        <item m="1" x="3967"/>
        <item m="1" x="2154"/>
        <item m="1" x="373"/>
        <item m="1" x="3600"/>
        <item m="1" x="723"/>
        <item m="1" x="2371"/>
        <item m="1" x="4014"/>
        <item m="1" x="1897"/>
        <item m="1" x="1077"/>
        <item m="1" x="1692"/>
        <item m="1" x="1788"/>
        <item m="1" x="3082"/>
        <item m="1" x="507"/>
        <item m="1" x="3893"/>
        <item m="1" x="1878"/>
        <item m="1" x="2973"/>
        <item m="1" x="2625"/>
        <item m="1" x="2485"/>
        <item m="1" x="390"/>
        <item m="1" x="2930"/>
        <item m="1" x="3771"/>
        <item m="1" x="602"/>
        <item m="1" x="3596"/>
        <item m="1" x="3277"/>
        <item m="1" x="2746"/>
        <item m="1" x="3833"/>
        <item m="1" x="3365"/>
        <item m="1" x="970"/>
        <item m="1" x="2229"/>
        <item m="1" x="3000"/>
        <item m="1" x="1921"/>
        <item m="1" x="825"/>
        <item m="1" x="1452"/>
        <item m="1" x="3007"/>
        <item m="1" x="915"/>
        <item m="1" x="3156"/>
        <item m="1" x="2947"/>
        <item m="1" x="2934"/>
        <item m="1" x="1276"/>
        <item m="1" x="1506"/>
        <item m="1" x="635"/>
        <item m="1" x="1387"/>
        <item m="1" x="4080"/>
        <item m="1" x="3017"/>
        <item m="1" x="977"/>
        <item m="1" x="424"/>
        <item m="1" x="4100"/>
        <item m="1" x="2771"/>
        <item m="1" x="1923"/>
        <item m="1" x="1179"/>
        <item m="1" x="1463"/>
        <item m="1" x="763"/>
        <item m="1" x="2217"/>
        <item m="1" x="785"/>
        <item m="1" x="2011"/>
        <item m="1" x="302"/>
        <item m="1" x="2012"/>
        <item m="1" x="1038"/>
        <item m="1" x="1898"/>
        <item m="1" x="238"/>
        <item m="1" x="243"/>
        <item m="1" x="2474"/>
        <item m="1" x="3865"/>
        <item m="1" x="935"/>
        <item m="1" x="3364"/>
        <item m="1" x="3379"/>
        <item m="1" x="3221"/>
        <item m="1" x="1000"/>
        <item m="1" x="1005"/>
        <item m="1" x="3480"/>
        <item m="1" x="2675"/>
        <item m="1" x="441"/>
        <item m="1" x="3442"/>
        <item m="1" x="1306"/>
        <item m="1" x="2597"/>
        <item m="1" x="1233"/>
        <item m="1" x="1886"/>
        <item m="1" x="3185"/>
        <item m="1" x="1458"/>
        <item m="1" x="2555"/>
        <item m="1" x="1714"/>
        <item m="1" x="460"/>
        <item m="1" x="3229"/>
        <item m="1" x="2170"/>
        <item m="1" x="1384"/>
        <item m="1" x="1610"/>
        <item m="1" x="452"/>
        <item m="1" x="675"/>
        <item m="1" x="3770"/>
        <item m="1" x="220"/>
        <item m="1" x="3340"/>
        <item m="1" x="63"/>
        <item m="1" x="3306"/>
        <item m="1" x="1526"/>
        <item m="1" x="1556"/>
        <item m="1" x="3995"/>
        <item m="1" x="3359"/>
        <item m="1" x="2304"/>
        <item m="1" x="2875"/>
        <item m="1" x="1573"/>
        <item m="1" x="3678"/>
        <item m="1" x="248"/>
        <item m="1" x="859"/>
        <item m="1" x="2136"/>
        <item m="1" x="607"/>
        <item m="1" x="2688"/>
        <item m="1" x="2123"/>
        <item m="1" x="364"/>
        <item m="1" x="2906"/>
        <item m="1" x="3490"/>
        <item m="1" x="2990"/>
        <item m="1" x="2416"/>
        <item m="1" x="2118"/>
        <item m="1" x="584"/>
        <item m="1" x="3055"/>
        <item m="1" x="3166"/>
        <item m="1" x="1097"/>
        <item m="1" x="74"/>
        <item m="1" x="1437"/>
        <item m="1" x="890"/>
        <item m="1" x="3543"/>
        <item m="1" x="1445"/>
        <item m="1" x="4018"/>
        <item m="1" x="1636"/>
        <item m="1" x="3063"/>
        <item m="1" x="2245"/>
        <item m="1" x="96"/>
        <item m="1" x="1768"/>
        <item m="1" x="613"/>
        <item m="1" x="1270"/>
        <item m="1" x="3866"/>
        <item m="1" x="3259"/>
        <item m="1" x="3189"/>
        <item m="1" x="3851"/>
        <item m="1" x="2338"/>
        <item m="1" x="3023"/>
        <item m="1" x="728"/>
        <item m="1" x="1481"/>
        <item m="1" x="286"/>
        <item m="1" x="3317"/>
        <item m="1" x="834"/>
        <item m="1" x="3333"/>
        <item m="1" x="3336"/>
        <item m="1" x="1541"/>
        <item m="1" x="3360"/>
        <item m="1" x="3381"/>
        <item m="1" x="2564"/>
        <item m="1" x="4110"/>
        <item m="1" x="3396"/>
        <item m="1" x="1390"/>
        <item m="1" x="3916"/>
        <item m="1" x="1986"/>
        <item m="1" x="1008"/>
        <item m="1" x="2999"/>
        <item m="1" x="3412"/>
        <item m="1" x="814"/>
        <item m="1" x="928"/>
        <item m="1" x="750"/>
        <item m="1" x="1153"/>
        <item m="1" x="1315"/>
        <item m="1" x="311"/>
        <item m="1" x="1712"/>
        <item m="1" x="3225"/>
        <item m="1" x="3215"/>
        <item m="1" x="3202"/>
        <item m="1" x="3632"/>
        <item m="1" x="1629"/>
        <item m="1" x="1633"/>
        <item m="1" x="3138"/>
        <item m="1" x="3241"/>
        <item m="1" x="2368"/>
        <item m="1" x="891"/>
        <item m="1" x="1715"/>
        <item m="1" x="778"/>
        <item m="1" x="1743"/>
        <item m="1" x="1816"/>
        <item m="1" x="579"/>
        <item m="1" x="734"/>
        <item m="1" x="1772"/>
        <item m="1" x="1520"/>
        <item m="1" x="1375"/>
        <item m="1" x="384"/>
        <item m="1" x="391"/>
        <item m="1" x="2214"/>
        <item m="1" x="2496"/>
        <item m="1" x="3318"/>
        <item m="1" x="795"/>
        <item m="1" x="2903"/>
        <item m="1" x="1073"/>
        <item m="1" x="2913"/>
        <item m="1" x="3386"/>
        <item m="1" x="2025"/>
        <item m="1" x="3544"/>
        <item m="1" x="2357"/>
        <item m="1" x="924"/>
        <item m="1" x="1589"/>
        <item m="1" x="2100"/>
        <item m="1" x="1413"/>
        <item m="1" x="2657"/>
        <item m="1" x="1373"/>
        <item m="1" x="3371"/>
        <item m="1" x="3373"/>
        <item m="1" x="2200"/>
        <item m="1" x="3987"/>
        <item m="1" x="3037"/>
        <item m="1" x="872"/>
        <item m="1" x="83"/>
        <item m="1" x="3610"/>
        <item m="1" x="1099"/>
        <item m="1" x="1830"/>
        <item m="1" x="2237"/>
        <item m="1" x="1550"/>
        <item m="1" x="1578"/>
        <item m="1" x="336"/>
        <item m="1" x="1130"/>
        <item m="1" x="1262"/>
        <item m="1" x="3147"/>
        <item m="1" x="3579"/>
        <item m="1" x="925"/>
        <item m="1" x="448"/>
        <item m="1" x="2643"/>
        <item m="1" x="3712"/>
        <item m="1" x="2849"/>
        <item m="1" x="3614"/>
        <item m="1" x="3752"/>
        <item m="1" x="4101"/>
        <item m="1" x="3782"/>
        <item m="1" x="1813"/>
        <item m="1" x="3732"/>
        <item m="1" x="1089"/>
        <item m="1" x="1824"/>
        <item m="1" x="2926"/>
        <item m="1" x="3912"/>
        <item m="1" x="2417"/>
        <item m="1" x="3355"/>
        <item m="1" x="532"/>
        <item m="1" x="3038"/>
        <item m="1" x="2466"/>
        <item m="1" x="540"/>
        <item m="1" x="3642"/>
        <item m="1" x="1140"/>
        <item m="1" x="298"/>
        <item m="1" x="3174"/>
        <item m="1" x="3627"/>
        <item m="1" x="1026"/>
        <item m="1" x="2786"/>
        <item m="1" x="3447"/>
        <item m="1" x="1268"/>
        <item m="1" x="3230"/>
        <item m="1" x="1725"/>
        <item m="1" x="764"/>
        <item m="1" x="1282"/>
        <item m="1" x="484"/>
        <item m="1" x="2764"/>
        <item m="1" x="2908"/>
        <item m="1" x="3383"/>
        <item m="1" x="3564"/>
        <item m="1" x="2852"/>
        <item m="1" x="2825"/>
        <item m="1" x="3384"/>
        <item m="1" x="1318"/>
        <item m="1" x="2669"/>
        <item m="1" x="254"/>
        <item m="1" x="1551"/>
        <item m="1" x="1312"/>
        <item m="1" x="3439"/>
        <item m="1" x="942"/>
        <item m="1" x="887"/>
        <item m="1" x="3491"/>
        <item m="1" x="990"/>
        <item m="1" x="1006"/>
        <item m="1" x="3571"/>
        <item m="1" x="1359"/>
        <item m="1" x="756"/>
        <item m="1" x="3050"/>
        <item m="1" x="3300"/>
        <item m="1" x="898"/>
        <item m="1" x="1034"/>
        <item m="1" x="1558"/>
        <item m="1" x="1760"/>
        <item m="1" x="1583"/>
        <item m="1" x="1138"/>
        <item m="1" x="1615"/>
        <item m="1" x="846"/>
        <item m="1" x="3064"/>
        <item m="1" x="2884"/>
        <item m="1" x="1214"/>
        <item m="1" x="1418"/>
        <item m="1" x="469"/>
        <item m="1" x="1280"/>
        <item m="1" x="3707"/>
        <item m="1" x="3167"/>
        <item m="1" x="258"/>
        <item m="1" x="3779"/>
        <item m="1" x="3740"/>
        <item m="1" x="2885"/>
        <item m="1" x="3783"/>
        <item m="1" x="1329"/>
        <item m="1" x="3443"/>
        <item m="1" x="1844"/>
        <item m="1" x="2393"/>
        <item m="1" x="2730"/>
        <item m="1" x="1421"/>
        <item m="1" x="1012"/>
        <item m="1" x="2348"/>
        <item m="1" x="3735"/>
        <item m="1" x="918"/>
        <item m="1" x="2578"/>
        <item m="1" x="2747"/>
        <item m="1" x="1728"/>
        <item m="1" x="4009"/>
        <item m="1" x="2404"/>
        <item m="1" x="1013"/>
        <item m="1" x="3895"/>
        <item m="1" x="4037"/>
        <item m="1" x="1563"/>
        <item m="1" x="2439"/>
        <item m="1" x="2209"/>
        <item m="1" x="2291"/>
        <item m="1" x="2993"/>
        <item m="1" x="1320"/>
        <item m="1" x="1928"/>
        <item m="1" x="374"/>
        <item m="1" x="1393"/>
        <item m="1" x="168"/>
        <item m="1" x="3633"/>
        <item m="1" x="3099"/>
        <item m="1" x="185"/>
        <item m="1" x="1758"/>
        <item m="1" x="2358"/>
        <item m="1" x="3824"/>
        <item m="1" x="1952"/>
        <item m="1" x="1668"/>
        <item m="1" x="2378"/>
        <item m="1" x="3936"/>
        <item m="1" x="1953"/>
        <item m="1" x="1965"/>
        <item m="1" x="394"/>
        <item m="1" x="538"/>
        <item m="1" x="1543"/>
        <item m="1" x="4023"/>
        <item m="1" x="2182"/>
        <item m="1" x="967"/>
        <item m="1" x="1024"/>
        <item m="1" x="90"/>
        <item m="1" x="3815"/>
        <item m="1" x="1613"/>
        <item m="1" x="1991"/>
        <item m="1" x="2295"/>
        <item m="1" x="821"/>
        <item m="1" x="3885"/>
        <item m="1" x="1091"/>
        <item m="1" x="1678"/>
        <item m="1" x="2869"/>
        <item m="1" x="892"/>
        <item m="1" x="676"/>
        <item m="1" x="1579"/>
        <item m="1" x="2293"/>
        <item m="1" x="1732"/>
        <item m="1" x="3898"/>
        <item m="1" x="1127"/>
        <item m="1" x="842"/>
        <item m="1" x="1182"/>
        <item m="1" x="2101"/>
        <item m="1" x="39"/>
        <item m="1" x="3638"/>
        <item m="1" x="1459"/>
        <item m="1" x="3667"/>
        <item m="1" x="2844"/>
        <item m="1" x="936"/>
        <item m="1" x="1010"/>
        <item m="1" x="2079"/>
        <item m="1" x="3061"/>
        <item m="1" x="589"/>
        <item m="1" x="619"/>
        <item m="1" x="1621"/>
        <item m="1" x="2448"/>
        <item m="1" x="639"/>
        <item m="1" x="3869"/>
        <item m="1" x="3886"/>
        <item m="1" x="3415"/>
        <item m="1" x="1206"/>
        <item m="1" x="729"/>
        <item m="1" x="501"/>
        <item m="1" x="3056"/>
        <item m="1" x="2720"/>
        <item m="1" x="2962"/>
        <item m="1" x="3887"/>
        <item m="1" x="161"/>
        <item m="1" x="107"/>
        <item m="1" x="3435"/>
        <item m="1" x="776"/>
        <item m="1" x="4081"/>
        <item m="1" x="661"/>
        <item m="1" x="3163"/>
        <item m="1" x="2098"/>
        <item m="1" x="549"/>
        <item m="1" x="1070"/>
        <item m="1" x="2897"/>
        <item m="1" x="2155"/>
        <item m="1" x="3425"/>
        <item m="1" x="1763"/>
        <item m="1" x="2312"/>
        <item m="1" x="3685"/>
        <item m="1" x="337"/>
        <item m="1" x="266"/>
        <item m="1" x="1840"/>
        <item m="1" x="1845"/>
        <item m="1" x="1881"/>
        <item m="1" x="2131"/>
        <item m="1" x="1870"/>
        <item m="1" x="3677"/>
        <item m="1" x="1338"/>
        <item m="1" x="3552"/>
        <item m="1" x="2433"/>
        <item m="1" x="2436"/>
        <item m="1" x="2451"/>
        <item m="1" x="402"/>
        <item m="1" x="1532"/>
        <item m="1" x="427"/>
        <item m="1" x="3827"/>
        <item m="1" x="636"/>
        <item m="1" x="576"/>
        <item m="1" x="392"/>
        <item m="1" x="817"/>
        <item m="1" x="1580"/>
        <item m="1" x="379"/>
        <item m="1" x="2196"/>
        <item m="1" x="76"/>
        <item m="1" x="3620"/>
        <item m="1" x="3325"/>
        <item m="1" x="2683"/>
        <item m="1" x="23"/>
        <item m="1" x="647"/>
        <item m="1" x="2671"/>
        <item m="1" x="2088"/>
        <item m="1" x="2249"/>
        <item m="1" x="3973"/>
        <item m="1" x="3974"/>
        <item m="1" x="3976"/>
        <item m="1" x="1471"/>
        <item m="1" x="4002"/>
        <item m="1" x="234"/>
        <item m="1" x="2050"/>
        <item m="1" x="2724"/>
        <item m="1" x="44"/>
        <item m="1" x="1125"/>
        <item m="1" x="4032"/>
        <item m="1" x="1087"/>
        <item m="1" x="1529"/>
        <item m="1" x="869"/>
        <item m="1" x="4053"/>
        <item m="1" x="616"/>
        <item m="1" x="64"/>
        <item m="1" x="1703"/>
        <item m="1" x="409"/>
        <item m="1" x="2202"/>
        <item m="1" x="2117"/>
        <item m="1" x="2135"/>
        <item m="1" x="47"/>
        <item m="1" x="2979"/>
        <item m="1" x="2194"/>
        <item m="1" x="3065"/>
        <item m="1" x="3231"/>
        <item m="1" x="3154"/>
        <item m="1" x="2953"/>
        <item m="1" x="1498"/>
        <item m="1" x="468"/>
        <item m="1" x="2119"/>
        <item m="1" x="3605"/>
        <item m="1" x="2309"/>
        <item m="1" x="2313"/>
        <item m="1" x="232"/>
        <item m="1" x="4020"/>
        <item m="1" x="1113"/>
        <item m="1" x="1789"/>
        <item m="1" x="3069"/>
        <item m="1" x="902"/>
        <item m="1" x="2380"/>
        <item m="1" x="3157"/>
        <item m="1" x="251"/>
        <item m="1" x="2455"/>
        <item m="1" x="2853"/>
        <item m="1" x="2449"/>
        <item m="1" x="1307"/>
        <item m="1" x="440"/>
        <item m="1" x="1753"/>
        <item m="1" x="774"/>
        <item m="1" x="1761"/>
        <item m="1" x="3929"/>
        <item m="1" x="1688"/>
        <item m="1" x="1622"/>
        <item m="1" x="3025"/>
        <item m="1" x="610"/>
        <item m="1" x="1068"/>
        <item m="1" x="2389"/>
        <item m="1" x="3838"/>
        <item m="1" x="2236"/>
        <item m="1" x="508"/>
        <item m="1" x="1027"/>
        <item m="1" x="413"/>
        <item m="1" x="818"/>
        <item m="1" x="306"/>
        <item m="1" x="190"/>
        <item m="1" x="321"/>
        <item m="1" x="3615"/>
        <item m="1" x="3628"/>
        <item m="1" x="4091"/>
        <item m="1" x="43"/>
        <item m="1" x="2721"/>
        <item m="1" x="3705"/>
        <item m="1" x="1364"/>
        <item m="1" x="1684"/>
        <item m="1" x="3356"/>
        <item m="1" x="494"/>
        <item m="1" x="3407"/>
        <item m="1" x="2491"/>
        <item m="1" x="3492"/>
        <item m="1" x="1169"/>
        <item m="1" x="196"/>
        <item m="1" x="3522"/>
        <item m="1" x="273"/>
        <item m="1" x="1685"/>
        <item m="1" x="881"/>
        <item m="1" x="2333"/>
        <item m="1" x="3601"/>
        <item m="1" x="2128"/>
        <item m="1" x="2250"/>
        <item m="1" x="1961"/>
        <item m="1" x="442"/>
        <item m="1" x="143"/>
        <item m="1" x="2601"/>
        <item m="1" x="3556"/>
        <item m="1" x="1779"/>
        <item m="1" x="3502"/>
        <item m="1" x="3040"/>
        <item m="1" x="3952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1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U4115" totalsRowShown="0" headerRowDxfId="44">
  <autoFilter ref="A1:U4115"/>
  <tableColumns count="21">
    <tableColumn id="1" name="id"/>
    <tableColumn id="2" name="name" dataDxfId="43"/>
    <tableColumn id="3" name="blurb" dataDxfId="42"/>
    <tableColumn id="4" name="goal"/>
    <tableColumn id="5" name="pledged"/>
    <tableColumn id="6" name="state"/>
    <tableColumn id="7" name="country"/>
    <tableColumn id="8" name="currency"/>
    <tableColumn id="9" name="deadline"/>
    <tableColumn id="20" name="Date Ended Conversion" dataDxfId="41">
      <calculatedColumnFormula>TEXT(((Table1[[#This Row],[deadline]]/60/60)/24)+DATE(1970,1,1),"mmm")</calculatedColumnFormula>
    </tableColumn>
    <tableColumn id="21" name="Years" dataDxfId="40">
      <calculatedColumnFormula>TEXT(((Table1[[#This Row],[deadline]]/60/60)/24)+DATE(1970,1,1),"yyyy")</calculatedColumnFormula>
    </tableColumn>
    <tableColumn id="10" name="launched_at"/>
    <tableColumn id="19" name="Date Created Conversion" dataDxfId="39">
      <calculatedColumnFormula>((Table1[[#This Row],[launched_at]]/60/60)/24)+DATE(1970,1,1)+(-5/24)</calculatedColumnFormula>
    </tableColumn>
    <tableColumn id="11" name="staff_pick"/>
    <tableColumn id="12" name="backers_count"/>
    <tableColumn id="13" name="spotlight"/>
    <tableColumn id="14" name="Category and Sub-Category"/>
    <tableColumn id="15" name="Percent Funded" dataDxfId="38" dataCellStyle="Percent">
      <calculatedColumnFormula>Table1[[#This Row],[pledged]]/D2</calculatedColumnFormula>
    </tableColumn>
    <tableColumn id="16" name="AVG Donation" dataDxfId="31" dataCellStyle="Currency">
      <calculatedColumnFormula>IFERROR(Table1[[#This Row],[pledged]]/Table1[[#This Row],[backers_count]],0)</calculatedColumnFormula>
    </tableColumn>
    <tableColumn id="17" name="Category" dataDxfId="37" dataCellStyle="Percent"/>
    <tableColumn id="18" name="Sub-Category" dataDxfId="36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13" totalsRowShown="0" headerRowDxfId="25" dataDxfId="26" headerRowCellStyle="Percent" dataCellStyle="Percent">
  <autoFilter ref="A1:H13"/>
  <tableColumns count="8">
    <tableColumn id="1" name="Goal" dataDxfId="30"/>
    <tableColumn id="2" name=" Number Successful"/>
    <tableColumn id="3" name=" Number Failed"/>
    <tableColumn id="4" name=" Number Canceled"/>
    <tableColumn id="5" name=" Total Projects">
      <calculatedColumnFormula>SUM(B2:D2)</calculatedColumnFormula>
    </tableColumn>
    <tableColumn id="6" name=" Percentage Successful" dataDxfId="29" dataCellStyle="Percent">
      <calculatedColumnFormula>B2/E2</calculatedColumnFormula>
    </tableColumn>
    <tableColumn id="7" name=" Percentage Failed" dataDxfId="28" dataCellStyle="Percent">
      <calculatedColumnFormula>C2/E2</calculatedColumnFormula>
    </tableColumn>
    <tableColumn id="8" name="Percentage Canceled" dataDxfId="27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4"/>
  <sheetViews>
    <sheetView tabSelected="1" workbookViewId="0">
      <selection activeCell="E5" sqref="E5"/>
    </sheetView>
  </sheetViews>
  <sheetFormatPr baseColWidth="10" defaultRowHeight="15" x14ac:dyDescent="0.2"/>
  <cols>
    <col min="1" max="2" width="14.83203125" customWidth="1"/>
    <col min="3" max="3" width="6.33203125" customWidth="1"/>
    <col min="4" max="4" width="10" customWidth="1"/>
    <col min="5" max="5" width="15.6640625" bestFit="1" customWidth="1"/>
    <col min="6" max="6" width="7.5" customWidth="1"/>
    <col min="7" max="7" width="9.6640625" customWidth="1"/>
    <col min="8" max="8" width="6" customWidth="1"/>
    <col min="9" max="9" width="8" customWidth="1"/>
    <col min="10" max="10" width="10" customWidth="1"/>
    <col min="11" max="11" width="19" bestFit="1" customWidth="1"/>
  </cols>
  <sheetData>
    <row r="3" spans="1:5" x14ac:dyDescent="0.2">
      <c r="A3" s="8" t="s">
        <v>8404</v>
      </c>
      <c r="B3" s="8" t="s">
        <v>8363</v>
      </c>
    </row>
    <row r="4" spans="1:5" x14ac:dyDescent="0.2">
      <c r="A4" s="8" t="s">
        <v>8367</v>
      </c>
      <c r="B4" t="s">
        <v>8403</v>
      </c>
      <c r="C4" t="s">
        <v>8402</v>
      </c>
      <c r="D4" t="s">
        <v>8361</v>
      </c>
      <c r="E4" t="s">
        <v>8405</v>
      </c>
    </row>
    <row r="5" spans="1:5" x14ac:dyDescent="0.2">
      <c r="A5" s="9" t="s">
        <v>8310</v>
      </c>
      <c r="B5" s="19">
        <v>300</v>
      </c>
      <c r="C5" s="19">
        <v>220</v>
      </c>
      <c r="D5" s="19">
        <v>520</v>
      </c>
      <c r="E5" s="15">
        <f>GETPIVOTDATA("spotlight",$A$3,"spotlight",TRUE,"Category","film &amp; video")/GETPIVOTDATA("spotlight",$A$3)</f>
        <v>7.292173067574137E-2</v>
      </c>
    </row>
    <row r="6" spans="1:5" x14ac:dyDescent="0.2">
      <c r="A6" s="9" t="s">
        <v>8336</v>
      </c>
      <c r="B6" s="19">
        <v>34</v>
      </c>
      <c r="C6" s="19">
        <v>166</v>
      </c>
      <c r="D6" s="19">
        <v>200</v>
      </c>
      <c r="E6" s="15">
        <f>GETPIVOTDATA("spotlight",$A$3,"spotlight",TRUE,"Category","food")/GETPIVOTDATA("spotlight",$A$3)</f>
        <v>8.2644628099173556E-3</v>
      </c>
    </row>
    <row r="7" spans="1:5" x14ac:dyDescent="0.2">
      <c r="A7" s="9" t="s">
        <v>8333</v>
      </c>
      <c r="B7" s="19">
        <v>80</v>
      </c>
      <c r="C7" s="19">
        <v>140</v>
      </c>
      <c r="D7" s="19">
        <v>220</v>
      </c>
      <c r="E7" s="15">
        <f>GETPIVOTDATA("spotlight",$A$3,"spotlight",TRUE,"Category","games")/GETPIVOTDATA("spotlight",$A$3)</f>
        <v>1.9445794846864366E-2</v>
      </c>
    </row>
    <row r="8" spans="1:5" x14ac:dyDescent="0.2">
      <c r="A8" s="9" t="s">
        <v>8331</v>
      </c>
      <c r="B8" s="19"/>
      <c r="C8" s="19">
        <v>24</v>
      </c>
      <c r="D8" s="19">
        <v>24</v>
      </c>
      <c r="E8" s="15">
        <f>GETPIVOTDATA("spotlight",$A$3,"spotlight",TRUE,"Category","journalism")/GETPIVOTDATA("spotlight",$A$3)</f>
        <v>0</v>
      </c>
    </row>
    <row r="9" spans="1:5" x14ac:dyDescent="0.2">
      <c r="A9" s="9" t="s">
        <v>8325</v>
      </c>
      <c r="B9" s="19">
        <v>540</v>
      </c>
      <c r="C9" s="19">
        <v>160</v>
      </c>
      <c r="D9" s="19">
        <v>700</v>
      </c>
      <c r="E9" s="15">
        <f>GETPIVOTDATA("spotlight",$A$3,"spotlight",TRUE,"Category","music")/GETPIVOTDATA("spotlight",$A$3)</f>
        <v>0.13125911521633446</v>
      </c>
    </row>
    <row r="10" spans="1:5" x14ac:dyDescent="0.2">
      <c r="A10" s="9" t="s">
        <v>8338</v>
      </c>
      <c r="B10" s="19">
        <v>103</v>
      </c>
      <c r="C10" s="19">
        <v>117</v>
      </c>
      <c r="D10" s="19">
        <v>220</v>
      </c>
      <c r="E10" s="15">
        <f>GETPIVOTDATA("spotlight",$A$3,"spotlight",TRUE,"Category","photography")/GETPIVOTDATA("spotlight",$A$3)</f>
        <v>2.5036460865337871E-2</v>
      </c>
    </row>
    <row r="11" spans="1:5" x14ac:dyDescent="0.2">
      <c r="A11" s="9" t="s">
        <v>8322</v>
      </c>
      <c r="B11" s="19">
        <v>80</v>
      </c>
      <c r="C11" s="19">
        <v>157</v>
      </c>
      <c r="D11" s="19">
        <v>237</v>
      </c>
      <c r="E11" s="15">
        <f>GETPIVOTDATA("spotlight",$A$3,"spotlight",TRUE,"Category","publishing")/GETPIVOTDATA("spotlight",$A$3)</f>
        <v>1.9445794846864366E-2</v>
      </c>
    </row>
    <row r="12" spans="1:5" x14ac:dyDescent="0.2">
      <c r="A12" s="9" t="s">
        <v>8319</v>
      </c>
      <c r="B12" s="19">
        <v>209</v>
      </c>
      <c r="C12" s="19">
        <v>391</v>
      </c>
      <c r="D12" s="19">
        <v>600</v>
      </c>
      <c r="E12" s="15">
        <f>GETPIVOTDATA("spotlight",$A$3,"spotlight",TRUE,"Category","technology")/GETPIVOTDATA("spotlight",$A$3)</f>
        <v>5.0802139037433157E-2</v>
      </c>
    </row>
    <row r="13" spans="1:5" x14ac:dyDescent="0.2">
      <c r="A13" s="9" t="s">
        <v>8317</v>
      </c>
      <c r="B13" s="19">
        <v>839</v>
      </c>
      <c r="C13" s="19">
        <v>554</v>
      </c>
      <c r="D13" s="19">
        <v>1393</v>
      </c>
      <c r="E13" s="15">
        <f>GETPIVOTDATA("spotlight",$A$3,"spotlight",TRUE,"Category","theater")/GETPIVOTDATA("spotlight",$A$3)</f>
        <v>0.20393777345649003</v>
      </c>
    </row>
    <row r="14" spans="1:5" x14ac:dyDescent="0.2">
      <c r="A14" s="9" t="s">
        <v>8361</v>
      </c>
      <c r="B14" s="19">
        <v>2185</v>
      </c>
      <c r="C14" s="19">
        <v>1929</v>
      </c>
      <c r="D14" s="1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J1" zoomScale="98" zoomScaleNormal="98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5.83203125" style="13" bestFit="1" customWidth="1"/>
    <col min="11" max="11" width="24.1640625" style="11" customWidth="1"/>
    <col min="12" max="12" width="17.83203125" customWidth="1"/>
    <col min="13" max="13" width="25.33203125" style="13" bestFit="1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36.5" customWidth="1"/>
    <col min="19" max="19" width="41.1640625" customWidth="1"/>
    <col min="20" max="21" width="36.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8365</v>
      </c>
      <c r="K1" s="10" t="s">
        <v>8366</v>
      </c>
      <c r="L1" s="1" t="s">
        <v>8260</v>
      </c>
      <c r="M1" s="12" t="s">
        <v>8364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  <c r="U1" s="1" t="s">
        <v>8309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 t="str">
        <f>TEXT(((Table1[[#This Row],[deadline]]/60/60)/24)+DATE(1970,1,1),"mmm")</f>
        <v>Jul</v>
      </c>
      <c r="K2" s="14" t="str">
        <f>TEXT(((Table1[[#This Row],[deadline]]/60/60)/24)+DATE(1970,1,1),"yyyy")</f>
        <v>2015</v>
      </c>
      <c r="L2">
        <v>1434931811</v>
      </c>
      <c r="M2" s="13">
        <f>((Table1[[#This Row],[launched_at]]/60/60)/24)+DATE(1970,1,1)+(-5/24)</f>
        <v>42176.798738425925</v>
      </c>
      <c r="N2" t="b">
        <v>0</v>
      </c>
      <c r="O2">
        <v>182</v>
      </c>
      <c r="P2" t="b">
        <v>1</v>
      </c>
      <c r="Q2" t="s">
        <v>8265</v>
      </c>
      <c r="R2" s="5">
        <f>Table1[[#This Row],[pledged]]/D2</f>
        <v>1.3685882352941177</v>
      </c>
      <c r="S2" s="6">
        <f>IFERROR(Table1[[#This Row],[pledged]]/Table1[[#This Row],[backers_count]],0)</f>
        <v>63.917582417582416</v>
      </c>
      <c r="T2" s="5" t="s">
        <v>8310</v>
      </c>
      <c r="U2" s="5" t="s">
        <v>8311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 t="str">
        <f>TEXT(((Table1[[#This Row],[deadline]]/60/60)/24)+DATE(1970,1,1),"mmm")</f>
        <v>Mar</v>
      </c>
      <c r="K3" s="14" t="str">
        <f>TEXT(((Table1[[#This Row],[deadline]]/60/60)/24)+DATE(1970,1,1),"yyyy")</f>
        <v>2017</v>
      </c>
      <c r="L3">
        <v>1485872683</v>
      </c>
      <c r="M3" s="13">
        <f>((Table1[[#This Row],[launched_at]]/60/60)/24)+DATE(1970,1,1)+(-5/24)</f>
        <v>42766.392164351848</v>
      </c>
      <c r="N3" t="b">
        <v>0</v>
      </c>
      <c r="O3">
        <v>79</v>
      </c>
      <c r="P3" t="b">
        <v>1</v>
      </c>
      <c r="Q3" t="s">
        <v>8265</v>
      </c>
      <c r="R3" s="5">
        <f>Table1[[#This Row],[pledged]]/D3</f>
        <v>1.4260827250608272</v>
      </c>
      <c r="S3" s="6">
        <f>IFERROR(Table1[[#This Row],[pledged]]/Table1[[#This Row],[backers_count]],0)</f>
        <v>185.48101265822785</v>
      </c>
      <c r="T3" s="5" t="s">
        <v>8310</v>
      </c>
      <c r="U3" s="5" t="s">
        <v>8311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 t="str">
        <f>TEXT(((Table1[[#This Row],[deadline]]/60/60)/24)+DATE(1970,1,1),"mmm")</f>
        <v>Feb</v>
      </c>
      <c r="K4" s="14" t="str">
        <f>TEXT(((Table1[[#This Row],[deadline]]/60/60)/24)+DATE(1970,1,1),"yyyy")</f>
        <v>2016</v>
      </c>
      <c r="L4">
        <v>1454691083</v>
      </c>
      <c r="M4" s="13">
        <f>((Table1[[#This Row],[launched_at]]/60/60)/24)+DATE(1970,1,1)+(-5/24)</f>
        <v>42405.494016203702</v>
      </c>
      <c r="N4" t="b">
        <v>0</v>
      </c>
      <c r="O4">
        <v>35</v>
      </c>
      <c r="P4" t="b">
        <v>1</v>
      </c>
      <c r="Q4" t="s">
        <v>8265</v>
      </c>
      <c r="R4" s="5">
        <f>Table1[[#This Row],[pledged]]/D4</f>
        <v>1.05</v>
      </c>
      <c r="S4" s="6">
        <f>IFERROR(Table1[[#This Row],[pledged]]/Table1[[#This Row],[backers_count]],0)</f>
        <v>15</v>
      </c>
      <c r="T4" s="5" t="s">
        <v>8310</v>
      </c>
      <c r="U4" s="5" t="s">
        <v>8311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 t="str">
        <f>TEXT(((Table1[[#This Row],[deadline]]/60/60)/24)+DATE(1970,1,1),"mmm")</f>
        <v>Aug</v>
      </c>
      <c r="K5" s="14" t="str">
        <f>TEXT(((Table1[[#This Row],[deadline]]/60/60)/24)+DATE(1970,1,1),"yyyy")</f>
        <v>2014</v>
      </c>
      <c r="L5">
        <v>1404822107</v>
      </c>
      <c r="M5" s="13">
        <f>((Table1[[#This Row],[launched_at]]/60/60)/24)+DATE(1970,1,1)+(-5/24)</f>
        <v>41828.306793981479</v>
      </c>
      <c r="N5" t="b">
        <v>0</v>
      </c>
      <c r="O5">
        <v>150</v>
      </c>
      <c r="P5" t="b">
        <v>1</v>
      </c>
      <c r="Q5" t="s">
        <v>8265</v>
      </c>
      <c r="R5" s="5">
        <f>Table1[[#This Row],[pledged]]/D5</f>
        <v>1.0389999999999999</v>
      </c>
      <c r="S5" s="6">
        <f>IFERROR(Table1[[#This Row],[pledged]]/Table1[[#This Row],[backers_count]],0)</f>
        <v>69.266666666666666</v>
      </c>
      <c r="T5" s="5" t="s">
        <v>8310</v>
      </c>
      <c r="U5" s="5" t="s">
        <v>8311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 t="str">
        <f>TEXT(((Table1[[#This Row],[deadline]]/60/60)/24)+DATE(1970,1,1),"mmm")</f>
        <v>Dec</v>
      </c>
      <c r="K6" s="14" t="str">
        <f>TEXT(((Table1[[#This Row],[deadline]]/60/60)/24)+DATE(1970,1,1),"yyyy")</f>
        <v>2015</v>
      </c>
      <c r="L6">
        <v>1447963279</v>
      </c>
      <c r="M6" s="13">
        <f>((Table1[[#This Row],[launched_at]]/60/60)/24)+DATE(1970,1,1)+(-5/24)</f>
        <v>42327.625914351847</v>
      </c>
      <c r="N6" t="b">
        <v>0</v>
      </c>
      <c r="O6">
        <v>284</v>
      </c>
      <c r="P6" t="b">
        <v>1</v>
      </c>
      <c r="Q6" t="s">
        <v>8265</v>
      </c>
      <c r="R6" s="5">
        <f>Table1[[#This Row],[pledged]]/D6</f>
        <v>1.2299154545454545</v>
      </c>
      <c r="S6" s="6">
        <f>IFERROR(Table1[[#This Row],[pledged]]/Table1[[#This Row],[backers_count]],0)</f>
        <v>190.55028169014085</v>
      </c>
      <c r="T6" s="5" t="s">
        <v>8310</v>
      </c>
      <c r="U6" s="5" t="s">
        <v>8311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 t="str">
        <f>TEXT(((Table1[[#This Row],[deadline]]/60/60)/24)+DATE(1970,1,1),"mmm")</f>
        <v>Jul</v>
      </c>
      <c r="K7" s="14" t="str">
        <f>TEXT(((Table1[[#This Row],[deadline]]/60/60)/24)+DATE(1970,1,1),"yyyy")</f>
        <v>2016</v>
      </c>
      <c r="L7">
        <v>1468362207</v>
      </c>
      <c r="M7" s="13">
        <f>((Table1[[#This Row],[launched_at]]/60/60)/24)+DATE(1970,1,1)+(-5/24)</f>
        <v>42563.724618055552</v>
      </c>
      <c r="N7" t="b">
        <v>0</v>
      </c>
      <c r="O7">
        <v>47</v>
      </c>
      <c r="P7" t="b">
        <v>1</v>
      </c>
      <c r="Q7" t="s">
        <v>8265</v>
      </c>
      <c r="R7" s="5">
        <f>Table1[[#This Row],[pledged]]/D7</f>
        <v>1.0977744436109027</v>
      </c>
      <c r="S7" s="6">
        <f>IFERROR(Table1[[#This Row],[pledged]]/Table1[[#This Row],[backers_count]],0)</f>
        <v>93.40425531914893</v>
      </c>
      <c r="T7" s="5" t="s">
        <v>8310</v>
      </c>
      <c r="U7" s="5" t="s">
        <v>8311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 t="str">
        <f>TEXT(((Table1[[#This Row],[deadline]]/60/60)/24)+DATE(1970,1,1),"mmm")</f>
        <v>Jun</v>
      </c>
      <c r="K8" s="14" t="str">
        <f>TEXT(((Table1[[#This Row],[deadline]]/60/60)/24)+DATE(1970,1,1),"yyyy")</f>
        <v>2014</v>
      </c>
      <c r="L8">
        <v>1401846250</v>
      </c>
      <c r="M8" s="13">
        <f>((Table1[[#This Row],[launched_at]]/60/60)/24)+DATE(1970,1,1)+(-5/24)</f>
        <v>41793.864004629628</v>
      </c>
      <c r="N8" t="b">
        <v>0</v>
      </c>
      <c r="O8">
        <v>58</v>
      </c>
      <c r="P8" t="b">
        <v>1</v>
      </c>
      <c r="Q8" t="s">
        <v>8265</v>
      </c>
      <c r="R8" s="5">
        <f>Table1[[#This Row],[pledged]]/D8</f>
        <v>1.064875</v>
      </c>
      <c r="S8" s="6">
        <f>IFERROR(Table1[[#This Row],[pledged]]/Table1[[#This Row],[backers_count]],0)</f>
        <v>146.87931034482759</v>
      </c>
      <c r="T8" s="5" t="s">
        <v>8310</v>
      </c>
      <c r="U8" s="5" t="s">
        <v>8311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 t="str">
        <f>TEXT(((Table1[[#This Row],[deadline]]/60/60)/24)+DATE(1970,1,1),"mmm")</f>
        <v>Jul</v>
      </c>
      <c r="K9" s="14" t="str">
        <f>TEXT(((Table1[[#This Row],[deadline]]/60/60)/24)+DATE(1970,1,1),"yyyy")</f>
        <v>2016</v>
      </c>
      <c r="L9">
        <v>1464224867</v>
      </c>
      <c r="M9" s="13">
        <f>((Table1[[#This Row],[launched_at]]/60/60)/24)+DATE(1970,1,1)+(-5/24)</f>
        <v>42515.838738425926</v>
      </c>
      <c r="N9" t="b">
        <v>0</v>
      </c>
      <c r="O9">
        <v>57</v>
      </c>
      <c r="P9" t="b">
        <v>1</v>
      </c>
      <c r="Q9" t="s">
        <v>8265</v>
      </c>
      <c r="R9" s="5">
        <f>Table1[[#This Row],[pledged]]/D9</f>
        <v>1.0122222222222221</v>
      </c>
      <c r="S9" s="6">
        <f>IFERROR(Table1[[#This Row],[pledged]]/Table1[[#This Row],[backers_count]],0)</f>
        <v>159.82456140350877</v>
      </c>
      <c r="T9" s="5" t="s">
        <v>8310</v>
      </c>
      <c r="U9" s="5" t="s">
        <v>8311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 t="str">
        <f>TEXT(((Table1[[#This Row],[deadline]]/60/60)/24)+DATE(1970,1,1),"mmm")</f>
        <v>Apr</v>
      </c>
      <c r="K10" s="14" t="str">
        <f>TEXT(((Table1[[#This Row],[deadline]]/60/60)/24)+DATE(1970,1,1),"yyyy")</f>
        <v>2016</v>
      </c>
      <c r="L10">
        <v>1460155212</v>
      </c>
      <c r="M10" s="13">
        <f>((Table1[[#This Row],[launched_at]]/60/60)/24)+DATE(1970,1,1)+(-5/24)</f>
        <v>42468.736249999994</v>
      </c>
      <c r="N10" t="b">
        <v>0</v>
      </c>
      <c r="O10">
        <v>12</v>
      </c>
      <c r="P10" t="b">
        <v>1</v>
      </c>
      <c r="Q10" t="s">
        <v>8265</v>
      </c>
      <c r="R10" s="5">
        <f>Table1[[#This Row],[pledged]]/D10</f>
        <v>1.0004342857142856</v>
      </c>
      <c r="S10" s="6">
        <f>IFERROR(Table1[[#This Row],[pledged]]/Table1[[#This Row],[backers_count]],0)</f>
        <v>291.79333333333335</v>
      </c>
      <c r="T10" s="5" t="s">
        <v>8310</v>
      </c>
      <c r="U10" s="5" t="s">
        <v>8311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 t="str">
        <f>TEXT(((Table1[[#This Row],[deadline]]/60/60)/24)+DATE(1970,1,1),"mmm")</f>
        <v>Apr</v>
      </c>
      <c r="K11" s="14" t="str">
        <f>TEXT(((Table1[[#This Row],[deadline]]/60/60)/24)+DATE(1970,1,1),"yyyy")</f>
        <v>2016</v>
      </c>
      <c r="L11">
        <v>1458268144</v>
      </c>
      <c r="M11" s="13">
        <f>((Table1[[#This Row],[launched_at]]/60/60)/24)+DATE(1970,1,1)+(-5/24)</f>
        <v>42446.895185185182</v>
      </c>
      <c r="N11" t="b">
        <v>0</v>
      </c>
      <c r="O11">
        <v>20</v>
      </c>
      <c r="P11" t="b">
        <v>1</v>
      </c>
      <c r="Q11" t="s">
        <v>8265</v>
      </c>
      <c r="R11" s="5">
        <f>Table1[[#This Row],[pledged]]/D11</f>
        <v>1.2599800000000001</v>
      </c>
      <c r="S11" s="6">
        <f>IFERROR(Table1[[#This Row],[pledged]]/Table1[[#This Row],[backers_count]],0)</f>
        <v>31.499500000000001</v>
      </c>
      <c r="T11" s="5" t="s">
        <v>8310</v>
      </c>
      <c r="U11" s="5" t="s">
        <v>8311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 t="str">
        <f>TEXT(((Table1[[#This Row],[deadline]]/60/60)/24)+DATE(1970,1,1),"mmm")</f>
        <v>Jun</v>
      </c>
      <c r="K12" s="14" t="str">
        <f>TEXT(((Table1[[#This Row],[deadline]]/60/60)/24)+DATE(1970,1,1),"yyyy")</f>
        <v>2014</v>
      </c>
      <c r="L12">
        <v>1400636279</v>
      </c>
      <c r="M12" s="13">
        <f>((Table1[[#This Row],[launched_at]]/60/60)/24)+DATE(1970,1,1)+(-5/24)</f>
        <v>41779.859710648147</v>
      </c>
      <c r="N12" t="b">
        <v>0</v>
      </c>
      <c r="O12">
        <v>19</v>
      </c>
      <c r="P12" t="b">
        <v>1</v>
      </c>
      <c r="Q12" t="s">
        <v>8265</v>
      </c>
      <c r="R12" s="5">
        <f>Table1[[#This Row],[pledged]]/D12</f>
        <v>1.0049999999999999</v>
      </c>
      <c r="S12" s="6">
        <f>IFERROR(Table1[[#This Row],[pledged]]/Table1[[#This Row],[backers_count]],0)</f>
        <v>158.68421052631578</v>
      </c>
      <c r="T12" s="5" t="s">
        <v>8310</v>
      </c>
      <c r="U12" s="5" t="s">
        <v>8311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 t="str">
        <f>TEXT(((Table1[[#This Row],[deadline]]/60/60)/24)+DATE(1970,1,1),"mmm")</f>
        <v>Aug</v>
      </c>
      <c r="K13" s="14" t="str">
        <f>TEXT(((Table1[[#This Row],[deadline]]/60/60)/24)+DATE(1970,1,1),"yyyy")</f>
        <v>2016</v>
      </c>
      <c r="L13">
        <v>1469126462</v>
      </c>
      <c r="M13" s="13">
        <f>((Table1[[#This Row],[launched_at]]/60/60)/24)+DATE(1970,1,1)+(-5/24)</f>
        <v>42572.570162037031</v>
      </c>
      <c r="N13" t="b">
        <v>0</v>
      </c>
      <c r="O13">
        <v>75</v>
      </c>
      <c r="P13" t="b">
        <v>1</v>
      </c>
      <c r="Q13" t="s">
        <v>8265</v>
      </c>
      <c r="R13" s="5">
        <f>Table1[[#This Row],[pledged]]/D13</f>
        <v>1.2050000000000001</v>
      </c>
      <c r="S13" s="6">
        <f>IFERROR(Table1[[#This Row],[pledged]]/Table1[[#This Row],[backers_count]],0)</f>
        <v>80.333333333333329</v>
      </c>
      <c r="T13" s="5" t="s">
        <v>8310</v>
      </c>
      <c r="U13" s="5" t="s">
        <v>8311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 t="str">
        <f>TEXT(((Table1[[#This Row],[deadline]]/60/60)/24)+DATE(1970,1,1),"mmm")</f>
        <v>Jul</v>
      </c>
      <c r="K14" s="14" t="str">
        <f>TEXT(((Table1[[#This Row],[deadline]]/60/60)/24)+DATE(1970,1,1),"yyyy")</f>
        <v>2014</v>
      </c>
      <c r="L14">
        <v>1401642425</v>
      </c>
      <c r="M14" s="13">
        <f>((Table1[[#This Row],[launched_at]]/60/60)/24)+DATE(1970,1,1)+(-5/24)</f>
        <v>41791.504918981482</v>
      </c>
      <c r="N14" t="b">
        <v>0</v>
      </c>
      <c r="O14">
        <v>827</v>
      </c>
      <c r="P14" t="b">
        <v>1</v>
      </c>
      <c r="Q14" t="s">
        <v>8265</v>
      </c>
      <c r="R14" s="5">
        <f>Table1[[#This Row],[pledged]]/D14</f>
        <v>1.6529333333333334</v>
      </c>
      <c r="S14" s="6">
        <f>IFERROR(Table1[[#This Row],[pledged]]/Table1[[#This Row],[backers_count]],0)</f>
        <v>59.961305925030231</v>
      </c>
      <c r="T14" s="5" t="s">
        <v>8310</v>
      </c>
      <c r="U14" s="5" t="s">
        <v>8311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 t="str">
        <f>TEXT(((Table1[[#This Row],[deadline]]/60/60)/24)+DATE(1970,1,1),"mmm")</f>
        <v>Jun</v>
      </c>
      <c r="K15" s="14" t="str">
        <f>TEXT(((Table1[[#This Row],[deadline]]/60/60)/24)+DATE(1970,1,1),"yyyy")</f>
        <v>2016</v>
      </c>
      <c r="L15">
        <v>1463588109</v>
      </c>
      <c r="M15" s="13">
        <f>((Table1[[#This Row],[launched_at]]/60/60)/24)+DATE(1970,1,1)+(-5/24)</f>
        <v>42508.468854166662</v>
      </c>
      <c r="N15" t="b">
        <v>0</v>
      </c>
      <c r="O15">
        <v>51</v>
      </c>
      <c r="P15" t="b">
        <v>1</v>
      </c>
      <c r="Q15" t="s">
        <v>8265</v>
      </c>
      <c r="R15" s="5">
        <f>Table1[[#This Row],[pledged]]/D15</f>
        <v>1.5997142857142856</v>
      </c>
      <c r="S15" s="6">
        <f>IFERROR(Table1[[#This Row],[pledged]]/Table1[[#This Row],[backers_count]],0)</f>
        <v>109.78431372549019</v>
      </c>
      <c r="T15" s="5" t="s">
        <v>8310</v>
      </c>
      <c r="U15" s="5" t="s">
        <v>8311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 t="str">
        <f>TEXT(((Table1[[#This Row],[deadline]]/60/60)/24)+DATE(1970,1,1),"mmm")</f>
        <v>Jul</v>
      </c>
      <c r="K16" s="14" t="str">
        <f>TEXT(((Table1[[#This Row],[deadline]]/60/60)/24)+DATE(1970,1,1),"yyyy")</f>
        <v>2014</v>
      </c>
      <c r="L16">
        <v>1403051888</v>
      </c>
      <c r="M16" s="13">
        <f>((Table1[[#This Row],[launched_at]]/60/60)/24)+DATE(1970,1,1)+(-5/24)</f>
        <v>41807.818148148144</v>
      </c>
      <c r="N16" t="b">
        <v>0</v>
      </c>
      <c r="O16">
        <v>41</v>
      </c>
      <c r="P16" t="b">
        <v>1</v>
      </c>
      <c r="Q16" t="s">
        <v>8265</v>
      </c>
      <c r="R16" s="5">
        <f>Table1[[#This Row],[pledged]]/D16</f>
        <v>1.0093333333333334</v>
      </c>
      <c r="S16" s="6">
        <f>IFERROR(Table1[[#This Row],[pledged]]/Table1[[#This Row],[backers_count]],0)</f>
        <v>147.70731707317074</v>
      </c>
      <c r="T16" s="5" t="s">
        <v>8310</v>
      </c>
      <c r="U16" s="5" t="s">
        <v>8311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 t="str">
        <f>TEXT(((Table1[[#This Row],[deadline]]/60/60)/24)+DATE(1970,1,1),"mmm")</f>
        <v>Sep</v>
      </c>
      <c r="K17" s="14" t="str">
        <f>TEXT(((Table1[[#This Row],[deadline]]/60/60)/24)+DATE(1970,1,1),"yyyy")</f>
        <v>2015</v>
      </c>
      <c r="L17">
        <v>1441790658</v>
      </c>
      <c r="M17" s="13">
        <f>((Table1[[#This Row],[launched_at]]/60/60)/24)+DATE(1970,1,1)+(-5/24)</f>
        <v>42256.183541666665</v>
      </c>
      <c r="N17" t="b">
        <v>0</v>
      </c>
      <c r="O17">
        <v>98</v>
      </c>
      <c r="P17" t="b">
        <v>1</v>
      </c>
      <c r="Q17" t="s">
        <v>8265</v>
      </c>
      <c r="R17" s="5">
        <f>Table1[[#This Row],[pledged]]/D17</f>
        <v>1.0660000000000001</v>
      </c>
      <c r="S17" s="6">
        <f>IFERROR(Table1[[#This Row],[pledged]]/Table1[[#This Row],[backers_count]],0)</f>
        <v>21.755102040816325</v>
      </c>
      <c r="T17" s="5" t="s">
        <v>8310</v>
      </c>
      <c r="U17" s="5" t="s">
        <v>8311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 t="str">
        <f>TEXT(((Table1[[#This Row],[deadline]]/60/60)/24)+DATE(1970,1,1),"mmm")</f>
        <v>Jun</v>
      </c>
      <c r="K18" s="14" t="str">
        <f>TEXT(((Table1[[#This Row],[deadline]]/60/60)/24)+DATE(1970,1,1),"yyyy")</f>
        <v>2014</v>
      </c>
      <c r="L18">
        <v>1398971211</v>
      </c>
      <c r="M18" s="13">
        <f>((Table1[[#This Row],[launched_at]]/60/60)/24)+DATE(1970,1,1)+(-5/24)</f>
        <v>41760.588090277779</v>
      </c>
      <c r="N18" t="b">
        <v>0</v>
      </c>
      <c r="O18">
        <v>70</v>
      </c>
      <c r="P18" t="b">
        <v>1</v>
      </c>
      <c r="Q18" t="s">
        <v>8265</v>
      </c>
      <c r="R18" s="5">
        <f>Table1[[#This Row],[pledged]]/D18</f>
        <v>1.0024166666666667</v>
      </c>
      <c r="S18" s="6">
        <f>IFERROR(Table1[[#This Row],[pledged]]/Table1[[#This Row],[backers_count]],0)</f>
        <v>171.84285714285716</v>
      </c>
      <c r="T18" s="5" t="s">
        <v>8310</v>
      </c>
      <c r="U18" s="5" t="s">
        <v>8311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 t="str">
        <f>TEXT(((Table1[[#This Row],[deadline]]/60/60)/24)+DATE(1970,1,1),"mmm")</f>
        <v>Nov</v>
      </c>
      <c r="K19" s="14" t="str">
        <f>TEXT(((Table1[[#This Row],[deadline]]/60/60)/24)+DATE(1970,1,1),"yyyy")</f>
        <v>2014</v>
      </c>
      <c r="L19">
        <v>1412530422</v>
      </c>
      <c r="M19" s="13">
        <f>((Table1[[#This Row],[launched_at]]/60/60)/24)+DATE(1970,1,1)+(-5/24)</f>
        <v>41917.523402777777</v>
      </c>
      <c r="N19" t="b">
        <v>0</v>
      </c>
      <c r="O19">
        <v>36</v>
      </c>
      <c r="P19" t="b">
        <v>1</v>
      </c>
      <c r="Q19" t="s">
        <v>8265</v>
      </c>
      <c r="R19" s="5">
        <f>Table1[[#This Row],[pledged]]/D19</f>
        <v>1.0066666666666666</v>
      </c>
      <c r="S19" s="6">
        <f>IFERROR(Table1[[#This Row],[pledged]]/Table1[[#This Row],[backers_count]],0)</f>
        <v>41.944444444444443</v>
      </c>
      <c r="T19" s="5" t="s">
        <v>8310</v>
      </c>
      <c r="U19" s="5" t="s">
        <v>8311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 t="str">
        <f>TEXT(((Table1[[#This Row],[deadline]]/60/60)/24)+DATE(1970,1,1),"mmm")</f>
        <v>Sep</v>
      </c>
      <c r="K20" s="14" t="str">
        <f>TEXT(((Table1[[#This Row],[deadline]]/60/60)/24)+DATE(1970,1,1),"yyyy")</f>
        <v>2014</v>
      </c>
      <c r="L20">
        <v>1408366856</v>
      </c>
      <c r="M20" s="13">
        <f>((Table1[[#This Row],[launched_at]]/60/60)/24)+DATE(1970,1,1)+(-5/24)</f>
        <v>41869.333981481483</v>
      </c>
      <c r="N20" t="b">
        <v>0</v>
      </c>
      <c r="O20">
        <v>342</v>
      </c>
      <c r="P20" t="b">
        <v>1</v>
      </c>
      <c r="Q20" t="s">
        <v>8265</v>
      </c>
      <c r="R20" s="5">
        <f>Table1[[#This Row],[pledged]]/D20</f>
        <v>1.0632110000000001</v>
      </c>
      <c r="S20" s="6">
        <f>IFERROR(Table1[[#This Row],[pledged]]/Table1[[#This Row],[backers_count]],0)</f>
        <v>93.264122807017543</v>
      </c>
      <c r="T20" s="5" t="s">
        <v>8310</v>
      </c>
      <c r="U20" s="5" t="s">
        <v>8311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 t="str">
        <f>TEXT(((Table1[[#This Row],[deadline]]/60/60)/24)+DATE(1970,1,1),"mmm")</f>
        <v>Jul</v>
      </c>
      <c r="K21" s="14" t="str">
        <f>TEXT(((Table1[[#This Row],[deadline]]/60/60)/24)+DATE(1970,1,1),"yyyy")</f>
        <v>2015</v>
      </c>
      <c r="L21">
        <v>1434828934</v>
      </c>
      <c r="M21" s="13">
        <f>((Table1[[#This Row],[launched_at]]/60/60)/24)+DATE(1970,1,1)+(-5/24)</f>
        <v>42175.608032407406</v>
      </c>
      <c r="N21" t="b">
        <v>0</v>
      </c>
      <c r="O21">
        <v>22</v>
      </c>
      <c r="P21" t="b">
        <v>1</v>
      </c>
      <c r="Q21" t="s">
        <v>8265</v>
      </c>
      <c r="R21" s="5">
        <f>Table1[[#This Row],[pledged]]/D21</f>
        <v>1.4529411764705882</v>
      </c>
      <c r="S21" s="6">
        <f>IFERROR(Table1[[#This Row],[pledged]]/Table1[[#This Row],[backers_count]],0)</f>
        <v>56.136363636363633</v>
      </c>
      <c r="T21" s="5" t="s">
        <v>8310</v>
      </c>
      <c r="U21" s="5" t="s">
        <v>8311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 t="str">
        <f>TEXT(((Table1[[#This Row],[deadline]]/60/60)/24)+DATE(1970,1,1),"mmm")</f>
        <v>Sep</v>
      </c>
      <c r="K22" s="14" t="str">
        <f>TEXT(((Table1[[#This Row],[deadline]]/60/60)/24)+DATE(1970,1,1),"yyyy")</f>
        <v>2015</v>
      </c>
      <c r="L22">
        <v>1436983912</v>
      </c>
      <c r="M22" s="13">
        <f>((Table1[[#This Row],[launched_at]]/60/60)/24)+DATE(1970,1,1)+(-5/24)</f>
        <v>42200.549907407411</v>
      </c>
      <c r="N22" t="b">
        <v>0</v>
      </c>
      <c r="O22">
        <v>25</v>
      </c>
      <c r="P22" t="b">
        <v>1</v>
      </c>
      <c r="Q22" t="s">
        <v>8265</v>
      </c>
      <c r="R22" s="5">
        <f>Table1[[#This Row],[pledged]]/D22</f>
        <v>1.002</v>
      </c>
      <c r="S22" s="6">
        <f>IFERROR(Table1[[#This Row],[pledged]]/Table1[[#This Row],[backers_count]],0)</f>
        <v>80.16</v>
      </c>
      <c r="T22" s="5" t="s">
        <v>8310</v>
      </c>
      <c r="U22" s="5" t="s">
        <v>8311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 t="str">
        <f>TEXT(((Table1[[#This Row],[deadline]]/60/60)/24)+DATE(1970,1,1),"mmm")</f>
        <v>Sep</v>
      </c>
      <c r="K23" s="14" t="str">
        <f>TEXT(((Table1[[#This Row],[deadline]]/60/60)/24)+DATE(1970,1,1),"yyyy")</f>
        <v>2014</v>
      </c>
      <c r="L23">
        <v>1409151789</v>
      </c>
      <c r="M23" s="13">
        <f>((Table1[[#This Row],[launched_at]]/60/60)/24)+DATE(1970,1,1)+(-5/24)</f>
        <v>41878.418854166666</v>
      </c>
      <c r="N23" t="b">
        <v>0</v>
      </c>
      <c r="O23">
        <v>101</v>
      </c>
      <c r="P23" t="b">
        <v>1</v>
      </c>
      <c r="Q23" t="s">
        <v>8265</v>
      </c>
      <c r="R23" s="5">
        <f>Table1[[#This Row],[pledged]]/D23</f>
        <v>1.0913513513513513</v>
      </c>
      <c r="S23" s="6">
        <f>IFERROR(Table1[[#This Row],[pledged]]/Table1[[#This Row],[backers_count]],0)</f>
        <v>199.9009900990099</v>
      </c>
      <c r="T23" s="5" t="s">
        <v>8310</v>
      </c>
      <c r="U23" s="5" t="s">
        <v>8311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 t="str">
        <f>TEXT(((Table1[[#This Row],[deadline]]/60/60)/24)+DATE(1970,1,1),"mmm")</f>
        <v>Jan</v>
      </c>
      <c r="K24" s="14" t="str">
        <f>TEXT(((Table1[[#This Row],[deadline]]/60/60)/24)+DATE(1970,1,1),"yyyy")</f>
        <v>2015</v>
      </c>
      <c r="L24">
        <v>1418766740</v>
      </c>
      <c r="M24" s="13">
        <f>((Table1[[#This Row],[launched_at]]/60/60)/24)+DATE(1970,1,1)+(-5/24)</f>
        <v>41989.703009259254</v>
      </c>
      <c r="N24" t="b">
        <v>0</v>
      </c>
      <c r="O24">
        <v>8</v>
      </c>
      <c r="P24" t="b">
        <v>1</v>
      </c>
      <c r="Q24" t="s">
        <v>8265</v>
      </c>
      <c r="R24" s="5">
        <f>Table1[[#This Row],[pledged]]/D24</f>
        <v>1.1714285714285715</v>
      </c>
      <c r="S24" s="6">
        <f>IFERROR(Table1[[#This Row],[pledged]]/Table1[[#This Row],[backers_count]],0)</f>
        <v>51.25</v>
      </c>
      <c r="T24" s="5" t="s">
        <v>8310</v>
      </c>
      <c r="U24" s="5" t="s">
        <v>8311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 t="str">
        <f>TEXT(((Table1[[#This Row],[deadline]]/60/60)/24)+DATE(1970,1,1),"mmm")</f>
        <v>Apr</v>
      </c>
      <c r="K25" s="14" t="str">
        <f>TEXT(((Table1[[#This Row],[deadline]]/60/60)/24)+DATE(1970,1,1),"yyyy")</f>
        <v>2015</v>
      </c>
      <c r="L25">
        <v>1428086501</v>
      </c>
      <c r="M25" s="13">
        <f>((Table1[[#This Row],[launched_at]]/60/60)/24)+DATE(1970,1,1)+(-5/24)</f>
        <v>42097.570613425924</v>
      </c>
      <c r="N25" t="b">
        <v>0</v>
      </c>
      <c r="O25">
        <v>23</v>
      </c>
      <c r="P25" t="b">
        <v>1</v>
      </c>
      <c r="Q25" t="s">
        <v>8265</v>
      </c>
      <c r="R25" s="5">
        <f>Table1[[#This Row],[pledged]]/D25</f>
        <v>1.1850000000000001</v>
      </c>
      <c r="S25" s="6">
        <f>IFERROR(Table1[[#This Row],[pledged]]/Table1[[#This Row],[backers_count]],0)</f>
        <v>103.04347826086956</v>
      </c>
      <c r="T25" s="5" t="s">
        <v>8310</v>
      </c>
      <c r="U25" s="5" t="s">
        <v>8311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 t="str">
        <f>TEXT(((Table1[[#This Row],[deadline]]/60/60)/24)+DATE(1970,1,1),"mmm")</f>
        <v>Sep</v>
      </c>
      <c r="K26" s="14" t="str">
        <f>TEXT(((Table1[[#This Row],[deadline]]/60/60)/24)+DATE(1970,1,1),"yyyy")</f>
        <v>2015</v>
      </c>
      <c r="L26">
        <v>1439494863</v>
      </c>
      <c r="M26" s="13">
        <f>((Table1[[#This Row],[launched_at]]/60/60)/24)+DATE(1970,1,1)+(-5/24)</f>
        <v>42229.611840277772</v>
      </c>
      <c r="N26" t="b">
        <v>0</v>
      </c>
      <c r="O26">
        <v>574</v>
      </c>
      <c r="P26" t="b">
        <v>1</v>
      </c>
      <c r="Q26" t="s">
        <v>8265</v>
      </c>
      <c r="R26" s="5">
        <f>Table1[[#This Row],[pledged]]/D26</f>
        <v>1.0880768571428572</v>
      </c>
      <c r="S26" s="6">
        <f>IFERROR(Table1[[#This Row],[pledged]]/Table1[[#This Row],[backers_count]],0)</f>
        <v>66.346149825783982</v>
      </c>
      <c r="T26" s="5" t="s">
        <v>8310</v>
      </c>
      <c r="U26" s="5" t="s">
        <v>8311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 t="str">
        <f>TEXT(((Table1[[#This Row],[deadline]]/60/60)/24)+DATE(1970,1,1),"mmm")</f>
        <v>Jan</v>
      </c>
      <c r="K27" s="14" t="str">
        <f>TEXT(((Table1[[#This Row],[deadline]]/60/60)/24)+DATE(1970,1,1),"yyyy")</f>
        <v>2016</v>
      </c>
      <c r="L27">
        <v>1447115761</v>
      </c>
      <c r="M27" s="13">
        <f>((Table1[[#This Row],[launched_at]]/60/60)/24)+DATE(1970,1,1)+(-5/24)</f>
        <v>42317.816678240742</v>
      </c>
      <c r="N27" t="b">
        <v>0</v>
      </c>
      <c r="O27">
        <v>14</v>
      </c>
      <c r="P27" t="b">
        <v>1</v>
      </c>
      <c r="Q27" t="s">
        <v>8265</v>
      </c>
      <c r="R27" s="5">
        <f>Table1[[#This Row],[pledged]]/D27</f>
        <v>1.3333333333333333</v>
      </c>
      <c r="S27" s="6">
        <f>IFERROR(Table1[[#This Row],[pledged]]/Table1[[#This Row],[backers_count]],0)</f>
        <v>57.142857142857146</v>
      </c>
      <c r="T27" s="5" t="s">
        <v>8310</v>
      </c>
      <c r="U27" s="5" t="s">
        <v>8311</v>
      </c>
    </row>
    <row r="28" spans="1:21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 t="str">
        <f>TEXT(((Table1[[#This Row],[deadline]]/60/60)/24)+DATE(1970,1,1),"mmm")</f>
        <v>Aug</v>
      </c>
      <c r="K28" s="14" t="str">
        <f>TEXT(((Table1[[#This Row],[deadline]]/60/60)/24)+DATE(1970,1,1),"yyyy")</f>
        <v>2014</v>
      </c>
      <c r="L28">
        <v>1404822144</v>
      </c>
      <c r="M28" s="13">
        <f>((Table1[[#This Row],[launched_at]]/60/60)/24)+DATE(1970,1,1)+(-5/24)</f>
        <v>41828.307222222218</v>
      </c>
      <c r="N28" t="b">
        <v>0</v>
      </c>
      <c r="O28">
        <v>19</v>
      </c>
      <c r="P28" t="b">
        <v>1</v>
      </c>
      <c r="Q28" t="s">
        <v>8265</v>
      </c>
      <c r="R28" s="5">
        <f>Table1[[#This Row],[pledged]]/D28</f>
        <v>1.552</v>
      </c>
      <c r="S28" s="6">
        <f>IFERROR(Table1[[#This Row],[pledged]]/Table1[[#This Row],[backers_count]],0)</f>
        <v>102.10526315789474</v>
      </c>
      <c r="T28" s="5" t="s">
        <v>8310</v>
      </c>
      <c r="U28" s="5" t="s">
        <v>8311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 t="str">
        <f>TEXT(((Table1[[#This Row],[deadline]]/60/60)/24)+DATE(1970,1,1),"mmm")</f>
        <v>Nov</v>
      </c>
      <c r="K29" s="14" t="str">
        <f>TEXT(((Table1[[#This Row],[deadline]]/60/60)/24)+DATE(1970,1,1),"yyyy")</f>
        <v>2014</v>
      </c>
      <c r="L29">
        <v>1413518233</v>
      </c>
      <c r="M29" s="13">
        <f>((Table1[[#This Row],[launched_at]]/60/60)/24)+DATE(1970,1,1)+(-5/24)</f>
        <v>41928.956400462957</v>
      </c>
      <c r="N29" t="b">
        <v>0</v>
      </c>
      <c r="O29">
        <v>150</v>
      </c>
      <c r="P29" t="b">
        <v>1</v>
      </c>
      <c r="Q29" t="s">
        <v>8265</v>
      </c>
      <c r="R29" s="5">
        <f>Table1[[#This Row],[pledged]]/D29</f>
        <v>1.1172500000000001</v>
      </c>
      <c r="S29" s="6">
        <f>IFERROR(Table1[[#This Row],[pledged]]/Table1[[#This Row],[backers_count]],0)</f>
        <v>148.96666666666667</v>
      </c>
      <c r="T29" s="5" t="s">
        <v>8310</v>
      </c>
      <c r="U29" s="5" t="s">
        <v>8311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 t="str">
        <f>TEXT(((Table1[[#This Row],[deadline]]/60/60)/24)+DATE(1970,1,1),"mmm")</f>
        <v>Dec</v>
      </c>
      <c r="K30" s="14" t="str">
        <f>TEXT(((Table1[[#This Row],[deadline]]/60/60)/24)+DATE(1970,1,1),"yyyy")</f>
        <v>2015</v>
      </c>
      <c r="L30">
        <v>1447715284</v>
      </c>
      <c r="M30" s="13">
        <f>((Table1[[#This Row],[launched_at]]/60/60)/24)+DATE(1970,1,1)+(-5/24)</f>
        <v>42324.755601851844</v>
      </c>
      <c r="N30" t="b">
        <v>0</v>
      </c>
      <c r="O30">
        <v>71</v>
      </c>
      <c r="P30" t="b">
        <v>1</v>
      </c>
      <c r="Q30" t="s">
        <v>8265</v>
      </c>
      <c r="R30" s="5">
        <f>Table1[[#This Row],[pledged]]/D30</f>
        <v>1.0035000000000001</v>
      </c>
      <c r="S30" s="6">
        <f>IFERROR(Table1[[#This Row],[pledged]]/Table1[[#This Row],[backers_count]],0)</f>
        <v>169.6056338028169</v>
      </c>
      <c r="T30" s="5" t="s">
        <v>8310</v>
      </c>
      <c r="U30" s="5" t="s">
        <v>8311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 t="str">
        <f>TEXT(((Table1[[#This Row],[deadline]]/60/60)/24)+DATE(1970,1,1),"mmm")</f>
        <v>Jul</v>
      </c>
      <c r="K31" s="14" t="str">
        <f>TEXT(((Table1[[#This Row],[deadline]]/60/60)/24)+DATE(1970,1,1),"yyyy")</f>
        <v>2014</v>
      </c>
      <c r="L31">
        <v>1403453368</v>
      </c>
      <c r="M31" s="13">
        <f>((Table1[[#This Row],[launched_at]]/60/60)/24)+DATE(1970,1,1)+(-5/24)</f>
        <v>41812.464907407404</v>
      </c>
      <c r="N31" t="b">
        <v>0</v>
      </c>
      <c r="O31">
        <v>117</v>
      </c>
      <c r="P31" t="b">
        <v>1</v>
      </c>
      <c r="Q31" t="s">
        <v>8265</v>
      </c>
      <c r="R31" s="5">
        <f>Table1[[#This Row],[pledged]]/D31</f>
        <v>1.2333333333333334</v>
      </c>
      <c r="S31" s="6">
        <f>IFERROR(Table1[[#This Row],[pledged]]/Table1[[#This Row],[backers_count]],0)</f>
        <v>31.623931623931625</v>
      </c>
      <c r="T31" s="5" t="s">
        <v>8310</v>
      </c>
      <c r="U31" s="5" t="s">
        <v>8311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 t="str">
        <f>TEXT(((Table1[[#This Row],[deadline]]/60/60)/24)+DATE(1970,1,1),"mmm")</f>
        <v>Aug</v>
      </c>
      <c r="K32" s="14" t="str">
        <f>TEXT(((Table1[[#This Row],[deadline]]/60/60)/24)+DATE(1970,1,1),"yyyy")</f>
        <v>2014</v>
      </c>
      <c r="L32">
        <v>1406012515</v>
      </c>
      <c r="M32" s="13">
        <f>((Table1[[#This Row],[launched_at]]/60/60)/24)+DATE(1970,1,1)+(-5/24)</f>
        <v>41842.084664351853</v>
      </c>
      <c r="N32" t="b">
        <v>0</v>
      </c>
      <c r="O32">
        <v>53</v>
      </c>
      <c r="P32" t="b">
        <v>1</v>
      </c>
      <c r="Q32" t="s">
        <v>8265</v>
      </c>
      <c r="R32" s="5">
        <f>Table1[[#This Row],[pledged]]/D32</f>
        <v>1.0129975</v>
      </c>
      <c r="S32" s="6">
        <f>IFERROR(Table1[[#This Row],[pledged]]/Table1[[#This Row],[backers_count]],0)</f>
        <v>76.45264150943396</v>
      </c>
      <c r="T32" s="5" t="s">
        <v>8310</v>
      </c>
      <c r="U32" s="5" t="s">
        <v>8311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 t="str">
        <f>TEXT(((Table1[[#This Row],[deadline]]/60/60)/24)+DATE(1970,1,1),"mmm")</f>
        <v>Jan</v>
      </c>
      <c r="K33" s="14" t="str">
        <f>TEXT(((Table1[[#This Row],[deadline]]/60/60)/24)+DATE(1970,1,1),"yyyy")</f>
        <v>2016</v>
      </c>
      <c r="L33">
        <v>1452193234</v>
      </c>
      <c r="M33" s="13">
        <f>((Table1[[#This Row],[launched_at]]/60/60)/24)+DATE(1970,1,1)+(-5/24)</f>
        <v>42376.583726851844</v>
      </c>
      <c r="N33" t="b">
        <v>0</v>
      </c>
      <c r="O33">
        <v>1</v>
      </c>
      <c r="P33" t="b">
        <v>1</v>
      </c>
      <c r="Q33" t="s">
        <v>8265</v>
      </c>
      <c r="R33" s="5">
        <f>Table1[[#This Row],[pledged]]/D33</f>
        <v>1</v>
      </c>
      <c r="S33" s="6">
        <f>IFERROR(Table1[[#This Row],[pledged]]/Table1[[#This Row],[backers_count]],0)</f>
        <v>13</v>
      </c>
      <c r="T33" s="5" t="s">
        <v>8310</v>
      </c>
      <c r="U33" s="5" t="s">
        <v>8311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 t="str">
        <f>TEXT(((Table1[[#This Row],[deadline]]/60/60)/24)+DATE(1970,1,1),"mmm")</f>
        <v>May</v>
      </c>
      <c r="K34" s="14" t="str">
        <f>TEXT(((Table1[[#This Row],[deadline]]/60/60)/24)+DATE(1970,1,1),"yyyy")</f>
        <v>2016</v>
      </c>
      <c r="L34">
        <v>1459523017</v>
      </c>
      <c r="M34" s="13">
        <f>((Table1[[#This Row],[launched_at]]/60/60)/24)+DATE(1970,1,1)+(-5/24)</f>
        <v>42461.419178240736</v>
      </c>
      <c r="N34" t="b">
        <v>0</v>
      </c>
      <c r="O34">
        <v>89</v>
      </c>
      <c r="P34" t="b">
        <v>1</v>
      </c>
      <c r="Q34" t="s">
        <v>8265</v>
      </c>
      <c r="R34" s="5">
        <f>Table1[[#This Row],[pledged]]/D34</f>
        <v>1.0024604569420035</v>
      </c>
      <c r="S34" s="6">
        <f>IFERROR(Table1[[#This Row],[pledged]]/Table1[[#This Row],[backers_count]],0)</f>
        <v>320.44943820224717</v>
      </c>
      <c r="T34" s="5" t="s">
        <v>8310</v>
      </c>
      <c r="U34" s="5" t="s">
        <v>8311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 t="str">
        <f>TEXT(((Table1[[#This Row],[deadline]]/60/60)/24)+DATE(1970,1,1),"mmm")</f>
        <v>Nov</v>
      </c>
      <c r="K35" s="14" t="str">
        <f>TEXT(((Table1[[#This Row],[deadline]]/60/60)/24)+DATE(1970,1,1),"yyyy")</f>
        <v>2015</v>
      </c>
      <c r="L35">
        <v>1444405901</v>
      </c>
      <c r="M35" s="13">
        <f>((Table1[[#This Row],[launched_at]]/60/60)/24)+DATE(1970,1,1)+(-5/24)</f>
        <v>42286.452557870369</v>
      </c>
      <c r="N35" t="b">
        <v>0</v>
      </c>
      <c r="O35">
        <v>64</v>
      </c>
      <c r="P35" t="b">
        <v>1</v>
      </c>
      <c r="Q35" t="s">
        <v>8265</v>
      </c>
      <c r="R35" s="5">
        <f>Table1[[#This Row],[pledged]]/D35</f>
        <v>1.0209523809523811</v>
      </c>
      <c r="S35" s="6">
        <f>IFERROR(Table1[[#This Row],[pledged]]/Table1[[#This Row],[backers_count]],0)</f>
        <v>83.75</v>
      </c>
      <c r="T35" s="5" t="s">
        <v>8310</v>
      </c>
      <c r="U35" s="5" t="s">
        <v>8311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 t="str">
        <f>TEXT(((Table1[[#This Row],[deadline]]/60/60)/24)+DATE(1970,1,1),"mmm")</f>
        <v>Aug</v>
      </c>
      <c r="K36" s="14" t="str">
        <f>TEXT(((Table1[[#This Row],[deadline]]/60/60)/24)+DATE(1970,1,1),"yyyy")</f>
        <v>2014</v>
      </c>
      <c r="L36">
        <v>1405928601</v>
      </c>
      <c r="M36" s="13">
        <f>((Table1[[#This Row],[launched_at]]/60/60)/24)+DATE(1970,1,1)+(-5/24)</f>
        <v>41841.113437499997</v>
      </c>
      <c r="N36" t="b">
        <v>0</v>
      </c>
      <c r="O36">
        <v>68</v>
      </c>
      <c r="P36" t="b">
        <v>1</v>
      </c>
      <c r="Q36" t="s">
        <v>8265</v>
      </c>
      <c r="R36" s="5">
        <f>Table1[[#This Row],[pledged]]/D36</f>
        <v>1.3046153846153845</v>
      </c>
      <c r="S36" s="6">
        <f>IFERROR(Table1[[#This Row],[pledged]]/Table1[[#This Row],[backers_count]],0)</f>
        <v>49.882352941176471</v>
      </c>
      <c r="T36" s="5" t="s">
        <v>8310</v>
      </c>
      <c r="U36" s="5" t="s">
        <v>8311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 t="str">
        <f>TEXT(((Table1[[#This Row],[deadline]]/60/60)/24)+DATE(1970,1,1),"mmm")</f>
        <v>Apr</v>
      </c>
      <c r="K37" s="14" t="str">
        <f>TEXT(((Table1[[#This Row],[deadline]]/60/60)/24)+DATE(1970,1,1),"yyyy")</f>
        <v>2015</v>
      </c>
      <c r="L37">
        <v>1428130814</v>
      </c>
      <c r="M37" s="13">
        <f>((Table1[[#This Row],[launched_at]]/60/60)/24)+DATE(1970,1,1)+(-5/24)</f>
        <v>42098.083495370367</v>
      </c>
      <c r="N37" t="b">
        <v>0</v>
      </c>
      <c r="O37">
        <v>28</v>
      </c>
      <c r="P37" t="b">
        <v>1</v>
      </c>
      <c r="Q37" t="s">
        <v>8265</v>
      </c>
      <c r="R37" s="5">
        <f>Table1[[#This Row],[pledged]]/D37</f>
        <v>1.665</v>
      </c>
      <c r="S37" s="6">
        <f>IFERROR(Table1[[#This Row],[pledged]]/Table1[[#This Row],[backers_count]],0)</f>
        <v>59.464285714285715</v>
      </c>
      <c r="T37" s="5" t="s">
        <v>8310</v>
      </c>
      <c r="U37" s="5" t="s">
        <v>8311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 t="str">
        <f>TEXT(((Table1[[#This Row],[deadline]]/60/60)/24)+DATE(1970,1,1),"mmm")</f>
        <v>Apr</v>
      </c>
      <c r="K38" s="14" t="str">
        <f>TEXT(((Table1[[#This Row],[deadline]]/60/60)/24)+DATE(1970,1,1),"yyyy")</f>
        <v>2015</v>
      </c>
      <c r="L38">
        <v>1425540125</v>
      </c>
      <c r="M38" s="13">
        <f>((Table1[[#This Row],[launched_at]]/60/60)/24)+DATE(1970,1,1)+(-5/24)</f>
        <v>42068.098668981482</v>
      </c>
      <c r="N38" t="b">
        <v>0</v>
      </c>
      <c r="O38">
        <v>44</v>
      </c>
      <c r="P38" t="b">
        <v>1</v>
      </c>
      <c r="Q38" t="s">
        <v>8265</v>
      </c>
      <c r="R38" s="5">
        <f>Table1[[#This Row],[pledged]]/D38</f>
        <v>1.4215</v>
      </c>
      <c r="S38" s="6">
        <f>IFERROR(Table1[[#This Row],[pledged]]/Table1[[#This Row],[backers_count]],0)</f>
        <v>193.84090909090909</v>
      </c>
      <c r="T38" s="5" t="s">
        <v>8310</v>
      </c>
      <c r="U38" s="5" t="s">
        <v>8311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 t="str">
        <f>TEXT(((Table1[[#This Row],[deadline]]/60/60)/24)+DATE(1970,1,1),"mmm")</f>
        <v>Feb</v>
      </c>
      <c r="K39" s="14" t="str">
        <f>TEXT(((Table1[[#This Row],[deadline]]/60/60)/24)+DATE(1970,1,1),"yyyy")</f>
        <v>2015</v>
      </c>
      <c r="L39">
        <v>1422463079</v>
      </c>
      <c r="M39" s="13">
        <f>((Table1[[#This Row],[launched_at]]/60/60)/24)+DATE(1970,1,1)+(-5/24)</f>
        <v>42032.484710648147</v>
      </c>
      <c r="N39" t="b">
        <v>0</v>
      </c>
      <c r="O39">
        <v>253</v>
      </c>
      <c r="P39" t="b">
        <v>1</v>
      </c>
      <c r="Q39" t="s">
        <v>8265</v>
      </c>
      <c r="R39" s="5">
        <f>Table1[[#This Row],[pledged]]/D39</f>
        <v>1.8344090909090909</v>
      </c>
      <c r="S39" s="6">
        <f>IFERROR(Table1[[#This Row],[pledged]]/Table1[[#This Row],[backers_count]],0)</f>
        <v>159.51383399209487</v>
      </c>
      <c r="T39" s="5" t="s">
        <v>8310</v>
      </c>
      <c r="U39" s="5" t="s">
        <v>8311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 t="str">
        <f>TEXT(((Table1[[#This Row],[deadline]]/60/60)/24)+DATE(1970,1,1),"mmm")</f>
        <v>May</v>
      </c>
      <c r="K40" s="14" t="str">
        <f>TEXT(((Table1[[#This Row],[deadline]]/60/60)/24)+DATE(1970,1,1),"yyyy")</f>
        <v>2013</v>
      </c>
      <c r="L40">
        <v>1365643344</v>
      </c>
      <c r="M40" s="13">
        <f>((Table1[[#This Row],[launched_at]]/60/60)/24)+DATE(1970,1,1)+(-5/24)</f>
        <v>41374.848888888882</v>
      </c>
      <c r="N40" t="b">
        <v>0</v>
      </c>
      <c r="O40">
        <v>66</v>
      </c>
      <c r="P40" t="b">
        <v>1</v>
      </c>
      <c r="Q40" t="s">
        <v>8265</v>
      </c>
      <c r="R40" s="5">
        <f>Table1[[#This Row],[pledged]]/D40</f>
        <v>1.1004</v>
      </c>
      <c r="S40" s="6">
        <f>IFERROR(Table1[[#This Row],[pledged]]/Table1[[#This Row],[backers_count]],0)</f>
        <v>41.68181818181818</v>
      </c>
      <c r="T40" s="5" t="s">
        <v>8310</v>
      </c>
      <c r="U40" s="5" t="s">
        <v>8311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 t="str">
        <f>TEXT(((Table1[[#This Row],[deadline]]/60/60)/24)+DATE(1970,1,1),"mmm")</f>
        <v>May</v>
      </c>
      <c r="K41" s="14" t="str">
        <f>TEXT(((Table1[[#This Row],[deadline]]/60/60)/24)+DATE(1970,1,1),"yyyy")</f>
        <v>2014</v>
      </c>
      <c r="L41">
        <v>1398388068</v>
      </c>
      <c r="M41" s="13">
        <f>((Table1[[#This Row],[launched_at]]/60/60)/24)+DATE(1970,1,1)+(-5/24)</f>
        <v>41753.838749999995</v>
      </c>
      <c r="N41" t="b">
        <v>0</v>
      </c>
      <c r="O41">
        <v>217</v>
      </c>
      <c r="P41" t="b">
        <v>1</v>
      </c>
      <c r="Q41" t="s">
        <v>8265</v>
      </c>
      <c r="R41" s="5">
        <f>Table1[[#This Row],[pledged]]/D41</f>
        <v>1.3098000000000001</v>
      </c>
      <c r="S41" s="6">
        <f>IFERROR(Table1[[#This Row],[pledged]]/Table1[[#This Row],[backers_count]],0)</f>
        <v>150.89861751152074</v>
      </c>
      <c r="T41" s="5" t="s">
        <v>8310</v>
      </c>
      <c r="U41" s="5" t="s">
        <v>8311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 t="str">
        <f>TEXT(((Table1[[#This Row],[deadline]]/60/60)/24)+DATE(1970,1,1),"mmm")</f>
        <v>Jun</v>
      </c>
      <c r="K42" s="14" t="str">
        <f>TEXT(((Table1[[#This Row],[deadline]]/60/60)/24)+DATE(1970,1,1),"yyyy")</f>
        <v>2014</v>
      </c>
      <c r="L42">
        <v>1401426488</v>
      </c>
      <c r="M42" s="13">
        <f>((Table1[[#This Row],[launched_at]]/60/60)/24)+DATE(1970,1,1)+(-5/24)</f>
        <v>41789.005648148144</v>
      </c>
      <c r="N42" t="b">
        <v>0</v>
      </c>
      <c r="O42">
        <v>16</v>
      </c>
      <c r="P42" t="b">
        <v>1</v>
      </c>
      <c r="Q42" t="s">
        <v>8265</v>
      </c>
      <c r="R42" s="5">
        <f>Table1[[#This Row],[pledged]]/D42</f>
        <v>1.0135000000000001</v>
      </c>
      <c r="S42" s="6">
        <f>IFERROR(Table1[[#This Row],[pledged]]/Table1[[#This Row],[backers_count]],0)</f>
        <v>126.6875</v>
      </c>
      <c r="T42" s="5" t="s">
        <v>8310</v>
      </c>
      <c r="U42" s="5" t="s">
        <v>8311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 t="str">
        <f>TEXT(((Table1[[#This Row],[deadline]]/60/60)/24)+DATE(1970,1,1),"mmm")</f>
        <v>Oct</v>
      </c>
      <c r="K43" s="14" t="str">
        <f>TEXT(((Table1[[#This Row],[deadline]]/60/60)/24)+DATE(1970,1,1),"yyyy")</f>
        <v>2014</v>
      </c>
      <c r="L43">
        <v>1409924354</v>
      </c>
      <c r="M43" s="13">
        <f>((Table1[[#This Row],[launched_at]]/60/60)/24)+DATE(1970,1,1)+(-5/24)</f>
        <v>41887.360578703701</v>
      </c>
      <c r="N43" t="b">
        <v>0</v>
      </c>
      <c r="O43">
        <v>19</v>
      </c>
      <c r="P43" t="b">
        <v>1</v>
      </c>
      <c r="Q43" t="s">
        <v>8265</v>
      </c>
      <c r="R43" s="5">
        <f>Table1[[#This Row],[pledged]]/D43</f>
        <v>1</v>
      </c>
      <c r="S43" s="6">
        <f>IFERROR(Table1[[#This Row],[pledged]]/Table1[[#This Row],[backers_count]],0)</f>
        <v>105.26315789473684</v>
      </c>
      <c r="T43" s="5" t="s">
        <v>8310</v>
      </c>
      <c r="U43" s="5" t="s">
        <v>8311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 t="str">
        <f>TEXT(((Table1[[#This Row],[deadline]]/60/60)/24)+DATE(1970,1,1),"mmm")</f>
        <v>Dec</v>
      </c>
      <c r="K44" s="14" t="str">
        <f>TEXT(((Table1[[#This Row],[deadline]]/60/60)/24)+DATE(1970,1,1),"yyyy")</f>
        <v>2014</v>
      </c>
      <c r="L44">
        <v>1417188026</v>
      </c>
      <c r="M44" s="13">
        <f>((Table1[[#This Row],[launched_at]]/60/60)/24)+DATE(1970,1,1)+(-5/24)</f>
        <v>41971.430856481478</v>
      </c>
      <c r="N44" t="b">
        <v>0</v>
      </c>
      <c r="O44">
        <v>169</v>
      </c>
      <c r="P44" t="b">
        <v>1</v>
      </c>
      <c r="Q44" t="s">
        <v>8265</v>
      </c>
      <c r="R44" s="5">
        <f>Table1[[#This Row],[pledged]]/D44</f>
        <v>1.4185714285714286</v>
      </c>
      <c r="S44" s="6">
        <f>IFERROR(Table1[[#This Row],[pledged]]/Table1[[#This Row],[backers_count]],0)</f>
        <v>117.51479289940828</v>
      </c>
      <c r="T44" s="5" t="s">
        <v>8310</v>
      </c>
      <c r="U44" s="5" t="s">
        <v>8311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 t="str">
        <f>TEXT(((Table1[[#This Row],[deadline]]/60/60)/24)+DATE(1970,1,1),"mmm")</f>
        <v>Jul</v>
      </c>
      <c r="K45" s="14" t="str">
        <f>TEXT(((Table1[[#This Row],[deadline]]/60/60)/24)+DATE(1970,1,1),"yyyy")</f>
        <v>2014</v>
      </c>
      <c r="L45">
        <v>1402599486</v>
      </c>
      <c r="M45" s="13">
        <f>((Table1[[#This Row],[launched_at]]/60/60)/24)+DATE(1970,1,1)+(-5/24)</f>
        <v>41802.582013888888</v>
      </c>
      <c r="N45" t="b">
        <v>0</v>
      </c>
      <c r="O45">
        <v>263</v>
      </c>
      <c r="P45" t="b">
        <v>1</v>
      </c>
      <c r="Q45" t="s">
        <v>8265</v>
      </c>
      <c r="R45" s="5">
        <f>Table1[[#This Row],[pledged]]/D45</f>
        <v>3.0865999999999998</v>
      </c>
      <c r="S45" s="6">
        <f>IFERROR(Table1[[#This Row],[pledged]]/Table1[[#This Row],[backers_count]],0)</f>
        <v>117.36121673003802</v>
      </c>
      <c r="T45" s="5" t="s">
        <v>8310</v>
      </c>
      <c r="U45" s="5" t="s">
        <v>8311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 t="str">
        <f>TEXT(((Table1[[#This Row],[deadline]]/60/60)/24)+DATE(1970,1,1),"mmm")</f>
        <v>Oct</v>
      </c>
      <c r="K46" s="14" t="str">
        <f>TEXT(((Table1[[#This Row],[deadline]]/60/60)/24)+DATE(1970,1,1),"yyyy")</f>
        <v>2014</v>
      </c>
      <c r="L46">
        <v>1408760537</v>
      </c>
      <c r="M46" s="13">
        <f>((Table1[[#This Row],[launched_at]]/60/60)/24)+DATE(1970,1,1)+(-5/24)</f>
        <v>41873.890474537038</v>
      </c>
      <c r="N46" t="b">
        <v>0</v>
      </c>
      <c r="O46">
        <v>15</v>
      </c>
      <c r="P46" t="b">
        <v>1</v>
      </c>
      <c r="Q46" t="s">
        <v>8265</v>
      </c>
      <c r="R46" s="5">
        <f>Table1[[#This Row],[pledged]]/D46</f>
        <v>1</v>
      </c>
      <c r="S46" s="6">
        <f>IFERROR(Table1[[#This Row],[pledged]]/Table1[[#This Row],[backers_count]],0)</f>
        <v>133.33333333333334</v>
      </c>
      <c r="T46" s="5" t="s">
        <v>8310</v>
      </c>
      <c r="U46" s="5" t="s">
        <v>8311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 t="str">
        <f>TEXT(((Table1[[#This Row],[deadline]]/60/60)/24)+DATE(1970,1,1),"mmm")</f>
        <v>Apr</v>
      </c>
      <c r="K47" s="14" t="str">
        <f>TEXT(((Table1[[#This Row],[deadline]]/60/60)/24)+DATE(1970,1,1),"yyyy")</f>
        <v>2016</v>
      </c>
      <c r="L47">
        <v>1459177107</v>
      </c>
      <c r="M47" s="13">
        <f>((Table1[[#This Row],[launched_at]]/60/60)/24)+DATE(1970,1,1)+(-5/24)</f>
        <v>42457.415590277778</v>
      </c>
      <c r="N47" t="b">
        <v>0</v>
      </c>
      <c r="O47">
        <v>61</v>
      </c>
      <c r="P47" t="b">
        <v>1</v>
      </c>
      <c r="Q47" t="s">
        <v>8265</v>
      </c>
      <c r="R47" s="5">
        <f>Table1[[#This Row],[pledged]]/D47</f>
        <v>1.2</v>
      </c>
      <c r="S47" s="6">
        <f>IFERROR(Table1[[#This Row],[pledged]]/Table1[[#This Row],[backers_count]],0)</f>
        <v>98.360655737704917</v>
      </c>
      <c r="T47" s="5" t="s">
        <v>8310</v>
      </c>
      <c r="U47" s="5" t="s">
        <v>8311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 t="str">
        <f>TEXT(((Table1[[#This Row],[deadline]]/60/60)/24)+DATE(1970,1,1),"mmm")</f>
        <v>Dec</v>
      </c>
      <c r="K48" s="14" t="str">
        <f>TEXT(((Table1[[#This Row],[deadline]]/60/60)/24)+DATE(1970,1,1),"yyyy")</f>
        <v>2015</v>
      </c>
      <c r="L48">
        <v>1447628974</v>
      </c>
      <c r="M48" s="13">
        <f>((Table1[[#This Row],[launched_at]]/60/60)/24)+DATE(1970,1,1)+(-5/24)</f>
        <v>42323.756643518522</v>
      </c>
      <c r="N48" t="b">
        <v>0</v>
      </c>
      <c r="O48">
        <v>45</v>
      </c>
      <c r="P48" t="b">
        <v>1</v>
      </c>
      <c r="Q48" t="s">
        <v>8265</v>
      </c>
      <c r="R48" s="5">
        <f>Table1[[#This Row],[pledged]]/D48</f>
        <v>1.0416666666666667</v>
      </c>
      <c r="S48" s="6">
        <f>IFERROR(Table1[[#This Row],[pledged]]/Table1[[#This Row],[backers_count]],0)</f>
        <v>194.44444444444446</v>
      </c>
      <c r="T48" s="5" t="s">
        <v>8310</v>
      </c>
      <c r="U48" s="5" t="s">
        <v>8311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 t="str">
        <f>TEXT(((Table1[[#This Row],[deadline]]/60/60)/24)+DATE(1970,1,1),"mmm")</f>
        <v>Dec</v>
      </c>
      <c r="K49" s="14" t="str">
        <f>TEXT(((Table1[[#This Row],[deadline]]/60/60)/24)+DATE(1970,1,1),"yyyy")</f>
        <v>2014</v>
      </c>
      <c r="L49">
        <v>1413834007</v>
      </c>
      <c r="M49" s="13">
        <f>((Table1[[#This Row],[launched_at]]/60/60)/24)+DATE(1970,1,1)+(-5/24)</f>
        <v>41932.611192129625</v>
      </c>
      <c r="N49" t="b">
        <v>0</v>
      </c>
      <c r="O49">
        <v>70</v>
      </c>
      <c r="P49" t="b">
        <v>1</v>
      </c>
      <c r="Q49" t="s">
        <v>8265</v>
      </c>
      <c r="R49" s="5">
        <f>Table1[[#This Row],[pledged]]/D49</f>
        <v>1.0761100000000001</v>
      </c>
      <c r="S49" s="6">
        <f>IFERROR(Table1[[#This Row],[pledged]]/Table1[[#This Row],[backers_count]],0)</f>
        <v>76.865000000000009</v>
      </c>
      <c r="T49" s="5" t="s">
        <v>8310</v>
      </c>
      <c r="U49" s="5" t="s">
        <v>8311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 t="str">
        <f>TEXT(((Table1[[#This Row],[deadline]]/60/60)/24)+DATE(1970,1,1),"mmm")</f>
        <v>Mar</v>
      </c>
      <c r="K50" s="14" t="str">
        <f>TEXT(((Table1[[#This Row],[deadline]]/60/60)/24)+DATE(1970,1,1),"yyyy")</f>
        <v>2015</v>
      </c>
      <c r="L50">
        <v>1422534260</v>
      </c>
      <c r="M50" s="13">
        <f>((Table1[[#This Row],[launched_at]]/60/60)/24)+DATE(1970,1,1)+(-5/24)</f>
        <v>42033.308564814812</v>
      </c>
      <c r="N50" t="b">
        <v>0</v>
      </c>
      <c r="O50">
        <v>38</v>
      </c>
      <c r="P50" t="b">
        <v>1</v>
      </c>
      <c r="Q50" t="s">
        <v>8265</v>
      </c>
      <c r="R50" s="5">
        <f>Table1[[#This Row],[pledged]]/D50</f>
        <v>1.0794999999999999</v>
      </c>
      <c r="S50" s="6">
        <f>IFERROR(Table1[[#This Row],[pledged]]/Table1[[#This Row],[backers_count]],0)</f>
        <v>56.815789473684212</v>
      </c>
      <c r="T50" s="5" t="s">
        <v>8310</v>
      </c>
      <c r="U50" s="5" t="s">
        <v>8311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 t="str">
        <f>TEXT(((Table1[[#This Row],[deadline]]/60/60)/24)+DATE(1970,1,1),"mmm")</f>
        <v>Oct</v>
      </c>
      <c r="K51" s="14" t="str">
        <f>TEXT(((Table1[[#This Row],[deadline]]/60/60)/24)+DATE(1970,1,1),"yyyy")</f>
        <v>2015</v>
      </c>
      <c r="L51">
        <v>1443068045</v>
      </c>
      <c r="M51" s="13">
        <f>((Table1[[#This Row],[launched_at]]/60/60)/24)+DATE(1970,1,1)+(-5/24)</f>
        <v>42270.968113425923</v>
      </c>
      <c r="N51" t="b">
        <v>0</v>
      </c>
      <c r="O51">
        <v>87</v>
      </c>
      <c r="P51" t="b">
        <v>1</v>
      </c>
      <c r="Q51" t="s">
        <v>8265</v>
      </c>
      <c r="R51" s="5">
        <f>Table1[[#This Row],[pledged]]/D51</f>
        <v>1</v>
      </c>
      <c r="S51" s="6">
        <f>IFERROR(Table1[[#This Row],[pledged]]/Table1[[#This Row],[backers_count]],0)</f>
        <v>137.93103448275863</v>
      </c>
      <c r="T51" s="5" t="s">
        <v>8310</v>
      </c>
      <c r="U51" s="5" t="s">
        <v>8311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 t="str">
        <f>TEXT(((Table1[[#This Row],[deadline]]/60/60)/24)+DATE(1970,1,1),"mmm")</f>
        <v>Jan</v>
      </c>
      <c r="K52" s="14" t="str">
        <f>TEXT(((Table1[[#This Row],[deadline]]/60/60)/24)+DATE(1970,1,1),"yyyy")</f>
        <v>2015</v>
      </c>
      <c r="L52">
        <v>1419271458</v>
      </c>
      <c r="M52" s="13">
        <f>((Table1[[#This Row],[launched_at]]/60/60)/24)+DATE(1970,1,1)+(-5/24)</f>
        <v>41995.544652777775</v>
      </c>
      <c r="N52" t="b">
        <v>0</v>
      </c>
      <c r="O52">
        <v>22</v>
      </c>
      <c r="P52" t="b">
        <v>1</v>
      </c>
      <c r="Q52" t="s">
        <v>8265</v>
      </c>
      <c r="R52" s="5">
        <f>Table1[[#This Row],[pledged]]/D52</f>
        <v>1</v>
      </c>
      <c r="S52" s="6">
        <f>IFERROR(Table1[[#This Row],[pledged]]/Table1[[#This Row],[backers_count]],0)</f>
        <v>27.272727272727273</v>
      </c>
      <c r="T52" s="5" t="s">
        <v>8310</v>
      </c>
      <c r="U52" s="5" t="s">
        <v>8311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 t="str">
        <f>TEXT(((Table1[[#This Row],[deadline]]/60/60)/24)+DATE(1970,1,1),"mmm")</f>
        <v>Aug</v>
      </c>
      <c r="K53" s="14" t="str">
        <f>TEXT(((Table1[[#This Row],[deadline]]/60/60)/24)+DATE(1970,1,1),"yyyy")</f>
        <v>2015</v>
      </c>
      <c r="L53">
        <v>1436653037</v>
      </c>
      <c r="M53" s="13">
        <f>((Table1[[#This Row],[launched_at]]/60/60)/24)+DATE(1970,1,1)+(-5/24)</f>
        <v>42196.720335648148</v>
      </c>
      <c r="N53" t="b">
        <v>0</v>
      </c>
      <c r="O53">
        <v>119</v>
      </c>
      <c r="P53" t="b">
        <v>1</v>
      </c>
      <c r="Q53" t="s">
        <v>8265</v>
      </c>
      <c r="R53" s="5">
        <f>Table1[[#This Row],[pledged]]/D53</f>
        <v>1.2801818181818181</v>
      </c>
      <c r="S53" s="6">
        <f>IFERROR(Table1[[#This Row],[pledged]]/Table1[[#This Row],[backers_count]],0)</f>
        <v>118.33613445378151</v>
      </c>
      <c r="T53" s="5" t="s">
        <v>8310</v>
      </c>
      <c r="U53" s="5" t="s">
        <v>8311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 t="str">
        <f>TEXT(((Table1[[#This Row],[deadline]]/60/60)/24)+DATE(1970,1,1),"mmm")</f>
        <v>Jul</v>
      </c>
      <c r="K54" s="14" t="str">
        <f>TEXT(((Table1[[#This Row],[deadline]]/60/60)/24)+DATE(1970,1,1),"yyyy")</f>
        <v>2014</v>
      </c>
      <c r="L54">
        <v>1403023846</v>
      </c>
      <c r="M54" s="13">
        <f>((Table1[[#This Row],[launched_at]]/60/60)/24)+DATE(1970,1,1)+(-5/24)</f>
        <v>41807.493587962963</v>
      </c>
      <c r="N54" t="b">
        <v>0</v>
      </c>
      <c r="O54">
        <v>52</v>
      </c>
      <c r="P54" t="b">
        <v>1</v>
      </c>
      <c r="Q54" t="s">
        <v>8265</v>
      </c>
      <c r="R54" s="5">
        <f>Table1[[#This Row],[pledged]]/D54</f>
        <v>1.1620999999999999</v>
      </c>
      <c r="S54" s="6">
        <f>IFERROR(Table1[[#This Row],[pledged]]/Table1[[#This Row],[backers_count]],0)</f>
        <v>223.48076923076923</v>
      </c>
      <c r="T54" s="5" t="s">
        <v>8310</v>
      </c>
      <c r="U54" s="5" t="s">
        <v>8311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 t="str">
        <f>TEXT(((Table1[[#This Row],[deadline]]/60/60)/24)+DATE(1970,1,1),"mmm")</f>
        <v>Apr</v>
      </c>
      <c r="K55" s="14" t="str">
        <f>TEXT(((Table1[[#This Row],[deadline]]/60/60)/24)+DATE(1970,1,1),"yyyy")</f>
        <v>2014</v>
      </c>
      <c r="L55">
        <v>1395407445</v>
      </c>
      <c r="M55" s="13">
        <f>((Table1[[#This Row],[launched_at]]/60/60)/24)+DATE(1970,1,1)+(-5/24)</f>
        <v>41719.340798611105</v>
      </c>
      <c r="N55" t="b">
        <v>0</v>
      </c>
      <c r="O55">
        <v>117</v>
      </c>
      <c r="P55" t="b">
        <v>1</v>
      </c>
      <c r="Q55" t="s">
        <v>8265</v>
      </c>
      <c r="R55" s="5">
        <f>Table1[[#This Row],[pledged]]/D55</f>
        <v>1.0963333333333334</v>
      </c>
      <c r="S55" s="6">
        <f>IFERROR(Table1[[#This Row],[pledged]]/Table1[[#This Row],[backers_count]],0)</f>
        <v>28.111111111111111</v>
      </c>
      <c r="T55" s="5" t="s">
        <v>8310</v>
      </c>
      <c r="U55" s="5" t="s">
        <v>8311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 t="str">
        <f>TEXT(((Table1[[#This Row],[deadline]]/60/60)/24)+DATE(1970,1,1),"mmm")</f>
        <v>Dec</v>
      </c>
      <c r="K56" s="14" t="str">
        <f>TEXT(((Table1[[#This Row],[deadline]]/60/60)/24)+DATE(1970,1,1),"yyyy")</f>
        <v>2015</v>
      </c>
      <c r="L56">
        <v>1448471221</v>
      </c>
      <c r="M56" s="13">
        <f>((Table1[[#This Row],[launched_at]]/60/60)/24)+DATE(1970,1,1)+(-5/24)</f>
        <v>42333.504872685182</v>
      </c>
      <c r="N56" t="b">
        <v>0</v>
      </c>
      <c r="O56">
        <v>52</v>
      </c>
      <c r="P56" t="b">
        <v>1</v>
      </c>
      <c r="Q56" t="s">
        <v>8265</v>
      </c>
      <c r="R56" s="5">
        <f>Table1[[#This Row],[pledged]]/D56</f>
        <v>1.01</v>
      </c>
      <c r="S56" s="6">
        <f>IFERROR(Table1[[#This Row],[pledged]]/Table1[[#This Row],[backers_count]],0)</f>
        <v>194.23076923076923</v>
      </c>
      <c r="T56" s="5" t="s">
        <v>8310</v>
      </c>
      <c r="U56" s="5" t="s">
        <v>8311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 t="str">
        <f>TEXT(((Table1[[#This Row],[deadline]]/60/60)/24)+DATE(1970,1,1),"mmm")</f>
        <v>May</v>
      </c>
      <c r="K57" s="14" t="str">
        <f>TEXT(((Table1[[#This Row],[deadline]]/60/60)/24)+DATE(1970,1,1),"yyyy")</f>
        <v>2016</v>
      </c>
      <c r="L57">
        <v>1462576516</v>
      </c>
      <c r="M57" s="13">
        <f>((Table1[[#This Row],[launched_at]]/60/60)/24)+DATE(1970,1,1)+(-5/24)</f>
        <v>42496.760601851849</v>
      </c>
      <c r="N57" t="b">
        <v>0</v>
      </c>
      <c r="O57">
        <v>86</v>
      </c>
      <c r="P57" t="b">
        <v>1</v>
      </c>
      <c r="Q57" t="s">
        <v>8265</v>
      </c>
      <c r="R57" s="5">
        <f>Table1[[#This Row],[pledged]]/D57</f>
        <v>1.2895348837209302</v>
      </c>
      <c r="S57" s="6">
        <f>IFERROR(Table1[[#This Row],[pledged]]/Table1[[#This Row],[backers_count]],0)</f>
        <v>128.95348837209303</v>
      </c>
      <c r="T57" s="5" t="s">
        <v>8310</v>
      </c>
      <c r="U57" s="5" t="s">
        <v>8311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 t="str">
        <f>TEXT(((Table1[[#This Row],[deadline]]/60/60)/24)+DATE(1970,1,1),"mmm")</f>
        <v>Jun</v>
      </c>
      <c r="K58" s="14" t="str">
        <f>TEXT(((Table1[[#This Row],[deadline]]/60/60)/24)+DATE(1970,1,1),"yyyy")</f>
        <v>2015</v>
      </c>
      <c r="L58">
        <v>1432559424</v>
      </c>
      <c r="M58" s="13">
        <f>((Table1[[#This Row],[launched_at]]/60/60)/24)+DATE(1970,1,1)+(-5/24)</f>
        <v>42149.340555555551</v>
      </c>
      <c r="N58" t="b">
        <v>0</v>
      </c>
      <c r="O58">
        <v>174</v>
      </c>
      <c r="P58" t="b">
        <v>1</v>
      </c>
      <c r="Q58" t="s">
        <v>8265</v>
      </c>
      <c r="R58" s="5">
        <f>Table1[[#This Row],[pledged]]/D58</f>
        <v>1.0726249999999999</v>
      </c>
      <c r="S58" s="6">
        <f>IFERROR(Table1[[#This Row],[pledged]]/Table1[[#This Row],[backers_count]],0)</f>
        <v>49.316091954022987</v>
      </c>
      <c r="T58" s="5" t="s">
        <v>8310</v>
      </c>
      <c r="U58" s="5" t="s">
        <v>8311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 t="str">
        <f>TEXT(((Table1[[#This Row],[deadline]]/60/60)/24)+DATE(1970,1,1),"mmm")</f>
        <v>Apr</v>
      </c>
      <c r="K59" s="14" t="str">
        <f>TEXT(((Table1[[#This Row],[deadline]]/60/60)/24)+DATE(1970,1,1),"yyyy")</f>
        <v>2015</v>
      </c>
      <c r="L59">
        <v>1427399962</v>
      </c>
      <c r="M59" s="13">
        <f>((Table1[[#This Row],[launched_at]]/60/60)/24)+DATE(1970,1,1)+(-5/24)</f>
        <v>42089.624560185184</v>
      </c>
      <c r="N59" t="b">
        <v>0</v>
      </c>
      <c r="O59">
        <v>69</v>
      </c>
      <c r="P59" t="b">
        <v>1</v>
      </c>
      <c r="Q59" t="s">
        <v>8265</v>
      </c>
      <c r="R59" s="5">
        <f>Table1[[#This Row],[pledged]]/D59</f>
        <v>1.0189999999999999</v>
      </c>
      <c r="S59" s="6">
        <f>IFERROR(Table1[[#This Row],[pledged]]/Table1[[#This Row],[backers_count]],0)</f>
        <v>221.52173913043478</v>
      </c>
      <c r="T59" s="5" t="s">
        <v>8310</v>
      </c>
      <c r="U59" s="5" t="s">
        <v>8311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 t="str">
        <f>TEXT(((Table1[[#This Row],[deadline]]/60/60)/24)+DATE(1970,1,1),"mmm")</f>
        <v>Nov</v>
      </c>
      <c r="K60" s="14" t="str">
        <f>TEXT(((Table1[[#This Row],[deadline]]/60/60)/24)+DATE(1970,1,1),"yyyy")</f>
        <v>2014</v>
      </c>
      <c r="L60">
        <v>1413827572</v>
      </c>
      <c r="M60" s="13">
        <f>((Table1[[#This Row],[launched_at]]/60/60)/24)+DATE(1970,1,1)+(-5/24)</f>
        <v>41932.536712962959</v>
      </c>
      <c r="N60" t="b">
        <v>0</v>
      </c>
      <c r="O60">
        <v>75</v>
      </c>
      <c r="P60" t="b">
        <v>1</v>
      </c>
      <c r="Q60" t="s">
        <v>8265</v>
      </c>
      <c r="R60" s="5">
        <f>Table1[[#This Row],[pledged]]/D60</f>
        <v>1.0290999999999999</v>
      </c>
      <c r="S60" s="6">
        <f>IFERROR(Table1[[#This Row],[pledged]]/Table1[[#This Row],[backers_count]],0)</f>
        <v>137.21333333333334</v>
      </c>
      <c r="T60" s="5" t="s">
        <v>8310</v>
      </c>
      <c r="U60" s="5" t="s">
        <v>8311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 t="str">
        <f>TEXT(((Table1[[#This Row],[deadline]]/60/60)/24)+DATE(1970,1,1),"mmm")</f>
        <v>Sep</v>
      </c>
      <c r="K61" s="14" t="str">
        <f>TEXT(((Table1[[#This Row],[deadline]]/60/60)/24)+DATE(1970,1,1),"yyyy")</f>
        <v>2015</v>
      </c>
      <c r="L61">
        <v>1439530776</v>
      </c>
      <c r="M61" s="13">
        <f>((Table1[[#This Row],[launched_at]]/60/60)/24)+DATE(1970,1,1)+(-5/24)</f>
        <v>42230.027500000004</v>
      </c>
      <c r="N61" t="b">
        <v>0</v>
      </c>
      <c r="O61">
        <v>33</v>
      </c>
      <c r="P61" t="b">
        <v>1</v>
      </c>
      <c r="Q61" t="s">
        <v>8265</v>
      </c>
      <c r="R61" s="5">
        <f>Table1[[#This Row],[pledged]]/D61</f>
        <v>1.0012570000000001</v>
      </c>
      <c r="S61" s="6">
        <f>IFERROR(Table1[[#This Row],[pledged]]/Table1[[#This Row],[backers_count]],0)</f>
        <v>606.82242424242418</v>
      </c>
      <c r="T61" s="5" t="s">
        <v>8310</v>
      </c>
      <c r="U61" s="5" t="s">
        <v>8311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 t="str">
        <f>TEXT(((Table1[[#This Row],[deadline]]/60/60)/24)+DATE(1970,1,1),"mmm")</f>
        <v>Mar</v>
      </c>
      <c r="K62" s="14" t="str">
        <f>TEXT(((Table1[[#This Row],[deadline]]/60/60)/24)+DATE(1970,1,1),"yyyy")</f>
        <v>2014</v>
      </c>
      <c r="L62">
        <v>1393882717</v>
      </c>
      <c r="M62" s="13">
        <f>((Table1[[#This Row],[launched_at]]/60/60)/24)+DATE(1970,1,1)+(-5/24)</f>
        <v>41701.693483796291</v>
      </c>
      <c r="N62" t="b">
        <v>0</v>
      </c>
      <c r="O62">
        <v>108</v>
      </c>
      <c r="P62" t="b">
        <v>1</v>
      </c>
      <c r="Q62" t="s">
        <v>8266</v>
      </c>
      <c r="R62" s="5">
        <f>Table1[[#This Row],[pledged]]/D62</f>
        <v>1.0329622222222221</v>
      </c>
      <c r="S62" s="6">
        <f>IFERROR(Table1[[#This Row],[pledged]]/Table1[[#This Row],[backers_count]],0)</f>
        <v>43.040092592592593</v>
      </c>
      <c r="T62" s="5" t="s">
        <v>8310</v>
      </c>
      <c r="U62" s="5" t="s">
        <v>8312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 t="str">
        <f>TEXT(((Table1[[#This Row],[deadline]]/60/60)/24)+DATE(1970,1,1),"mmm")</f>
        <v>Jun</v>
      </c>
      <c r="K63" s="14" t="str">
        <f>TEXT(((Table1[[#This Row],[deadline]]/60/60)/24)+DATE(1970,1,1),"yyyy")</f>
        <v>2013</v>
      </c>
      <c r="L63">
        <v>1368646357</v>
      </c>
      <c r="M63" s="13">
        <f>((Table1[[#This Row],[launched_at]]/60/60)/24)+DATE(1970,1,1)+(-5/24)</f>
        <v>41409.605983796297</v>
      </c>
      <c r="N63" t="b">
        <v>0</v>
      </c>
      <c r="O63">
        <v>23</v>
      </c>
      <c r="P63" t="b">
        <v>1</v>
      </c>
      <c r="Q63" t="s">
        <v>8266</v>
      </c>
      <c r="R63" s="5">
        <f>Table1[[#This Row],[pledged]]/D63</f>
        <v>1.4830000000000001</v>
      </c>
      <c r="S63" s="6">
        <f>IFERROR(Table1[[#This Row],[pledged]]/Table1[[#This Row],[backers_count]],0)</f>
        <v>322.39130434782606</v>
      </c>
      <c r="T63" s="5" t="s">
        <v>8310</v>
      </c>
      <c r="U63" s="5" t="s">
        <v>8312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 t="str">
        <f>TEXT(((Table1[[#This Row],[deadline]]/60/60)/24)+DATE(1970,1,1),"mmm")</f>
        <v>Mar</v>
      </c>
      <c r="K64" s="14" t="str">
        <f>TEXT(((Table1[[#This Row],[deadline]]/60/60)/24)+DATE(1970,1,1),"yyyy")</f>
        <v>2013</v>
      </c>
      <c r="L64">
        <v>1360177878</v>
      </c>
      <c r="M64" s="13">
        <f>((Table1[[#This Row],[launched_at]]/60/60)/24)+DATE(1970,1,1)+(-5/24)</f>
        <v>41311.591180555552</v>
      </c>
      <c r="N64" t="b">
        <v>0</v>
      </c>
      <c r="O64">
        <v>48</v>
      </c>
      <c r="P64" t="b">
        <v>1</v>
      </c>
      <c r="Q64" t="s">
        <v>8266</v>
      </c>
      <c r="R64" s="5">
        <f>Table1[[#This Row],[pledged]]/D64</f>
        <v>1.5473333333333332</v>
      </c>
      <c r="S64" s="6">
        <f>IFERROR(Table1[[#This Row],[pledged]]/Table1[[#This Row],[backers_count]],0)</f>
        <v>96.708333333333329</v>
      </c>
      <c r="T64" s="5" t="s">
        <v>8310</v>
      </c>
      <c r="U64" s="5" t="s">
        <v>8312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 t="str">
        <f>TEXT(((Table1[[#This Row],[deadline]]/60/60)/24)+DATE(1970,1,1),"mmm")</f>
        <v>Dec</v>
      </c>
      <c r="K65" s="14" t="str">
        <f>TEXT(((Table1[[#This Row],[deadline]]/60/60)/24)+DATE(1970,1,1),"yyyy")</f>
        <v>2013</v>
      </c>
      <c r="L65">
        <v>1386194013</v>
      </c>
      <c r="M65" s="13">
        <f>((Table1[[#This Row],[launched_at]]/60/60)/24)+DATE(1970,1,1)+(-5/24)</f>
        <v>41612.703854166662</v>
      </c>
      <c r="N65" t="b">
        <v>0</v>
      </c>
      <c r="O65">
        <v>64</v>
      </c>
      <c r="P65" t="b">
        <v>1</v>
      </c>
      <c r="Q65" t="s">
        <v>8266</v>
      </c>
      <c r="R65" s="5">
        <f>Table1[[#This Row],[pledged]]/D65</f>
        <v>1.1351849999999999</v>
      </c>
      <c r="S65" s="6">
        <f>IFERROR(Table1[[#This Row],[pledged]]/Table1[[#This Row],[backers_count]],0)</f>
        <v>35.474531249999998</v>
      </c>
      <c r="T65" s="5" t="s">
        <v>8310</v>
      </c>
      <c r="U65" s="5" t="s">
        <v>8312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 t="str">
        <f>TEXT(((Table1[[#This Row],[deadline]]/60/60)/24)+DATE(1970,1,1),"mmm")</f>
        <v>Jul</v>
      </c>
      <c r="K66" s="14" t="str">
        <f>TEXT(((Table1[[#This Row],[deadline]]/60/60)/24)+DATE(1970,1,1),"yyyy")</f>
        <v>2013</v>
      </c>
      <c r="L66">
        <v>1370651181</v>
      </c>
      <c r="M66" s="13">
        <f>((Table1[[#This Row],[launched_at]]/60/60)/24)+DATE(1970,1,1)+(-5/24)</f>
        <v>41432.809965277775</v>
      </c>
      <c r="N66" t="b">
        <v>0</v>
      </c>
      <c r="O66">
        <v>24</v>
      </c>
      <c r="P66" t="b">
        <v>1</v>
      </c>
      <c r="Q66" t="s">
        <v>8266</v>
      </c>
      <c r="R66" s="5">
        <f>Table1[[#This Row],[pledged]]/D66</f>
        <v>1.7333333333333334</v>
      </c>
      <c r="S66" s="6">
        <f>IFERROR(Table1[[#This Row],[pledged]]/Table1[[#This Row],[backers_count]],0)</f>
        <v>86.666666666666671</v>
      </c>
      <c r="T66" s="5" t="s">
        <v>8310</v>
      </c>
      <c r="U66" s="5" t="s">
        <v>8312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 t="str">
        <f>TEXT(((Table1[[#This Row],[deadline]]/60/60)/24)+DATE(1970,1,1),"mmm")</f>
        <v>Aug</v>
      </c>
      <c r="K67" s="14" t="str">
        <f>TEXT(((Table1[[#This Row],[deadline]]/60/60)/24)+DATE(1970,1,1),"yyyy")</f>
        <v>2014</v>
      </c>
      <c r="L67">
        <v>1405453354</v>
      </c>
      <c r="M67" s="13">
        <f>((Table1[[#This Row],[launched_at]]/60/60)/24)+DATE(1970,1,1)+(-5/24)</f>
        <v>41835.612893518519</v>
      </c>
      <c r="N67" t="b">
        <v>0</v>
      </c>
      <c r="O67">
        <v>57</v>
      </c>
      <c r="P67" t="b">
        <v>1</v>
      </c>
      <c r="Q67" t="s">
        <v>8266</v>
      </c>
      <c r="R67" s="5">
        <f>Table1[[#This Row],[pledged]]/D67</f>
        <v>1.0752857142857142</v>
      </c>
      <c r="S67" s="6">
        <f>IFERROR(Table1[[#This Row],[pledged]]/Table1[[#This Row],[backers_count]],0)</f>
        <v>132.05263157894737</v>
      </c>
      <c r="T67" s="5" t="s">
        <v>8310</v>
      </c>
      <c r="U67" s="5" t="s">
        <v>8312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 t="str">
        <f>TEXT(((Table1[[#This Row],[deadline]]/60/60)/24)+DATE(1970,1,1),"mmm")</f>
        <v>Jul</v>
      </c>
      <c r="K68" s="14" t="str">
        <f>TEXT(((Table1[[#This Row],[deadline]]/60/60)/24)+DATE(1970,1,1),"yyyy")</f>
        <v>2016</v>
      </c>
      <c r="L68">
        <v>1466281420</v>
      </c>
      <c r="M68" s="13">
        <f>((Table1[[#This Row],[launched_at]]/60/60)/24)+DATE(1970,1,1)+(-5/24)</f>
        <v>42539.641435185178</v>
      </c>
      <c r="N68" t="b">
        <v>0</v>
      </c>
      <c r="O68">
        <v>26</v>
      </c>
      <c r="P68" t="b">
        <v>1</v>
      </c>
      <c r="Q68" t="s">
        <v>8266</v>
      </c>
      <c r="R68" s="5">
        <f>Table1[[#This Row],[pledged]]/D68</f>
        <v>1.1859999999999999</v>
      </c>
      <c r="S68" s="6">
        <f>IFERROR(Table1[[#This Row],[pledged]]/Table1[[#This Row],[backers_count]],0)</f>
        <v>91.230769230769226</v>
      </c>
      <c r="T68" s="5" t="s">
        <v>8310</v>
      </c>
      <c r="U68" s="5" t="s">
        <v>8312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 t="str">
        <f>TEXT(((Table1[[#This Row],[deadline]]/60/60)/24)+DATE(1970,1,1),"mmm")</f>
        <v>Jul</v>
      </c>
      <c r="K69" s="14" t="str">
        <f>TEXT(((Table1[[#This Row],[deadline]]/60/60)/24)+DATE(1970,1,1),"yyyy")</f>
        <v>2012</v>
      </c>
      <c r="L69">
        <v>1339768804</v>
      </c>
      <c r="M69" s="13">
        <f>((Table1[[#This Row],[launched_at]]/60/60)/24)+DATE(1970,1,1)+(-5/24)</f>
        <v>41075.375046296293</v>
      </c>
      <c r="N69" t="b">
        <v>0</v>
      </c>
      <c r="O69">
        <v>20</v>
      </c>
      <c r="P69" t="b">
        <v>1</v>
      </c>
      <c r="Q69" t="s">
        <v>8266</v>
      </c>
      <c r="R69" s="5">
        <f>Table1[[#This Row],[pledged]]/D69</f>
        <v>1.1625000000000001</v>
      </c>
      <c r="S69" s="6">
        <f>IFERROR(Table1[[#This Row],[pledged]]/Table1[[#This Row],[backers_count]],0)</f>
        <v>116.25</v>
      </c>
      <c r="T69" s="5" t="s">
        <v>8310</v>
      </c>
      <c r="U69" s="5" t="s">
        <v>8312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 t="str">
        <f>TEXT(((Table1[[#This Row],[deadline]]/60/60)/24)+DATE(1970,1,1),"mmm")</f>
        <v>Feb</v>
      </c>
      <c r="K70" s="14" t="str">
        <f>TEXT(((Table1[[#This Row],[deadline]]/60/60)/24)+DATE(1970,1,1),"yyyy")</f>
        <v>2014</v>
      </c>
      <c r="L70">
        <v>1390570791</v>
      </c>
      <c r="M70" s="13">
        <f>((Table1[[#This Row],[launched_at]]/60/60)/24)+DATE(1970,1,1)+(-5/24)</f>
        <v>41663.36100694444</v>
      </c>
      <c r="N70" t="b">
        <v>0</v>
      </c>
      <c r="O70">
        <v>36</v>
      </c>
      <c r="P70" t="b">
        <v>1</v>
      </c>
      <c r="Q70" t="s">
        <v>8266</v>
      </c>
      <c r="R70" s="5">
        <f>Table1[[#This Row],[pledged]]/D70</f>
        <v>1.2716666666666667</v>
      </c>
      <c r="S70" s="6">
        <f>IFERROR(Table1[[#This Row],[pledged]]/Table1[[#This Row],[backers_count]],0)</f>
        <v>21.194444444444443</v>
      </c>
      <c r="T70" s="5" t="s">
        <v>8310</v>
      </c>
      <c r="U70" s="5" t="s">
        <v>8312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 t="str">
        <f>TEXT(((Table1[[#This Row],[deadline]]/60/60)/24)+DATE(1970,1,1),"mmm")</f>
        <v>Oct</v>
      </c>
      <c r="K71" s="14" t="str">
        <f>TEXT(((Table1[[#This Row],[deadline]]/60/60)/24)+DATE(1970,1,1),"yyyy")</f>
        <v>2011</v>
      </c>
      <c r="L71">
        <v>1314765025</v>
      </c>
      <c r="M71" s="13">
        <f>((Table1[[#This Row],[launched_at]]/60/60)/24)+DATE(1970,1,1)+(-5/24)</f>
        <v>40785.979456018518</v>
      </c>
      <c r="N71" t="b">
        <v>0</v>
      </c>
      <c r="O71">
        <v>178</v>
      </c>
      <c r="P71" t="b">
        <v>1</v>
      </c>
      <c r="Q71" t="s">
        <v>8266</v>
      </c>
      <c r="R71" s="5">
        <f>Table1[[#This Row],[pledged]]/D71</f>
        <v>1.109423</v>
      </c>
      <c r="S71" s="6">
        <f>IFERROR(Table1[[#This Row],[pledged]]/Table1[[#This Row],[backers_count]],0)</f>
        <v>62.327134831460668</v>
      </c>
      <c r="T71" s="5" t="s">
        <v>8310</v>
      </c>
      <c r="U71" s="5" t="s">
        <v>8312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 t="str">
        <f>TEXT(((Table1[[#This Row],[deadline]]/60/60)/24)+DATE(1970,1,1),"mmm")</f>
        <v>Sep</v>
      </c>
      <c r="K72" s="14" t="str">
        <f>TEXT(((Table1[[#This Row],[deadline]]/60/60)/24)+DATE(1970,1,1),"yyyy")</f>
        <v>2011</v>
      </c>
      <c r="L72">
        <v>1309987845</v>
      </c>
      <c r="M72" s="13">
        <f>((Table1[[#This Row],[launched_at]]/60/60)/24)+DATE(1970,1,1)+(-5/24)</f>
        <v>40730.688020833331</v>
      </c>
      <c r="N72" t="b">
        <v>0</v>
      </c>
      <c r="O72">
        <v>17</v>
      </c>
      <c r="P72" t="b">
        <v>1</v>
      </c>
      <c r="Q72" t="s">
        <v>8266</v>
      </c>
      <c r="R72" s="5">
        <f>Table1[[#This Row],[pledged]]/D72</f>
        <v>1.272</v>
      </c>
      <c r="S72" s="6">
        <f>IFERROR(Table1[[#This Row],[pledged]]/Table1[[#This Row],[backers_count]],0)</f>
        <v>37.411764705882355</v>
      </c>
      <c r="T72" s="5" t="s">
        <v>8310</v>
      </c>
      <c r="U72" s="5" t="s">
        <v>8312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 t="str">
        <f>TEXT(((Table1[[#This Row],[deadline]]/60/60)/24)+DATE(1970,1,1),"mmm")</f>
        <v>May</v>
      </c>
      <c r="K73" s="14" t="str">
        <f>TEXT(((Table1[[#This Row],[deadline]]/60/60)/24)+DATE(1970,1,1),"yyyy")</f>
        <v>2012</v>
      </c>
      <c r="L73">
        <v>1333002657</v>
      </c>
      <c r="M73" s="13">
        <f>((Table1[[#This Row],[launched_at]]/60/60)/24)+DATE(1970,1,1)+(-5/24)</f>
        <v>40997.063159722216</v>
      </c>
      <c r="N73" t="b">
        <v>0</v>
      </c>
      <c r="O73">
        <v>32</v>
      </c>
      <c r="P73" t="b">
        <v>1</v>
      </c>
      <c r="Q73" t="s">
        <v>8266</v>
      </c>
      <c r="R73" s="5">
        <f>Table1[[#This Row],[pledged]]/D73</f>
        <v>1.2394444444444443</v>
      </c>
      <c r="S73" s="6">
        <f>IFERROR(Table1[[#This Row],[pledged]]/Table1[[#This Row],[backers_count]],0)</f>
        <v>69.71875</v>
      </c>
      <c r="T73" s="5" t="s">
        <v>8310</v>
      </c>
      <c r="U73" s="5" t="s">
        <v>8312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 t="str">
        <f>TEXT(((Table1[[#This Row],[deadline]]/60/60)/24)+DATE(1970,1,1),"mmm")</f>
        <v>Nov</v>
      </c>
      <c r="K74" s="14" t="str">
        <f>TEXT(((Table1[[#This Row],[deadline]]/60/60)/24)+DATE(1970,1,1),"yyyy")</f>
        <v>2012</v>
      </c>
      <c r="L74">
        <v>1351210481</v>
      </c>
      <c r="M74" s="13">
        <f>((Table1[[#This Row],[launched_at]]/60/60)/24)+DATE(1970,1,1)+(-5/24)</f>
        <v>41207.801863425921</v>
      </c>
      <c r="N74" t="b">
        <v>0</v>
      </c>
      <c r="O74">
        <v>41</v>
      </c>
      <c r="P74" t="b">
        <v>1</v>
      </c>
      <c r="Q74" t="s">
        <v>8266</v>
      </c>
      <c r="R74" s="5">
        <f>Table1[[#This Row],[pledged]]/D74</f>
        <v>1.084090909090909</v>
      </c>
      <c r="S74" s="6">
        <f>IFERROR(Table1[[#This Row],[pledged]]/Table1[[#This Row],[backers_count]],0)</f>
        <v>58.170731707317074</v>
      </c>
      <c r="T74" s="5" t="s">
        <v>8310</v>
      </c>
      <c r="U74" s="5" t="s">
        <v>8312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 t="str">
        <f>TEXT(((Table1[[#This Row],[deadline]]/60/60)/24)+DATE(1970,1,1),"mmm")</f>
        <v>May</v>
      </c>
      <c r="K75" s="14" t="str">
        <f>TEXT(((Table1[[#This Row],[deadline]]/60/60)/24)+DATE(1970,1,1),"yyyy")</f>
        <v>2011</v>
      </c>
      <c r="L75">
        <v>1297620584</v>
      </c>
      <c r="M75" s="13">
        <f>((Table1[[#This Row],[launched_at]]/60/60)/24)+DATE(1970,1,1)+(-5/24)</f>
        <v>40587.548425925925</v>
      </c>
      <c r="N75" t="b">
        <v>0</v>
      </c>
      <c r="O75">
        <v>18</v>
      </c>
      <c r="P75" t="b">
        <v>1</v>
      </c>
      <c r="Q75" t="s">
        <v>8266</v>
      </c>
      <c r="R75" s="5">
        <f>Table1[[#This Row],[pledged]]/D75</f>
        <v>1</v>
      </c>
      <c r="S75" s="6">
        <f>IFERROR(Table1[[#This Row],[pledged]]/Table1[[#This Row],[backers_count]],0)</f>
        <v>50</v>
      </c>
      <c r="T75" s="5" t="s">
        <v>8310</v>
      </c>
      <c r="U75" s="5" t="s">
        <v>8312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 t="str">
        <f>TEXT(((Table1[[#This Row],[deadline]]/60/60)/24)+DATE(1970,1,1),"mmm")</f>
        <v>Jan</v>
      </c>
      <c r="K76" s="14" t="str">
        <f>TEXT(((Table1[[#This Row],[deadline]]/60/60)/24)+DATE(1970,1,1),"yyyy")</f>
        <v>2016</v>
      </c>
      <c r="L76">
        <v>1450784495</v>
      </c>
      <c r="M76" s="13">
        <f>((Table1[[#This Row],[launched_at]]/60/60)/24)+DATE(1970,1,1)+(-5/24)</f>
        <v>42360.278877314813</v>
      </c>
      <c r="N76" t="b">
        <v>0</v>
      </c>
      <c r="O76">
        <v>29</v>
      </c>
      <c r="P76" t="b">
        <v>1</v>
      </c>
      <c r="Q76" t="s">
        <v>8266</v>
      </c>
      <c r="R76" s="5">
        <f>Table1[[#This Row],[pledged]]/D76</f>
        <v>1.1293199999999999</v>
      </c>
      <c r="S76" s="6">
        <f>IFERROR(Table1[[#This Row],[pledged]]/Table1[[#This Row],[backers_count]],0)</f>
        <v>19.471034482758618</v>
      </c>
      <c r="T76" s="5" t="s">
        <v>8310</v>
      </c>
      <c r="U76" s="5" t="s">
        <v>8312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 t="str">
        <f>TEXT(((Table1[[#This Row],[deadline]]/60/60)/24)+DATE(1970,1,1),"mmm")</f>
        <v>Apr</v>
      </c>
      <c r="K77" s="14" t="str">
        <f>TEXT(((Table1[[#This Row],[deadline]]/60/60)/24)+DATE(1970,1,1),"yyyy")</f>
        <v>2013</v>
      </c>
      <c r="L77">
        <v>1364101272</v>
      </c>
      <c r="M77" s="13">
        <f>((Table1[[#This Row],[launched_at]]/60/60)/24)+DATE(1970,1,1)+(-5/24)</f>
        <v>41357.000833333332</v>
      </c>
      <c r="N77" t="b">
        <v>0</v>
      </c>
      <c r="O77">
        <v>47</v>
      </c>
      <c r="P77" t="b">
        <v>1</v>
      </c>
      <c r="Q77" t="s">
        <v>8266</v>
      </c>
      <c r="R77" s="5">
        <f>Table1[[#This Row],[pledged]]/D77</f>
        <v>1.1542857142857144</v>
      </c>
      <c r="S77" s="6">
        <f>IFERROR(Table1[[#This Row],[pledged]]/Table1[[#This Row],[backers_count]],0)</f>
        <v>85.957446808510639</v>
      </c>
      <c r="T77" s="5" t="s">
        <v>8310</v>
      </c>
      <c r="U77" s="5" t="s">
        <v>8312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 t="str">
        <f>TEXT(((Table1[[#This Row],[deadline]]/60/60)/24)+DATE(1970,1,1),"mmm")</f>
        <v>Dec</v>
      </c>
      <c r="K78" s="14" t="str">
        <f>TEXT(((Table1[[#This Row],[deadline]]/60/60)/24)+DATE(1970,1,1),"yyyy")</f>
        <v>2011</v>
      </c>
      <c r="L78">
        <v>1319819758</v>
      </c>
      <c r="M78" s="13">
        <f>((Table1[[#This Row],[launched_at]]/60/60)/24)+DATE(1970,1,1)+(-5/24)</f>
        <v>40844.483310185184</v>
      </c>
      <c r="N78" t="b">
        <v>0</v>
      </c>
      <c r="O78">
        <v>15</v>
      </c>
      <c r="P78" t="b">
        <v>1</v>
      </c>
      <c r="Q78" t="s">
        <v>8266</v>
      </c>
      <c r="R78" s="5">
        <f>Table1[[#This Row],[pledged]]/D78</f>
        <v>1.5333333333333334</v>
      </c>
      <c r="S78" s="6">
        <f>IFERROR(Table1[[#This Row],[pledged]]/Table1[[#This Row],[backers_count]],0)</f>
        <v>30.666666666666668</v>
      </c>
      <c r="T78" s="5" t="s">
        <v>8310</v>
      </c>
      <c r="U78" s="5" t="s">
        <v>8312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 t="str">
        <f>TEXT(((Table1[[#This Row],[deadline]]/60/60)/24)+DATE(1970,1,1),"mmm")</f>
        <v>May</v>
      </c>
      <c r="K79" s="14" t="str">
        <f>TEXT(((Table1[[#This Row],[deadline]]/60/60)/24)+DATE(1970,1,1),"yyyy")</f>
        <v>2012</v>
      </c>
      <c r="L79">
        <v>1332991717</v>
      </c>
      <c r="M79" s="13">
        <f>((Table1[[#This Row],[launched_at]]/60/60)/24)+DATE(1970,1,1)+(-5/24)</f>
        <v>40996.936539351853</v>
      </c>
      <c r="N79" t="b">
        <v>0</v>
      </c>
      <c r="O79">
        <v>26</v>
      </c>
      <c r="P79" t="b">
        <v>1</v>
      </c>
      <c r="Q79" t="s">
        <v>8266</v>
      </c>
      <c r="R79" s="5">
        <f>Table1[[#This Row],[pledged]]/D79</f>
        <v>3.9249999999999998</v>
      </c>
      <c r="S79" s="6">
        <f>IFERROR(Table1[[#This Row],[pledged]]/Table1[[#This Row],[backers_count]],0)</f>
        <v>60.384615384615387</v>
      </c>
      <c r="T79" s="5" t="s">
        <v>8310</v>
      </c>
      <c r="U79" s="5" t="s">
        <v>8312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 t="str">
        <f>TEXT(((Table1[[#This Row],[deadline]]/60/60)/24)+DATE(1970,1,1),"mmm")</f>
        <v>Sep</v>
      </c>
      <c r="K80" s="14" t="str">
        <f>TEXT(((Table1[[#This Row],[deadline]]/60/60)/24)+DATE(1970,1,1),"yyyy")</f>
        <v>2016</v>
      </c>
      <c r="L80">
        <v>1471887121</v>
      </c>
      <c r="M80" s="13">
        <f>((Table1[[#This Row],[launched_at]]/60/60)/24)+DATE(1970,1,1)+(-5/24)</f>
        <v>42604.522233796299</v>
      </c>
      <c r="N80" t="b">
        <v>0</v>
      </c>
      <c r="O80">
        <v>35</v>
      </c>
      <c r="P80" t="b">
        <v>1</v>
      </c>
      <c r="Q80" t="s">
        <v>8266</v>
      </c>
      <c r="R80" s="5">
        <f>Table1[[#This Row],[pledged]]/D80</f>
        <v>27.02</v>
      </c>
      <c r="S80" s="6">
        <f>IFERROR(Table1[[#This Row],[pledged]]/Table1[[#This Row],[backers_count]],0)</f>
        <v>38.6</v>
      </c>
      <c r="T80" s="5" t="s">
        <v>8310</v>
      </c>
      <c r="U80" s="5" t="s">
        <v>8312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 t="str">
        <f>TEXT(((Table1[[#This Row],[deadline]]/60/60)/24)+DATE(1970,1,1),"mmm")</f>
        <v>Apr</v>
      </c>
      <c r="K81" s="14" t="str">
        <f>TEXT(((Table1[[#This Row],[deadline]]/60/60)/24)+DATE(1970,1,1),"yyyy")</f>
        <v>2014</v>
      </c>
      <c r="L81">
        <v>1395859093</v>
      </c>
      <c r="M81" s="13">
        <f>((Table1[[#This Row],[launched_at]]/60/60)/24)+DATE(1970,1,1)+(-5/24)</f>
        <v>41724.568206018514</v>
      </c>
      <c r="N81" t="b">
        <v>0</v>
      </c>
      <c r="O81">
        <v>41</v>
      </c>
      <c r="P81" t="b">
        <v>1</v>
      </c>
      <c r="Q81" t="s">
        <v>8266</v>
      </c>
      <c r="R81" s="5">
        <f>Table1[[#This Row],[pledged]]/D81</f>
        <v>1.27</v>
      </c>
      <c r="S81" s="6">
        <f>IFERROR(Table1[[#This Row],[pledged]]/Table1[[#This Row],[backers_count]],0)</f>
        <v>40.268292682926827</v>
      </c>
      <c r="T81" s="5" t="s">
        <v>8310</v>
      </c>
      <c r="U81" s="5" t="s">
        <v>8312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 t="str">
        <f>TEXT(((Table1[[#This Row],[deadline]]/60/60)/24)+DATE(1970,1,1),"mmm")</f>
        <v>Dec</v>
      </c>
      <c r="K82" s="14" t="str">
        <f>TEXT(((Table1[[#This Row],[deadline]]/60/60)/24)+DATE(1970,1,1),"yyyy")</f>
        <v>2013</v>
      </c>
      <c r="L82">
        <v>1383616856</v>
      </c>
      <c r="M82" s="13">
        <f>((Table1[[#This Row],[launched_at]]/60/60)/24)+DATE(1970,1,1)+(-5/24)</f>
        <v>41582.875648148147</v>
      </c>
      <c r="N82" t="b">
        <v>0</v>
      </c>
      <c r="O82">
        <v>47</v>
      </c>
      <c r="P82" t="b">
        <v>1</v>
      </c>
      <c r="Q82" t="s">
        <v>8266</v>
      </c>
      <c r="R82" s="5">
        <f>Table1[[#This Row],[pledged]]/D82</f>
        <v>1.0725</v>
      </c>
      <c r="S82" s="6">
        <f>IFERROR(Table1[[#This Row],[pledged]]/Table1[[#This Row],[backers_count]],0)</f>
        <v>273.82978723404256</v>
      </c>
      <c r="T82" s="5" t="s">
        <v>8310</v>
      </c>
      <c r="U82" s="5" t="s">
        <v>8312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 t="str">
        <f>TEXT(((Table1[[#This Row],[deadline]]/60/60)/24)+DATE(1970,1,1),"mmm")</f>
        <v>Jul</v>
      </c>
      <c r="K83" s="14" t="str">
        <f>TEXT(((Table1[[#This Row],[deadline]]/60/60)/24)+DATE(1970,1,1),"yyyy")</f>
        <v>2012</v>
      </c>
      <c r="L83">
        <v>1341892127</v>
      </c>
      <c r="M83" s="13">
        <f>((Table1[[#This Row],[launched_at]]/60/60)/24)+DATE(1970,1,1)+(-5/24)</f>
        <v>41099.950543981482</v>
      </c>
      <c r="N83" t="b">
        <v>0</v>
      </c>
      <c r="O83">
        <v>28</v>
      </c>
      <c r="P83" t="b">
        <v>1</v>
      </c>
      <c r="Q83" t="s">
        <v>8266</v>
      </c>
      <c r="R83" s="5">
        <f>Table1[[#This Row],[pledged]]/D83</f>
        <v>1.98</v>
      </c>
      <c r="S83" s="6">
        <f>IFERROR(Table1[[#This Row],[pledged]]/Table1[[#This Row],[backers_count]],0)</f>
        <v>53.035714285714285</v>
      </c>
      <c r="T83" s="5" t="s">
        <v>8310</v>
      </c>
      <c r="U83" s="5" t="s">
        <v>8312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 t="str">
        <f>TEXT(((Table1[[#This Row],[deadline]]/60/60)/24)+DATE(1970,1,1),"mmm")</f>
        <v>Oct</v>
      </c>
      <c r="K84" s="14" t="str">
        <f>TEXT(((Table1[[#This Row],[deadline]]/60/60)/24)+DATE(1970,1,1),"yyyy")</f>
        <v>2011</v>
      </c>
      <c r="L84">
        <v>1315597261</v>
      </c>
      <c r="M84" s="13">
        <f>((Table1[[#This Row],[launched_at]]/60/60)/24)+DATE(1970,1,1)+(-5/24)</f>
        <v>40795.611817129626</v>
      </c>
      <c r="N84" t="b">
        <v>0</v>
      </c>
      <c r="O84">
        <v>100</v>
      </c>
      <c r="P84" t="b">
        <v>1</v>
      </c>
      <c r="Q84" t="s">
        <v>8266</v>
      </c>
      <c r="R84" s="5">
        <f>Table1[[#This Row],[pledged]]/D84</f>
        <v>1.0001249999999999</v>
      </c>
      <c r="S84" s="6">
        <f>IFERROR(Table1[[#This Row],[pledged]]/Table1[[#This Row],[backers_count]],0)</f>
        <v>40.005000000000003</v>
      </c>
      <c r="T84" s="5" t="s">
        <v>8310</v>
      </c>
      <c r="U84" s="5" t="s">
        <v>8312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 t="str">
        <f>TEXT(((Table1[[#This Row],[deadline]]/60/60)/24)+DATE(1970,1,1),"mmm")</f>
        <v>Feb</v>
      </c>
      <c r="K85" s="14" t="str">
        <f>TEXT(((Table1[[#This Row],[deadline]]/60/60)/24)+DATE(1970,1,1),"yyyy")</f>
        <v>2015</v>
      </c>
      <c r="L85">
        <v>1423320389</v>
      </c>
      <c r="M85" s="13">
        <f>((Table1[[#This Row],[launched_at]]/60/60)/24)+DATE(1970,1,1)+(-5/24)</f>
        <v>42042.407280092586</v>
      </c>
      <c r="N85" t="b">
        <v>0</v>
      </c>
      <c r="O85">
        <v>13</v>
      </c>
      <c r="P85" t="b">
        <v>1</v>
      </c>
      <c r="Q85" t="s">
        <v>8266</v>
      </c>
      <c r="R85" s="5">
        <f>Table1[[#This Row],[pledged]]/D85</f>
        <v>1.0249999999999999</v>
      </c>
      <c r="S85" s="6">
        <f>IFERROR(Table1[[#This Row],[pledged]]/Table1[[#This Row],[backers_count]],0)</f>
        <v>15.76923076923077</v>
      </c>
      <c r="T85" s="5" t="s">
        <v>8310</v>
      </c>
      <c r="U85" s="5" t="s">
        <v>8312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 t="str">
        <f>TEXT(((Table1[[#This Row],[deadline]]/60/60)/24)+DATE(1970,1,1),"mmm")</f>
        <v>May</v>
      </c>
      <c r="K86" s="14" t="str">
        <f>TEXT(((Table1[[#This Row],[deadline]]/60/60)/24)+DATE(1970,1,1),"yyyy")</f>
        <v>2011</v>
      </c>
      <c r="L86">
        <v>1302891086</v>
      </c>
      <c r="M86" s="13">
        <f>((Table1[[#This Row],[launched_at]]/60/60)/24)+DATE(1970,1,1)+(-5/24)</f>
        <v>40648.54960648148</v>
      </c>
      <c r="N86" t="b">
        <v>0</v>
      </c>
      <c r="O86">
        <v>7</v>
      </c>
      <c r="P86" t="b">
        <v>1</v>
      </c>
      <c r="Q86" t="s">
        <v>8266</v>
      </c>
      <c r="R86" s="5">
        <f>Table1[[#This Row],[pledged]]/D86</f>
        <v>1</v>
      </c>
      <c r="S86" s="6">
        <f>IFERROR(Table1[[#This Row],[pledged]]/Table1[[#This Row],[backers_count]],0)</f>
        <v>71.428571428571431</v>
      </c>
      <c r="T86" s="5" t="s">
        <v>8310</v>
      </c>
      <c r="U86" s="5" t="s">
        <v>8312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 t="str">
        <f>TEXT(((Table1[[#This Row],[deadline]]/60/60)/24)+DATE(1970,1,1),"mmm")</f>
        <v>Sep</v>
      </c>
      <c r="K87" s="14" t="str">
        <f>TEXT(((Table1[[#This Row],[deadline]]/60/60)/24)+DATE(1970,1,1),"yyyy")</f>
        <v>2011</v>
      </c>
      <c r="L87">
        <v>1314154837</v>
      </c>
      <c r="M87" s="13">
        <f>((Table1[[#This Row],[launched_at]]/60/60)/24)+DATE(1970,1,1)+(-5/24)</f>
        <v>40778.917094907403</v>
      </c>
      <c r="N87" t="b">
        <v>0</v>
      </c>
      <c r="O87">
        <v>21</v>
      </c>
      <c r="P87" t="b">
        <v>1</v>
      </c>
      <c r="Q87" t="s">
        <v>8266</v>
      </c>
      <c r="R87" s="5">
        <f>Table1[[#This Row],[pledged]]/D87</f>
        <v>1.2549999999999999</v>
      </c>
      <c r="S87" s="6">
        <f>IFERROR(Table1[[#This Row],[pledged]]/Table1[[#This Row],[backers_count]],0)</f>
        <v>71.714285714285708</v>
      </c>
      <c r="T87" s="5" t="s">
        <v>8310</v>
      </c>
      <c r="U87" s="5" t="s">
        <v>8312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 t="str">
        <f>TEXT(((Table1[[#This Row],[deadline]]/60/60)/24)+DATE(1970,1,1),"mmm")</f>
        <v>Dec</v>
      </c>
      <c r="K88" s="14" t="str">
        <f>TEXT(((Table1[[#This Row],[deadline]]/60/60)/24)+DATE(1970,1,1),"yyyy")</f>
        <v>2015</v>
      </c>
      <c r="L88">
        <v>1444828845</v>
      </c>
      <c r="M88" s="13">
        <f>((Table1[[#This Row],[launched_at]]/60/60)/24)+DATE(1970,1,1)+(-5/24)</f>
        <v>42291.347743055558</v>
      </c>
      <c r="N88" t="b">
        <v>0</v>
      </c>
      <c r="O88">
        <v>17</v>
      </c>
      <c r="P88" t="b">
        <v>1</v>
      </c>
      <c r="Q88" t="s">
        <v>8266</v>
      </c>
      <c r="R88" s="5">
        <f>Table1[[#This Row],[pledged]]/D88</f>
        <v>1.0646666666666667</v>
      </c>
      <c r="S88" s="6">
        <f>IFERROR(Table1[[#This Row],[pledged]]/Table1[[#This Row],[backers_count]],0)</f>
        <v>375.76470588235293</v>
      </c>
      <c r="T88" s="5" t="s">
        <v>8310</v>
      </c>
      <c r="U88" s="5" t="s">
        <v>8312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 t="str">
        <f>TEXT(((Table1[[#This Row],[deadline]]/60/60)/24)+DATE(1970,1,1),"mmm")</f>
        <v>Jun</v>
      </c>
      <c r="K89" s="14" t="str">
        <f>TEXT(((Table1[[#This Row],[deadline]]/60/60)/24)+DATE(1970,1,1),"yyyy")</f>
        <v>2010</v>
      </c>
      <c r="L89">
        <v>1274705803</v>
      </c>
      <c r="M89" s="13">
        <f>((Table1[[#This Row],[launched_at]]/60/60)/24)+DATE(1970,1,1)+(-5/24)</f>
        <v>40322.331053240734</v>
      </c>
      <c r="N89" t="b">
        <v>0</v>
      </c>
      <c r="O89">
        <v>25</v>
      </c>
      <c r="P89" t="b">
        <v>1</v>
      </c>
      <c r="Q89" t="s">
        <v>8266</v>
      </c>
      <c r="R89" s="5">
        <f>Table1[[#This Row],[pledged]]/D89</f>
        <v>1.046</v>
      </c>
      <c r="S89" s="6">
        <f>IFERROR(Table1[[#This Row],[pledged]]/Table1[[#This Row],[backers_count]],0)</f>
        <v>104.6</v>
      </c>
      <c r="T89" s="5" t="s">
        <v>8310</v>
      </c>
      <c r="U89" s="5" t="s">
        <v>8312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 t="str">
        <f>TEXT(((Table1[[#This Row],[deadline]]/60/60)/24)+DATE(1970,1,1),"mmm")</f>
        <v>Jun</v>
      </c>
      <c r="K90" s="14" t="str">
        <f>TEXT(((Table1[[#This Row],[deadline]]/60/60)/24)+DATE(1970,1,1),"yyyy")</f>
        <v>2014</v>
      </c>
      <c r="L90">
        <v>1401205731</v>
      </c>
      <c r="M90" s="13">
        <f>((Table1[[#This Row],[launched_at]]/60/60)/24)+DATE(1970,1,1)+(-5/24)</f>
        <v>41786.450590277775</v>
      </c>
      <c r="N90" t="b">
        <v>0</v>
      </c>
      <c r="O90">
        <v>60</v>
      </c>
      <c r="P90" t="b">
        <v>1</v>
      </c>
      <c r="Q90" t="s">
        <v>8266</v>
      </c>
      <c r="R90" s="5">
        <f>Table1[[#This Row],[pledged]]/D90</f>
        <v>1.0285714285714285</v>
      </c>
      <c r="S90" s="6">
        <f>IFERROR(Table1[[#This Row],[pledged]]/Table1[[#This Row],[backers_count]],0)</f>
        <v>60</v>
      </c>
      <c r="T90" s="5" t="s">
        <v>8310</v>
      </c>
      <c r="U90" s="5" t="s">
        <v>8312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 t="str">
        <f>TEXT(((Table1[[#This Row],[deadline]]/60/60)/24)+DATE(1970,1,1),"mmm")</f>
        <v>Jun</v>
      </c>
      <c r="K91" s="14" t="str">
        <f>TEXT(((Table1[[#This Row],[deadline]]/60/60)/24)+DATE(1970,1,1),"yyyy")</f>
        <v>2013</v>
      </c>
      <c r="L91">
        <v>1368036192</v>
      </c>
      <c r="M91" s="13">
        <f>((Table1[[#This Row],[launched_at]]/60/60)/24)+DATE(1970,1,1)+(-5/24)</f>
        <v>41402.543888888889</v>
      </c>
      <c r="N91" t="b">
        <v>0</v>
      </c>
      <c r="O91">
        <v>56</v>
      </c>
      <c r="P91" t="b">
        <v>1</v>
      </c>
      <c r="Q91" t="s">
        <v>8266</v>
      </c>
      <c r="R91" s="5">
        <f>Table1[[#This Row],[pledged]]/D91</f>
        <v>1.1506666666666667</v>
      </c>
      <c r="S91" s="6">
        <f>IFERROR(Table1[[#This Row],[pledged]]/Table1[[#This Row],[backers_count]],0)</f>
        <v>123.28571428571429</v>
      </c>
      <c r="T91" s="5" t="s">
        <v>8310</v>
      </c>
      <c r="U91" s="5" t="s">
        <v>8312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 t="str">
        <f>TEXT(((Table1[[#This Row],[deadline]]/60/60)/24)+DATE(1970,1,1),"mmm")</f>
        <v>Jul</v>
      </c>
      <c r="K92" s="14" t="str">
        <f>TEXT(((Table1[[#This Row],[deadline]]/60/60)/24)+DATE(1970,1,1),"yyyy")</f>
        <v>2011</v>
      </c>
      <c r="L92">
        <v>1307862499</v>
      </c>
      <c r="M92" s="13">
        <f>((Table1[[#This Row],[launched_at]]/60/60)/24)+DATE(1970,1,1)+(-5/24)</f>
        <v>40706.089108796295</v>
      </c>
      <c r="N92" t="b">
        <v>0</v>
      </c>
      <c r="O92">
        <v>16</v>
      </c>
      <c r="P92" t="b">
        <v>1</v>
      </c>
      <c r="Q92" t="s">
        <v>8266</v>
      </c>
      <c r="R92" s="5">
        <f>Table1[[#This Row],[pledged]]/D92</f>
        <v>1.004</v>
      </c>
      <c r="S92" s="6">
        <f>IFERROR(Table1[[#This Row],[pledged]]/Table1[[#This Row],[backers_count]],0)</f>
        <v>31.375</v>
      </c>
      <c r="T92" s="5" t="s">
        <v>8310</v>
      </c>
      <c r="U92" s="5" t="s">
        <v>8312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 t="str">
        <f>TEXT(((Table1[[#This Row],[deadline]]/60/60)/24)+DATE(1970,1,1),"mmm")</f>
        <v>May</v>
      </c>
      <c r="K93" s="14" t="str">
        <f>TEXT(((Table1[[#This Row],[deadline]]/60/60)/24)+DATE(1970,1,1),"yyyy")</f>
        <v>2011</v>
      </c>
      <c r="L93">
        <v>1300354764</v>
      </c>
      <c r="M93" s="13">
        <f>((Table1[[#This Row],[launched_at]]/60/60)/24)+DATE(1970,1,1)+(-5/24)</f>
        <v>40619.194027777776</v>
      </c>
      <c r="N93" t="b">
        <v>0</v>
      </c>
      <c r="O93">
        <v>46</v>
      </c>
      <c r="P93" t="b">
        <v>1</v>
      </c>
      <c r="Q93" t="s">
        <v>8266</v>
      </c>
      <c r="R93" s="5">
        <f>Table1[[#This Row],[pledged]]/D93</f>
        <v>1.2</v>
      </c>
      <c r="S93" s="6">
        <f>IFERROR(Table1[[#This Row],[pledged]]/Table1[[#This Row],[backers_count]],0)</f>
        <v>78.260869565217391</v>
      </c>
      <c r="T93" s="5" t="s">
        <v>8310</v>
      </c>
      <c r="U93" s="5" t="s">
        <v>8312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 t="str">
        <f>TEXT(((Table1[[#This Row],[deadline]]/60/60)/24)+DATE(1970,1,1),"mmm")</f>
        <v>Feb</v>
      </c>
      <c r="K94" s="14" t="str">
        <f>TEXT(((Table1[[#This Row],[deadline]]/60/60)/24)+DATE(1970,1,1),"yyyy")</f>
        <v>2017</v>
      </c>
      <c r="L94">
        <v>1481949983</v>
      </c>
      <c r="M94" s="13">
        <f>((Table1[[#This Row],[launched_at]]/60/60)/24)+DATE(1970,1,1)+(-5/24)</f>
        <v>42720.990543981483</v>
      </c>
      <c r="N94" t="b">
        <v>0</v>
      </c>
      <c r="O94">
        <v>43</v>
      </c>
      <c r="P94" t="b">
        <v>1</v>
      </c>
      <c r="Q94" t="s">
        <v>8266</v>
      </c>
      <c r="R94" s="5">
        <f>Table1[[#This Row],[pledged]]/D94</f>
        <v>1.052</v>
      </c>
      <c r="S94" s="6">
        <f>IFERROR(Table1[[#This Row],[pledged]]/Table1[[#This Row],[backers_count]],0)</f>
        <v>122.32558139534883</v>
      </c>
      <c r="T94" s="5" t="s">
        <v>8310</v>
      </c>
      <c r="U94" s="5" t="s">
        <v>8312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 t="str">
        <f>TEXT(((Table1[[#This Row],[deadline]]/60/60)/24)+DATE(1970,1,1),"mmm")</f>
        <v>Jul</v>
      </c>
      <c r="K95" s="14" t="str">
        <f>TEXT(((Table1[[#This Row],[deadline]]/60/60)/24)+DATE(1970,1,1),"yyyy")</f>
        <v>2012</v>
      </c>
      <c r="L95">
        <v>1338928537</v>
      </c>
      <c r="M95" s="13">
        <f>((Table1[[#This Row],[launched_at]]/60/60)/24)+DATE(1970,1,1)+(-5/24)</f>
        <v>41065.649733796294</v>
      </c>
      <c r="N95" t="b">
        <v>0</v>
      </c>
      <c r="O95">
        <v>15</v>
      </c>
      <c r="P95" t="b">
        <v>1</v>
      </c>
      <c r="Q95" t="s">
        <v>8266</v>
      </c>
      <c r="R95" s="5">
        <f>Table1[[#This Row],[pledged]]/D95</f>
        <v>1.1060000000000001</v>
      </c>
      <c r="S95" s="6">
        <f>IFERROR(Table1[[#This Row],[pledged]]/Table1[[#This Row],[backers_count]],0)</f>
        <v>73.733333333333334</v>
      </c>
      <c r="T95" s="5" t="s">
        <v>8310</v>
      </c>
      <c r="U95" s="5" t="s">
        <v>8312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 t="str">
        <f>TEXT(((Table1[[#This Row],[deadline]]/60/60)/24)+DATE(1970,1,1),"mmm")</f>
        <v>Apr</v>
      </c>
      <c r="K96" s="14" t="str">
        <f>TEXT(((Table1[[#This Row],[deadline]]/60/60)/24)+DATE(1970,1,1),"yyyy")</f>
        <v>2014</v>
      </c>
      <c r="L96">
        <v>1395162822</v>
      </c>
      <c r="M96" s="13">
        <f>((Table1[[#This Row],[launched_at]]/60/60)/24)+DATE(1970,1,1)+(-5/24)</f>
        <v>41716.509513888886</v>
      </c>
      <c r="N96" t="b">
        <v>0</v>
      </c>
      <c r="O96">
        <v>12</v>
      </c>
      <c r="P96" t="b">
        <v>1</v>
      </c>
      <c r="Q96" t="s">
        <v>8266</v>
      </c>
      <c r="R96" s="5">
        <f>Table1[[#This Row],[pledged]]/D96</f>
        <v>1.04</v>
      </c>
      <c r="S96" s="6">
        <f>IFERROR(Table1[[#This Row],[pledged]]/Table1[[#This Row],[backers_count]],0)</f>
        <v>21.666666666666668</v>
      </c>
      <c r="T96" s="5" t="s">
        <v>8310</v>
      </c>
      <c r="U96" s="5" t="s">
        <v>8312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 t="str">
        <f>TEXT(((Table1[[#This Row],[deadline]]/60/60)/24)+DATE(1970,1,1),"mmm")</f>
        <v>Feb</v>
      </c>
      <c r="K97" s="14" t="str">
        <f>TEXT(((Table1[[#This Row],[deadline]]/60/60)/24)+DATE(1970,1,1),"yyyy")</f>
        <v>2012</v>
      </c>
      <c r="L97">
        <v>1327622841</v>
      </c>
      <c r="M97" s="13">
        <f>((Table1[[#This Row],[launched_at]]/60/60)/24)+DATE(1970,1,1)+(-5/24)</f>
        <v>40934.796770833331</v>
      </c>
      <c r="N97" t="b">
        <v>0</v>
      </c>
      <c r="O97">
        <v>21</v>
      </c>
      <c r="P97" t="b">
        <v>1</v>
      </c>
      <c r="Q97" t="s">
        <v>8266</v>
      </c>
      <c r="R97" s="5">
        <f>Table1[[#This Row],[pledged]]/D97</f>
        <v>1.3142857142857143</v>
      </c>
      <c r="S97" s="6">
        <f>IFERROR(Table1[[#This Row],[pledged]]/Table1[[#This Row],[backers_count]],0)</f>
        <v>21.904761904761905</v>
      </c>
      <c r="T97" s="5" t="s">
        <v>8310</v>
      </c>
      <c r="U97" s="5" t="s">
        <v>8312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 t="str">
        <f>TEXT(((Table1[[#This Row],[deadline]]/60/60)/24)+DATE(1970,1,1),"mmm")</f>
        <v>Aug</v>
      </c>
      <c r="K98" s="14" t="str">
        <f>TEXT(((Table1[[#This Row],[deadline]]/60/60)/24)+DATE(1970,1,1),"yyyy")</f>
        <v>2010</v>
      </c>
      <c r="L98">
        <v>1274889241</v>
      </c>
      <c r="M98" s="13">
        <f>((Table1[[#This Row],[launched_at]]/60/60)/24)+DATE(1970,1,1)+(-5/24)</f>
        <v>40324.45417824074</v>
      </c>
      <c r="N98" t="b">
        <v>0</v>
      </c>
      <c r="O98">
        <v>34</v>
      </c>
      <c r="P98" t="b">
        <v>1</v>
      </c>
      <c r="Q98" t="s">
        <v>8266</v>
      </c>
      <c r="R98" s="5">
        <f>Table1[[#This Row],[pledged]]/D98</f>
        <v>1.1466666666666667</v>
      </c>
      <c r="S98" s="6">
        <f>IFERROR(Table1[[#This Row],[pledged]]/Table1[[#This Row],[backers_count]],0)</f>
        <v>50.588235294117645</v>
      </c>
      <c r="T98" s="5" t="s">
        <v>8310</v>
      </c>
      <c r="U98" s="5" t="s">
        <v>8312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 t="str">
        <f>TEXT(((Table1[[#This Row],[deadline]]/60/60)/24)+DATE(1970,1,1),"mmm")</f>
        <v>Jul</v>
      </c>
      <c r="K99" s="14" t="str">
        <f>TEXT(((Table1[[#This Row],[deadline]]/60/60)/24)+DATE(1970,1,1),"yyyy")</f>
        <v>2011</v>
      </c>
      <c r="L99">
        <v>1307848482</v>
      </c>
      <c r="M99" s="13">
        <f>((Table1[[#This Row],[launched_at]]/60/60)/24)+DATE(1970,1,1)+(-5/24)</f>
        <v>40705.926874999997</v>
      </c>
      <c r="N99" t="b">
        <v>0</v>
      </c>
      <c r="O99">
        <v>8</v>
      </c>
      <c r="P99" t="b">
        <v>1</v>
      </c>
      <c r="Q99" t="s">
        <v>8266</v>
      </c>
      <c r="R99" s="5">
        <f>Table1[[#This Row],[pledged]]/D99</f>
        <v>1.0625</v>
      </c>
      <c r="S99" s="6">
        <f>IFERROR(Table1[[#This Row],[pledged]]/Table1[[#This Row],[backers_count]],0)</f>
        <v>53.125</v>
      </c>
      <c r="T99" s="5" t="s">
        <v>8310</v>
      </c>
      <c r="U99" s="5" t="s">
        <v>8312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 t="str">
        <f>TEXT(((Table1[[#This Row],[deadline]]/60/60)/24)+DATE(1970,1,1),"mmm")</f>
        <v>Dec</v>
      </c>
      <c r="K100" s="14" t="str">
        <f>TEXT(((Table1[[#This Row],[deadline]]/60/60)/24)+DATE(1970,1,1),"yyyy")</f>
        <v>2012</v>
      </c>
      <c r="L100">
        <v>1351796674</v>
      </c>
      <c r="M100" s="13">
        <f>((Table1[[#This Row],[launched_at]]/60/60)/24)+DATE(1970,1,1)+(-5/24)</f>
        <v>41214.586504629624</v>
      </c>
      <c r="N100" t="b">
        <v>0</v>
      </c>
      <c r="O100">
        <v>60</v>
      </c>
      <c r="P100" t="b">
        <v>1</v>
      </c>
      <c r="Q100" t="s">
        <v>8266</v>
      </c>
      <c r="R100" s="5">
        <f>Table1[[#This Row],[pledged]]/D100</f>
        <v>1.0625</v>
      </c>
      <c r="S100" s="6">
        <f>IFERROR(Table1[[#This Row],[pledged]]/Table1[[#This Row],[backers_count]],0)</f>
        <v>56.666666666666664</v>
      </c>
      <c r="T100" s="5" t="s">
        <v>8310</v>
      </c>
      <c r="U100" s="5" t="s">
        <v>8312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 t="str">
        <f>TEXT(((Table1[[#This Row],[deadline]]/60/60)/24)+DATE(1970,1,1),"mmm")</f>
        <v>Jan</v>
      </c>
      <c r="K101" s="14" t="str">
        <f>TEXT(((Table1[[#This Row],[deadline]]/60/60)/24)+DATE(1970,1,1),"yyyy")</f>
        <v>2014</v>
      </c>
      <c r="L101">
        <v>1387834799</v>
      </c>
      <c r="M101" s="13">
        <f>((Table1[[#This Row],[launched_at]]/60/60)/24)+DATE(1970,1,1)+(-5/24)</f>
        <v>41631.694432870368</v>
      </c>
      <c r="N101" t="b">
        <v>0</v>
      </c>
      <c r="O101">
        <v>39</v>
      </c>
      <c r="P101" t="b">
        <v>1</v>
      </c>
      <c r="Q101" t="s">
        <v>8266</v>
      </c>
      <c r="R101" s="5">
        <f>Table1[[#This Row],[pledged]]/D101</f>
        <v>1.0601933333333333</v>
      </c>
      <c r="S101" s="6">
        <f>IFERROR(Table1[[#This Row],[pledged]]/Table1[[#This Row],[backers_count]],0)</f>
        <v>40.776666666666664</v>
      </c>
      <c r="T101" s="5" t="s">
        <v>8310</v>
      </c>
      <c r="U101" s="5" t="s">
        <v>8312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 t="str">
        <f>TEXT(((Table1[[#This Row],[deadline]]/60/60)/24)+DATE(1970,1,1),"mmm")</f>
        <v>Nov</v>
      </c>
      <c r="K102" s="14" t="str">
        <f>TEXT(((Table1[[#This Row],[deadline]]/60/60)/24)+DATE(1970,1,1),"yyyy")</f>
        <v>2012</v>
      </c>
      <c r="L102">
        <v>1350324286</v>
      </c>
      <c r="M102" s="13">
        <f>((Table1[[#This Row],[launched_at]]/60/60)/24)+DATE(1970,1,1)+(-5/24)</f>
        <v>41197.544976851852</v>
      </c>
      <c r="N102" t="b">
        <v>0</v>
      </c>
      <c r="O102">
        <v>26</v>
      </c>
      <c r="P102" t="b">
        <v>1</v>
      </c>
      <c r="Q102" t="s">
        <v>8266</v>
      </c>
      <c r="R102" s="5">
        <f>Table1[[#This Row],[pledged]]/D102</f>
        <v>1</v>
      </c>
      <c r="S102" s="6">
        <f>IFERROR(Table1[[#This Row],[pledged]]/Table1[[#This Row],[backers_count]],0)</f>
        <v>192.30769230769232</v>
      </c>
      <c r="T102" s="5" t="s">
        <v>8310</v>
      </c>
      <c r="U102" s="5" t="s">
        <v>8312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 t="str">
        <f>TEXT(((Table1[[#This Row],[deadline]]/60/60)/24)+DATE(1970,1,1),"mmm")</f>
        <v>Jan</v>
      </c>
      <c r="K103" s="14" t="str">
        <f>TEXT(((Table1[[#This Row],[deadline]]/60/60)/24)+DATE(1970,1,1),"yyyy")</f>
        <v>2013</v>
      </c>
      <c r="L103">
        <v>1356979110</v>
      </c>
      <c r="M103" s="13">
        <f>((Table1[[#This Row],[launched_at]]/60/60)/24)+DATE(1970,1,1)+(-5/24)</f>
        <v>41274.568402777775</v>
      </c>
      <c r="N103" t="b">
        <v>0</v>
      </c>
      <c r="O103">
        <v>35</v>
      </c>
      <c r="P103" t="b">
        <v>1</v>
      </c>
      <c r="Q103" t="s">
        <v>8266</v>
      </c>
      <c r="R103" s="5">
        <f>Table1[[#This Row],[pledged]]/D103</f>
        <v>1</v>
      </c>
      <c r="S103" s="6">
        <f>IFERROR(Table1[[#This Row],[pledged]]/Table1[[#This Row],[backers_count]],0)</f>
        <v>100</v>
      </c>
      <c r="T103" s="5" t="s">
        <v>8310</v>
      </c>
      <c r="U103" s="5" t="s">
        <v>8312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 t="str">
        <f>TEXT(((Table1[[#This Row],[deadline]]/60/60)/24)+DATE(1970,1,1),"mmm")</f>
        <v>Dec</v>
      </c>
      <c r="K104" s="14" t="str">
        <f>TEXT(((Table1[[#This Row],[deadline]]/60/60)/24)+DATE(1970,1,1),"yyyy")</f>
        <v>2010</v>
      </c>
      <c r="L104">
        <v>1290481733</v>
      </c>
      <c r="M104" s="13">
        <f>((Table1[[#This Row],[launched_at]]/60/60)/24)+DATE(1970,1,1)+(-5/24)</f>
        <v>40504.922835648147</v>
      </c>
      <c r="N104" t="b">
        <v>0</v>
      </c>
      <c r="O104">
        <v>65</v>
      </c>
      <c r="P104" t="b">
        <v>1</v>
      </c>
      <c r="Q104" t="s">
        <v>8266</v>
      </c>
      <c r="R104" s="5">
        <f>Table1[[#This Row],[pledged]]/D104</f>
        <v>1.2775000000000001</v>
      </c>
      <c r="S104" s="6">
        <f>IFERROR(Table1[[#This Row],[pledged]]/Table1[[#This Row],[backers_count]],0)</f>
        <v>117.92307692307692</v>
      </c>
      <c r="T104" s="5" t="s">
        <v>8310</v>
      </c>
      <c r="U104" s="5" t="s">
        <v>8312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 t="str">
        <f>TEXT(((Table1[[#This Row],[deadline]]/60/60)/24)+DATE(1970,1,1),"mmm")</f>
        <v>Mar</v>
      </c>
      <c r="K105" s="14" t="str">
        <f>TEXT(((Table1[[#This Row],[deadline]]/60/60)/24)+DATE(1970,1,1),"yyyy")</f>
        <v>2014</v>
      </c>
      <c r="L105">
        <v>1392232830</v>
      </c>
      <c r="M105" s="13">
        <f>((Table1[[#This Row],[launched_at]]/60/60)/24)+DATE(1970,1,1)+(-5/24)</f>
        <v>41682.597569444442</v>
      </c>
      <c r="N105" t="b">
        <v>0</v>
      </c>
      <c r="O105">
        <v>49</v>
      </c>
      <c r="P105" t="b">
        <v>1</v>
      </c>
      <c r="Q105" t="s">
        <v>8266</v>
      </c>
      <c r="R105" s="5">
        <f>Table1[[#This Row],[pledged]]/D105</f>
        <v>1.0515384615384615</v>
      </c>
      <c r="S105" s="6">
        <f>IFERROR(Table1[[#This Row],[pledged]]/Table1[[#This Row],[backers_count]],0)</f>
        <v>27.897959183673468</v>
      </c>
      <c r="T105" s="5" t="s">
        <v>8310</v>
      </c>
      <c r="U105" s="5" t="s">
        <v>8312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 t="str">
        <f>TEXT(((Table1[[#This Row],[deadline]]/60/60)/24)+DATE(1970,1,1),"mmm")</f>
        <v>Apr</v>
      </c>
      <c r="K106" s="14" t="str">
        <f>TEXT(((Table1[[#This Row],[deadline]]/60/60)/24)+DATE(1970,1,1),"yyyy")</f>
        <v>2011</v>
      </c>
      <c r="L106">
        <v>1299775266</v>
      </c>
      <c r="M106" s="13">
        <f>((Table1[[#This Row],[launched_at]]/60/60)/24)+DATE(1970,1,1)+(-5/24)</f>
        <v>40612.486874999995</v>
      </c>
      <c r="N106" t="b">
        <v>0</v>
      </c>
      <c r="O106">
        <v>10</v>
      </c>
      <c r="P106" t="b">
        <v>1</v>
      </c>
      <c r="Q106" t="s">
        <v>8266</v>
      </c>
      <c r="R106" s="5">
        <f>Table1[[#This Row],[pledged]]/D106</f>
        <v>1.2</v>
      </c>
      <c r="S106" s="6">
        <f>IFERROR(Table1[[#This Row],[pledged]]/Table1[[#This Row],[backers_count]],0)</f>
        <v>60</v>
      </c>
      <c r="T106" s="5" t="s">
        <v>8310</v>
      </c>
      <c r="U106" s="5" t="s">
        <v>8312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 t="str">
        <f>TEXT(((Table1[[#This Row],[deadline]]/60/60)/24)+DATE(1970,1,1),"mmm")</f>
        <v>May</v>
      </c>
      <c r="K107" s="14" t="str">
        <f>TEXT(((Table1[[#This Row],[deadline]]/60/60)/24)+DATE(1970,1,1),"yyyy")</f>
        <v>2016</v>
      </c>
      <c r="L107">
        <v>1461605020</v>
      </c>
      <c r="M107" s="13">
        <f>((Table1[[#This Row],[launched_at]]/60/60)/24)+DATE(1970,1,1)+(-5/24)</f>
        <v>42485.516435185178</v>
      </c>
      <c r="N107" t="b">
        <v>0</v>
      </c>
      <c r="O107">
        <v>60</v>
      </c>
      <c r="P107" t="b">
        <v>1</v>
      </c>
      <c r="Q107" t="s">
        <v>8266</v>
      </c>
      <c r="R107" s="5">
        <f>Table1[[#This Row],[pledged]]/D107</f>
        <v>1.074090909090909</v>
      </c>
      <c r="S107" s="6">
        <f>IFERROR(Table1[[#This Row],[pledged]]/Table1[[#This Row],[backers_count]],0)</f>
        <v>39.383333333333333</v>
      </c>
      <c r="T107" s="5" t="s">
        <v>8310</v>
      </c>
      <c r="U107" s="5" t="s">
        <v>8312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 t="str">
        <f>TEXT(((Table1[[#This Row],[deadline]]/60/60)/24)+DATE(1970,1,1),"mmm")</f>
        <v>Apr</v>
      </c>
      <c r="K108" s="14" t="str">
        <f>TEXT(((Table1[[#This Row],[deadline]]/60/60)/24)+DATE(1970,1,1),"yyyy")</f>
        <v>2012</v>
      </c>
      <c r="L108">
        <v>1332182301</v>
      </c>
      <c r="M108" s="13">
        <f>((Table1[[#This Row],[launched_at]]/60/60)/24)+DATE(1970,1,1)+(-5/24)</f>
        <v>40987.568298611113</v>
      </c>
      <c r="N108" t="b">
        <v>0</v>
      </c>
      <c r="O108">
        <v>27</v>
      </c>
      <c r="P108" t="b">
        <v>1</v>
      </c>
      <c r="Q108" t="s">
        <v>8266</v>
      </c>
      <c r="R108" s="5">
        <f>Table1[[#This Row],[pledged]]/D108</f>
        <v>1.0049999999999999</v>
      </c>
      <c r="S108" s="6">
        <f>IFERROR(Table1[[#This Row],[pledged]]/Table1[[#This Row],[backers_count]],0)</f>
        <v>186.11111111111111</v>
      </c>
      <c r="T108" s="5" t="s">
        <v>8310</v>
      </c>
      <c r="U108" s="5" t="s">
        <v>8312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 t="str">
        <f>TEXT(((Table1[[#This Row],[deadline]]/60/60)/24)+DATE(1970,1,1),"mmm")</f>
        <v>Apr</v>
      </c>
      <c r="K109" s="14" t="str">
        <f>TEXT(((Table1[[#This Row],[deadline]]/60/60)/24)+DATE(1970,1,1),"yyyy")</f>
        <v>2011</v>
      </c>
      <c r="L109">
        <v>1301787287</v>
      </c>
      <c r="M109" s="13">
        <f>((Table1[[#This Row],[launched_at]]/60/60)/24)+DATE(1970,1,1)+(-5/24)</f>
        <v>40635.774155092593</v>
      </c>
      <c r="N109" t="b">
        <v>0</v>
      </c>
      <c r="O109">
        <v>69</v>
      </c>
      <c r="P109" t="b">
        <v>1</v>
      </c>
      <c r="Q109" t="s">
        <v>8266</v>
      </c>
      <c r="R109" s="5">
        <f>Table1[[#This Row],[pledged]]/D109</f>
        <v>1.0246666666666666</v>
      </c>
      <c r="S109" s="6">
        <f>IFERROR(Table1[[#This Row],[pledged]]/Table1[[#This Row],[backers_count]],0)</f>
        <v>111.37681159420291</v>
      </c>
      <c r="T109" s="5" t="s">
        <v>8310</v>
      </c>
      <c r="U109" s="5" t="s">
        <v>8312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 t="str">
        <f>TEXT(((Table1[[#This Row],[deadline]]/60/60)/24)+DATE(1970,1,1),"mmm")</f>
        <v>May</v>
      </c>
      <c r="K110" s="14" t="str">
        <f>TEXT(((Table1[[#This Row],[deadline]]/60/60)/24)+DATE(1970,1,1),"yyyy")</f>
        <v>2013</v>
      </c>
      <c r="L110">
        <v>1364827370</v>
      </c>
      <c r="M110" s="13">
        <f>((Table1[[#This Row],[launched_at]]/60/60)/24)+DATE(1970,1,1)+(-5/24)</f>
        <v>41365.404745370368</v>
      </c>
      <c r="N110" t="b">
        <v>0</v>
      </c>
      <c r="O110">
        <v>47</v>
      </c>
      <c r="P110" t="b">
        <v>1</v>
      </c>
      <c r="Q110" t="s">
        <v>8266</v>
      </c>
      <c r="R110" s="5">
        <f>Table1[[#This Row],[pledged]]/D110</f>
        <v>2.4666666666666668</v>
      </c>
      <c r="S110" s="6">
        <f>IFERROR(Table1[[#This Row],[pledged]]/Table1[[#This Row],[backers_count]],0)</f>
        <v>78.723404255319153</v>
      </c>
      <c r="T110" s="5" t="s">
        <v>8310</v>
      </c>
      <c r="U110" s="5" t="s">
        <v>8312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 t="str">
        <f>TEXT(((Table1[[#This Row],[deadline]]/60/60)/24)+DATE(1970,1,1),"mmm")</f>
        <v>Feb</v>
      </c>
      <c r="K111" s="14" t="str">
        <f>TEXT(((Table1[[#This Row],[deadline]]/60/60)/24)+DATE(1970,1,1),"yyyy")</f>
        <v>2011</v>
      </c>
      <c r="L111">
        <v>1296088630</v>
      </c>
      <c r="M111" s="13">
        <f>((Table1[[#This Row],[launched_at]]/60/60)/24)+DATE(1970,1,1)+(-5/24)</f>
        <v>40569.817476851851</v>
      </c>
      <c r="N111" t="b">
        <v>0</v>
      </c>
      <c r="O111">
        <v>47</v>
      </c>
      <c r="P111" t="b">
        <v>1</v>
      </c>
      <c r="Q111" t="s">
        <v>8266</v>
      </c>
      <c r="R111" s="5">
        <f>Table1[[#This Row],[pledged]]/D111</f>
        <v>2.1949999999999998</v>
      </c>
      <c r="S111" s="6">
        <f>IFERROR(Table1[[#This Row],[pledged]]/Table1[[#This Row],[backers_count]],0)</f>
        <v>46.702127659574465</v>
      </c>
      <c r="T111" s="5" t="s">
        <v>8310</v>
      </c>
      <c r="U111" s="5" t="s">
        <v>8312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 t="str">
        <f>TEXT(((Table1[[#This Row],[deadline]]/60/60)/24)+DATE(1970,1,1),"mmm")</f>
        <v>Nov</v>
      </c>
      <c r="K112" s="14" t="str">
        <f>TEXT(((Table1[[#This Row],[deadline]]/60/60)/24)+DATE(1970,1,1),"yyyy")</f>
        <v>2013</v>
      </c>
      <c r="L112">
        <v>1381445253</v>
      </c>
      <c r="M112" s="13">
        <f>((Table1[[#This Row],[launched_at]]/60/60)/24)+DATE(1970,1,1)+(-5/24)</f>
        <v>41557.741354166668</v>
      </c>
      <c r="N112" t="b">
        <v>0</v>
      </c>
      <c r="O112">
        <v>26</v>
      </c>
      <c r="P112" t="b">
        <v>1</v>
      </c>
      <c r="Q112" t="s">
        <v>8266</v>
      </c>
      <c r="R112" s="5">
        <f>Table1[[#This Row],[pledged]]/D112</f>
        <v>1.3076923076923077</v>
      </c>
      <c r="S112" s="6">
        <f>IFERROR(Table1[[#This Row],[pledged]]/Table1[[#This Row],[backers_count]],0)</f>
        <v>65.384615384615387</v>
      </c>
      <c r="T112" s="5" t="s">
        <v>8310</v>
      </c>
      <c r="U112" s="5" t="s">
        <v>8312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 t="str">
        <f>TEXT(((Table1[[#This Row],[deadline]]/60/60)/24)+DATE(1970,1,1),"mmm")</f>
        <v>May</v>
      </c>
      <c r="K113" s="14" t="str">
        <f>TEXT(((Table1[[#This Row],[deadline]]/60/60)/24)+DATE(1970,1,1),"yyyy")</f>
        <v>2015</v>
      </c>
      <c r="L113">
        <v>1430467187</v>
      </c>
      <c r="M113" s="13">
        <f>((Table1[[#This Row],[launched_at]]/60/60)/24)+DATE(1970,1,1)+(-5/24)</f>
        <v>42125.124849537031</v>
      </c>
      <c r="N113" t="b">
        <v>0</v>
      </c>
      <c r="O113">
        <v>53</v>
      </c>
      <c r="P113" t="b">
        <v>1</v>
      </c>
      <c r="Q113" t="s">
        <v>8266</v>
      </c>
      <c r="R113" s="5">
        <f>Table1[[#This Row],[pledged]]/D113</f>
        <v>1.5457142857142858</v>
      </c>
      <c r="S113" s="6">
        <f>IFERROR(Table1[[#This Row],[pledged]]/Table1[[#This Row],[backers_count]],0)</f>
        <v>102.0754716981132</v>
      </c>
      <c r="T113" s="5" t="s">
        <v>8310</v>
      </c>
      <c r="U113" s="5" t="s">
        <v>8312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 t="str">
        <f>TEXT(((Table1[[#This Row],[deadline]]/60/60)/24)+DATE(1970,1,1),"mmm")</f>
        <v>Apr</v>
      </c>
      <c r="K114" s="14" t="str">
        <f>TEXT(((Table1[[#This Row],[deadline]]/60/60)/24)+DATE(1970,1,1),"yyyy")</f>
        <v>2014</v>
      </c>
      <c r="L114">
        <v>1395277318</v>
      </c>
      <c r="M114" s="13">
        <f>((Table1[[#This Row],[launched_at]]/60/60)/24)+DATE(1970,1,1)+(-5/24)</f>
        <v>41717.834699074068</v>
      </c>
      <c r="N114" t="b">
        <v>0</v>
      </c>
      <c r="O114">
        <v>81</v>
      </c>
      <c r="P114" t="b">
        <v>1</v>
      </c>
      <c r="Q114" t="s">
        <v>8266</v>
      </c>
      <c r="R114" s="5">
        <f>Table1[[#This Row],[pledged]]/D114</f>
        <v>1.04</v>
      </c>
      <c r="S114" s="6">
        <f>IFERROR(Table1[[#This Row],[pledged]]/Table1[[#This Row],[backers_count]],0)</f>
        <v>64.197530864197532</v>
      </c>
      <c r="T114" s="5" t="s">
        <v>8310</v>
      </c>
      <c r="U114" s="5" t="s">
        <v>8312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 t="str">
        <f>TEXT(((Table1[[#This Row],[deadline]]/60/60)/24)+DATE(1970,1,1),"mmm")</f>
        <v>Aug</v>
      </c>
      <c r="K115" s="14" t="str">
        <f>TEXT(((Table1[[#This Row],[deadline]]/60/60)/24)+DATE(1970,1,1),"yyyy")</f>
        <v>2011</v>
      </c>
      <c r="L115">
        <v>1311963128</v>
      </c>
      <c r="M115" s="13">
        <f>((Table1[[#This Row],[launched_at]]/60/60)/24)+DATE(1970,1,1)+(-5/24)</f>
        <v>40753.550092592588</v>
      </c>
      <c r="N115" t="b">
        <v>0</v>
      </c>
      <c r="O115">
        <v>78</v>
      </c>
      <c r="P115" t="b">
        <v>1</v>
      </c>
      <c r="Q115" t="s">
        <v>8266</v>
      </c>
      <c r="R115" s="5">
        <f>Table1[[#This Row],[pledged]]/D115</f>
        <v>1.41</v>
      </c>
      <c r="S115" s="6">
        <f>IFERROR(Table1[[#This Row],[pledged]]/Table1[[#This Row],[backers_count]],0)</f>
        <v>90.384615384615387</v>
      </c>
      <c r="T115" s="5" t="s">
        <v>8310</v>
      </c>
      <c r="U115" s="5" t="s">
        <v>8312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 t="str">
        <f>TEXT(((Table1[[#This Row],[deadline]]/60/60)/24)+DATE(1970,1,1),"mmm")</f>
        <v>Jan</v>
      </c>
      <c r="K116" s="14" t="str">
        <f>TEXT(((Table1[[#This Row],[deadline]]/60/60)/24)+DATE(1970,1,1),"yyyy")</f>
        <v>2012</v>
      </c>
      <c r="L116">
        <v>1321252488</v>
      </c>
      <c r="M116" s="13">
        <f>((Table1[[#This Row],[launched_at]]/60/60)/24)+DATE(1970,1,1)+(-5/24)</f>
        <v>40861.065833333334</v>
      </c>
      <c r="N116" t="b">
        <v>0</v>
      </c>
      <c r="O116">
        <v>35</v>
      </c>
      <c r="P116" t="b">
        <v>1</v>
      </c>
      <c r="Q116" t="s">
        <v>8266</v>
      </c>
      <c r="R116" s="5">
        <f>Table1[[#This Row],[pledged]]/D116</f>
        <v>1.0333333333333334</v>
      </c>
      <c r="S116" s="6">
        <f>IFERROR(Table1[[#This Row],[pledged]]/Table1[[#This Row],[backers_count]],0)</f>
        <v>88.571428571428569</v>
      </c>
      <c r="T116" s="5" t="s">
        <v>8310</v>
      </c>
      <c r="U116" s="5" t="s">
        <v>8312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 t="str">
        <f>TEXT(((Table1[[#This Row],[deadline]]/60/60)/24)+DATE(1970,1,1),"mmm")</f>
        <v>Feb</v>
      </c>
      <c r="K117" s="14" t="str">
        <f>TEXT(((Table1[[#This Row],[deadline]]/60/60)/24)+DATE(1970,1,1),"yyyy")</f>
        <v>2012</v>
      </c>
      <c r="L117">
        <v>1326217444</v>
      </c>
      <c r="M117" s="13">
        <f>((Table1[[#This Row],[launched_at]]/60/60)/24)+DATE(1970,1,1)+(-5/24)</f>
        <v>40918.530601851846</v>
      </c>
      <c r="N117" t="b">
        <v>0</v>
      </c>
      <c r="O117">
        <v>22</v>
      </c>
      <c r="P117" t="b">
        <v>1</v>
      </c>
      <c r="Q117" t="s">
        <v>8266</v>
      </c>
      <c r="R117" s="5">
        <f>Table1[[#This Row],[pledged]]/D117</f>
        <v>1.4044444444444444</v>
      </c>
      <c r="S117" s="6">
        <f>IFERROR(Table1[[#This Row],[pledged]]/Table1[[#This Row],[backers_count]],0)</f>
        <v>28.727272727272727</v>
      </c>
      <c r="T117" s="5" t="s">
        <v>8310</v>
      </c>
      <c r="U117" s="5" t="s">
        <v>8312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 t="str">
        <f>TEXT(((Table1[[#This Row],[deadline]]/60/60)/24)+DATE(1970,1,1),"mmm")</f>
        <v>Apr</v>
      </c>
      <c r="K118" s="14" t="str">
        <f>TEXT(((Table1[[#This Row],[deadline]]/60/60)/24)+DATE(1970,1,1),"yyyy")</f>
        <v>2011</v>
      </c>
      <c r="L118">
        <v>1298289355</v>
      </c>
      <c r="M118" s="13">
        <f>((Table1[[#This Row],[launched_at]]/60/60)/24)+DATE(1970,1,1)+(-5/24)</f>
        <v>40595.288831018515</v>
      </c>
      <c r="N118" t="b">
        <v>0</v>
      </c>
      <c r="O118">
        <v>57</v>
      </c>
      <c r="P118" t="b">
        <v>1</v>
      </c>
      <c r="Q118" t="s">
        <v>8266</v>
      </c>
      <c r="R118" s="5">
        <f>Table1[[#This Row],[pledged]]/D118</f>
        <v>1.1365714285714286</v>
      </c>
      <c r="S118" s="6">
        <f>IFERROR(Table1[[#This Row],[pledged]]/Table1[[#This Row],[backers_count]],0)</f>
        <v>69.78947368421052</v>
      </c>
      <c r="T118" s="5" t="s">
        <v>8310</v>
      </c>
      <c r="U118" s="5" t="s">
        <v>8312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 t="str">
        <f>TEXT(((Table1[[#This Row],[deadline]]/60/60)/24)+DATE(1970,1,1),"mmm")</f>
        <v>Jun</v>
      </c>
      <c r="K119" s="14" t="str">
        <f>TEXT(((Table1[[#This Row],[deadline]]/60/60)/24)+DATE(1970,1,1),"yyyy")</f>
        <v>2010</v>
      </c>
      <c r="L119">
        <v>1268337744</v>
      </c>
      <c r="M119" s="13">
        <f>((Table1[[#This Row],[launched_at]]/60/60)/24)+DATE(1970,1,1)+(-5/24)</f>
        <v>40248.626666666663</v>
      </c>
      <c r="N119" t="b">
        <v>0</v>
      </c>
      <c r="O119">
        <v>27</v>
      </c>
      <c r="P119" t="b">
        <v>1</v>
      </c>
      <c r="Q119" t="s">
        <v>8266</v>
      </c>
      <c r="R119" s="5">
        <f>Table1[[#This Row],[pledged]]/D119</f>
        <v>1.0049377777777779</v>
      </c>
      <c r="S119" s="6">
        <f>IFERROR(Table1[[#This Row],[pledged]]/Table1[[#This Row],[backers_count]],0)</f>
        <v>167.48962962962963</v>
      </c>
      <c r="T119" s="5" t="s">
        <v>8310</v>
      </c>
      <c r="U119" s="5" t="s">
        <v>8312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 t="str">
        <f>TEXT(((Table1[[#This Row],[deadline]]/60/60)/24)+DATE(1970,1,1),"mmm")</f>
        <v>Jul</v>
      </c>
      <c r="K120" s="14" t="str">
        <f>TEXT(((Table1[[#This Row],[deadline]]/60/60)/24)+DATE(1970,1,1),"yyyy")</f>
        <v>2011</v>
      </c>
      <c r="L120">
        <v>1309310236</v>
      </c>
      <c r="M120" s="13">
        <f>((Table1[[#This Row],[launched_at]]/60/60)/24)+DATE(1970,1,1)+(-5/24)</f>
        <v>40722.845324074071</v>
      </c>
      <c r="N120" t="b">
        <v>0</v>
      </c>
      <c r="O120">
        <v>39</v>
      </c>
      <c r="P120" t="b">
        <v>1</v>
      </c>
      <c r="Q120" t="s">
        <v>8266</v>
      </c>
      <c r="R120" s="5">
        <f>Table1[[#This Row],[pledged]]/D120</f>
        <v>1.1303159999999999</v>
      </c>
      <c r="S120" s="6">
        <f>IFERROR(Table1[[#This Row],[pledged]]/Table1[[#This Row],[backers_count]],0)</f>
        <v>144.91230769230768</v>
      </c>
      <c r="T120" s="5" t="s">
        <v>8310</v>
      </c>
      <c r="U120" s="5" t="s">
        <v>8312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 t="str">
        <f>TEXT(((Table1[[#This Row],[deadline]]/60/60)/24)+DATE(1970,1,1),"mmm")</f>
        <v>Aug</v>
      </c>
      <c r="K121" s="14" t="str">
        <f>TEXT(((Table1[[#This Row],[deadline]]/60/60)/24)+DATE(1970,1,1),"yyyy")</f>
        <v>2011</v>
      </c>
      <c r="L121">
        <v>1310693986</v>
      </c>
      <c r="M121" s="13">
        <f>((Table1[[#This Row],[launched_at]]/60/60)/24)+DATE(1970,1,1)+(-5/24)</f>
        <v>40738.860949074071</v>
      </c>
      <c r="N121" t="b">
        <v>0</v>
      </c>
      <c r="O121">
        <v>37</v>
      </c>
      <c r="P121" t="b">
        <v>1</v>
      </c>
      <c r="Q121" t="s">
        <v>8266</v>
      </c>
      <c r="R121" s="5">
        <f>Table1[[#This Row],[pledged]]/D121</f>
        <v>1.0455692307692308</v>
      </c>
      <c r="S121" s="6">
        <f>IFERROR(Table1[[#This Row],[pledged]]/Table1[[#This Row],[backers_count]],0)</f>
        <v>91.840540540540545</v>
      </c>
      <c r="T121" s="5" t="s">
        <v>8310</v>
      </c>
      <c r="U121" s="5" t="s">
        <v>8312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 t="str">
        <f>TEXT(((Table1[[#This Row],[deadline]]/60/60)/24)+DATE(1970,1,1),"mmm")</f>
        <v>Oct</v>
      </c>
      <c r="K122" s="14" t="str">
        <f>TEXT(((Table1[[#This Row],[deadline]]/60/60)/24)+DATE(1970,1,1),"yyyy")</f>
        <v>2016</v>
      </c>
      <c r="L122">
        <v>1472865107</v>
      </c>
      <c r="M122" s="13">
        <f>((Table1[[#This Row],[launched_at]]/60/60)/24)+DATE(1970,1,1)+(-5/24)</f>
        <v>42615.841516203705</v>
      </c>
      <c r="N122" t="b">
        <v>0</v>
      </c>
      <c r="O122">
        <v>1</v>
      </c>
      <c r="P122" t="b">
        <v>0</v>
      </c>
      <c r="Q122" t="s">
        <v>8267</v>
      </c>
      <c r="R122" s="5">
        <f>Table1[[#This Row],[pledged]]/D122</f>
        <v>1.4285714285714287E-4</v>
      </c>
      <c r="S122" s="6">
        <f>IFERROR(Table1[[#This Row],[pledged]]/Table1[[#This Row],[backers_count]],0)</f>
        <v>10</v>
      </c>
      <c r="T122" s="5" t="s">
        <v>8310</v>
      </c>
      <c r="U122" s="5" t="s">
        <v>8313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 t="str">
        <f>TEXT(((Table1[[#This Row],[deadline]]/60/60)/24)+DATE(1970,1,1),"mmm")</f>
        <v>Apr</v>
      </c>
      <c r="K123" s="14" t="str">
        <f>TEXT(((Table1[[#This Row],[deadline]]/60/60)/24)+DATE(1970,1,1),"yyyy")</f>
        <v>2015</v>
      </c>
      <c r="L123">
        <v>1427993710</v>
      </c>
      <c r="M123" s="13">
        <f>((Table1[[#This Row],[launched_at]]/60/60)/24)+DATE(1970,1,1)+(-5/24)</f>
        <v>42096.496643518512</v>
      </c>
      <c r="N123" t="b">
        <v>0</v>
      </c>
      <c r="O123">
        <v>1</v>
      </c>
      <c r="P123" t="b">
        <v>0</v>
      </c>
      <c r="Q123" t="s">
        <v>8267</v>
      </c>
      <c r="R123" s="5">
        <f>Table1[[#This Row],[pledged]]/D123</f>
        <v>3.3333333333333332E-4</v>
      </c>
      <c r="S123" s="6">
        <f>IFERROR(Table1[[#This Row],[pledged]]/Table1[[#This Row],[backers_count]],0)</f>
        <v>1</v>
      </c>
      <c r="T123" s="5" t="s">
        <v>8310</v>
      </c>
      <c r="U123" s="5" t="s">
        <v>8313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 t="str">
        <f>TEXT(((Table1[[#This Row],[deadline]]/60/60)/24)+DATE(1970,1,1),"mmm")</f>
        <v>Oct</v>
      </c>
      <c r="K124" s="14" t="str">
        <f>TEXT(((Table1[[#This Row],[deadline]]/60/60)/24)+DATE(1970,1,1),"yyyy")</f>
        <v>2016</v>
      </c>
      <c r="L124">
        <v>1470910907</v>
      </c>
      <c r="M124" s="13">
        <f>((Table1[[#This Row],[launched_at]]/60/60)/24)+DATE(1970,1,1)+(-5/24)</f>
        <v>42593.223460648143</v>
      </c>
      <c r="N124" t="b">
        <v>0</v>
      </c>
      <c r="O124">
        <v>0</v>
      </c>
      <c r="P124" t="b">
        <v>0</v>
      </c>
      <c r="Q124" t="s">
        <v>8267</v>
      </c>
      <c r="R124" s="5">
        <f>Table1[[#This Row],[pledged]]/D124</f>
        <v>0</v>
      </c>
      <c r="S124" s="6">
        <f>IFERROR(Table1[[#This Row],[pledged]]/Table1[[#This Row],[backers_count]],0)</f>
        <v>0</v>
      </c>
      <c r="T124" s="5" t="s">
        <v>8310</v>
      </c>
      <c r="U124" s="5" t="s">
        <v>8313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 t="str">
        <f>TEXT(((Table1[[#This Row],[deadline]]/60/60)/24)+DATE(1970,1,1),"mmm")</f>
        <v>Oct</v>
      </c>
      <c r="K125" s="14" t="str">
        <f>TEXT(((Table1[[#This Row],[deadline]]/60/60)/24)+DATE(1970,1,1),"yyyy")</f>
        <v>2014</v>
      </c>
      <c r="L125">
        <v>1411411564</v>
      </c>
      <c r="M125" s="13">
        <f>((Table1[[#This Row],[launched_at]]/60/60)/24)+DATE(1970,1,1)+(-5/24)</f>
        <v>41904.573657407404</v>
      </c>
      <c r="N125" t="b">
        <v>0</v>
      </c>
      <c r="O125">
        <v>6</v>
      </c>
      <c r="P125" t="b">
        <v>0</v>
      </c>
      <c r="Q125" t="s">
        <v>8267</v>
      </c>
      <c r="R125" s="5">
        <f>Table1[[#This Row],[pledged]]/D125</f>
        <v>2.7454545454545453E-3</v>
      </c>
      <c r="S125" s="6">
        <f>IFERROR(Table1[[#This Row],[pledged]]/Table1[[#This Row],[backers_count]],0)</f>
        <v>25.166666666666668</v>
      </c>
      <c r="T125" s="5" t="s">
        <v>8310</v>
      </c>
      <c r="U125" s="5" t="s">
        <v>8313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 t="str">
        <f>TEXT(((Table1[[#This Row],[deadline]]/60/60)/24)+DATE(1970,1,1),"mmm")</f>
        <v>May</v>
      </c>
      <c r="K126" s="14" t="str">
        <f>TEXT(((Table1[[#This Row],[deadline]]/60/60)/24)+DATE(1970,1,1),"yyyy")</f>
        <v>2015</v>
      </c>
      <c r="L126">
        <v>1429568242</v>
      </c>
      <c r="M126" s="13">
        <f>((Table1[[#This Row],[launched_at]]/60/60)/24)+DATE(1970,1,1)+(-5/24)</f>
        <v>42114.720393518517</v>
      </c>
      <c r="N126" t="b">
        <v>0</v>
      </c>
      <c r="O126">
        <v>0</v>
      </c>
      <c r="P126" t="b">
        <v>0</v>
      </c>
      <c r="Q126" t="s">
        <v>8267</v>
      </c>
      <c r="R126" s="5">
        <f>Table1[[#This Row],[pledged]]/D126</f>
        <v>0</v>
      </c>
      <c r="S126" s="6">
        <f>IFERROR(Table1[[#This Row],[pledged]]/Table1[[#This Row],[backers_count]],0)</f>
        <v>0</v>
      </c>
      <c r="T126" s="5" t="s">
        <v>8310</v>
      </c>
      <c r="U126" s="5" t="s">
        <v>8313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 t="str">
        <f>TEXT(((Table1[[#This Row],[deadline]]/60/60)/24)+DATE(1970,1,1),"mmm")</f>
        <v>Feb</v>
      </c>
      <c r="K127" s="14" t="str">
        <f>TEXT(((Table1[[#This Row],[deadline]]/60/60)/24)+DATE(1970,1,1),"yyyy")</f>
        <v>2017</v>
      </c>
      <c r="L127">
        <v>1480981880</v>
      </c>
      <c r="M127" s="13">
        <f>((Table1[[#This Row],[launched_at]]/60/60)/24)+DATE(1970,1,1)+(-5/24)</f>
        <v>42709.78564814815</v>
      </c>
      <c r="N127" t="b">
        <v>0</v>
      </c>
      <c r="O127">
        <v>6</v>
      </c>
      <c r="P127" t="b">
        <v>0</v>
      </c>
      <c r="Q127" t="s">
        <v>8267</v>
      </c>
      <c r="R127" s="5">
        <f>Table1[[#This Row],[pledged]]/D127</f>
        <v>0.14000000000000001</v>
      </c>
      <c r="S127" s="6">
        <f>IFERROR(Table1[[#This Row],[pledged]]/Table1[[#This Row],[backers_count]],0)</f>
        <v>11.666666666666666</v>
      </c>
      <c r="T127" s="5" t="s">
        <v>8310</v>
      </c>
      <c r="U127" s="5" t="s">
        <v>8313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 t="str">
        <f>TEXT(((Table1[[#This Row],[deadline]]/60/60)/24)+DATE(1970,1,1),"mmm")</f>
        <v>Jun</v>
      </c>
      <c r="K128" s="14" t="str">
        <f>TEXT(((Table1[[#This Row],[deadline]]/60/60)/24)+DATE(1970,1,1),"yyyy")</f>
        <v>2015</v>
      </c>
      <c r="L128">
        <v>1431353337</v>
      </c>
      <c r="M128" s="13">
        <f>((Table1[[#This Row],[launched_at]]/60/60)/24)+DATE(1970,1,1)+(-5/24)</f>
        <v>42135.381215277775</v>
      </c>
      <c r="N128" t="b">
        <v>0</v>
      </c>
      <c r="O128">
        <v>13</v>
      </c>
      <c r="P128" t="b">
        <v>0</v>
      </c>
      <c r="Q128" t="s">
        <v>8267</v>
      </c>
      <c r="R128" s="5">
        <f>Table1[[#This Row],[pledged]]/D128</f>
        <v>5.5480000000000002E-2</v>
      </c>
      <c r="S128" s="6">
        <f>IFERROR(Table1[[#This Row],[pledged]]/Table1[[#This Row],[backers_count]],0)</f>
        <v>106.69230769230769</v>
      </c>
      <c r="T128" s="5" t="s">
        <v>8310</v>
      </c>
      <c r="U128" s="5" t="s">
        <v>8313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 t="str">
        <f>TEXT(((Table1[[#This Row],[deadline]]/60/60)/24)+DATE(1970,1,1),"mmm")</f>
        <v>Apr</v>
      </c>
      <c r="K129" s="14" t="str">
        <f>TEXT(((Table1[[#This Row],[deadline]]/60/60)/24)+DATE(1970,1,1),"yyyy")</f>
        <v>2015</v>
      </c>
      <c r="L129">
        <v>1425481141</v>
      </c>
      <c r="M129" s="13">
        <f>((Table1[[#This Row],[launched_at]]/60/60)/24)+DATE(1970,1,1)+(-5/24)</f>
        <v>42067.415983796294</v>
      </c>
      <c r="N129" t="b">
        <v>0</v>
      </c>
      <c r="O129">
        <v>4</v>
      </c>
      <c r="P129" t="b">
        <v>0</v>
      </c>
      <c r="Q129" t="s">
        <v>8267</v>
      </c>
      <c r="R129" s="5">
        <f>Table1[[#This Row],[pledged]]/D129</f>
        <v>2.375E-2</v>
      </c>
      <c r="S129" s="6">
        <f>IFERROR(Table1[[#This Row],[pledged]]/Table1[[#This Row],[backers_count]],0)</f>
        <v>47.5</v>
      </c>
      <c r="T129" s="5" t="s">
        <v>8310</v>
      </c>
      <c r="U129" s="5" t="s">
        <v>8313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 t="str">
        <f>TEXT(((Table1[[#This Row],[deadline]]/60/60)/24)+DATE(1970,1,1),"mmm")</f>
        <v>Oct</v>
      </c>
      <c r="K130" s="14" t="str">
        <f>TEXT(((Table1[[#This Row],[deadline]]/60/60)/24)+DATE(1970,1,1),"yyyy")</f>
        <v>2016</v>
      </c>
      <c r="L130">
        <v>1473917293</v>
      </c>
      <c r="M130" s="13">
        <f>((Table1[[#This Row],[launched_at]]/60/60)/24)+DATE(1970,1,1)+(-5/24)</f>
        <v>42628.019594907404</v>
      </c>
      <c r="N130" t="b">
        <v>0</v>
      </c>
      <c r="O130">
        <v>6</v>
      </c>
      <c r="P130" t="b">
        <v>0</v>
      </c>
      <c r="Q130" t="s">
        <v>8267</v>
      </c>
      <c r="R130" s="5">
        <f>Table1[[#This Row],[pledged]]/D130</f>
        <v>1.8669999999999999E-2</v>
      </c>
      <c r="S130" s="6">
        <f>IFERROR(Table1[[#This Row],[pledged]]/Table1[[#This Row],[backers_count]],0)</f>
        <v>311.16666666666669</v>
      </c>
      <c r="T130" s="5" t="s">
        <v>8310</v>
      </c>
      <c r="U130" s="5" t="s">
        <v>8313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 t="str">
        <f>TEXT(((Table1[[#This Row],[deadline]]/60/60)/24)+DATE(1970,1,1),"mmm")</f>
        <v>Oct</v>
      </c>
      <c r="K131" s="14" t="str">
        <f>TEXT(((Table1[[#This Row],[deadline]]/60/60)/24)+DATE(1970,1,1),"yyyy")</f>
        <v>2014</v>
      </c>
      <c r="L131">
        <v>1409524183</v>
      </c>
      <c r="M131" s="13">
        <f>((Table1[[#This Row],[launched_at]]/60/60)/24)+DATE(1970,1,1)+(-5/24)</f>
        <v>41882.728969907403</v>
      </c>
      <c r="N131" t="b">
        <v>0</v>
      </c>
      <c r="O131">
        <v>0</v>
      </c>
      <c r="P131" t="b">
        <v>0</v>
      </c>
      <c r="Q131" t="s">
        <v>8267</v>
      </c>
      <c r="R131" s="5">
        <f>Table1[[#This Row],[pledged]]/D131</f>
        <v>0</v>
      </c>
      <c r="S131" s="6">
        <f>IFERROR(Table1[[#This Row],[pledged]]/Table1[[#This Row],[backers_count]],0)</f>
        <v>0</v>
      </c>
      <c r="T131" s="5" t="s">
        <v>8310</v>
      </c>
      <c r="U131" s="5" t="s">
        <v>8313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 t="str">
        <f>TEXT(((Table1[[#This Row],[deadline]]/60/60)/24)+DATE(1970,1,1),"mmm")</f>
        <v>Jun</v>
      </c>
      <c r="K132" s="14" t="str">
        <f>TEXT(((Table1[[#This Row],[deadline]]/60/60)/24)+DATE(1970,1,1),"yyyy")</f>
        <v>2014</v>
      </c>
      <c r="L132">
        <v>1400536692</v>
      </c>
      <c r="M132" s="13">
        <f>((Table1[[#This Row],[launched_at]]/60/60)/24)+DATE(1970,1,1)+(-5/24)</f>
        <v>41778.707083333327</v>
      </c>
      <c r="N132" t="b">
        <v>0</v>
      </c>
      <c r="O132">
        <v>0</v>
      </c>
      <c r="P132" t="b">
        <v>0</v>
      </c>
      <c r="Q132" t="s">
        <v>8267</v>
      </c>
      <c r="R132" s="5">
        <f>Table1[[#This Row],[pledged]]/D132</f>
        <v>0</v>
      </c>
      <c r="S132" s="6">
        <f>IFERROR(Table1[[#This Row],[pledged]]/Table1[[#This Row],[backers_count]],0)</f>
        <v>0</v>
      </c>
      <c r="T132" s="5" t="s">
        <v>8310</v>
      </c>
      <c r="U132" s="5" t="s">
        <v>8313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 t="str">
        <f>TEXT(((Table1[[#This Row],[deadline]]/60/60)/24)+DATE(1970,1,1),"mmm")</f>
        <v>Jul</v>
      </c>
      <c r="K133" s="14" t="str">
        <f>TEXT(((Table1[[#This Row],[deadline]]/60/60)/24)+DATE(1970,1,1),"yyyy")</f>
        <v>2016</v>
      </c>
      <c r="L133">
        <v>1466453161</v>
      </c>
      <c r="M133" s="13">
        <f>((Table1[[#This Row],[launched_at]]/60/60)/24)+DATE(1970,1,1)+(-5/24)</f>
        <v>42541.629178240742</v>
      </c>
      <c r="N133" t="b">
        <v>0</v>
      </c>
      <c r="O133">
        <v>0</v>
      </c>
      <c r="P133" t="b">
        <v>0</v>
      </c>
      <c r="Q133" t="s">
        <v>8267</v>
      </c>
      <c r="R133" s="5">
        <f>Table1[[#This Row],[pledged]]/D133</f>
        <v>0</v>
      </c>
      <c r="S133" s="6">
        <f>IFERROR(Table1[[#This Row],[pledged]]/Table1[[#This Row],[backers_count]],0)</f>
        <v>0</v>
      </c>
      <c r="T133" s="5" t="s">
        <v>8310</v>
      </c>
      <c r="U133" s="5" t="s">
        <v>8313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 t="str">
        <f>TEXT(((Table1[[#This Row],[deadline]]/60/60)/24)+DATE(1970,1,1),"mmm")</f>
        <v>Nov</v>
      </c>
      <c r="K134" s="14" t="str">
        <f>TEXT(((Table1[[#This Row],[deadline]]/60/60)/24)+DATE(1970,1,1),"yyyy")</f>
        <v>2014</v>
      </c>
      <c r="L134">
        <v>1411500607</v>
      </c>
      <c r="M134" s="13">
        <f>((Table1[[#This Row],[launched_at]]/60/60)/24)+DATE(1970,1,1)+(-5/24)</f>
        <v>41905.60424768518</v>
      </c>
      <c r="N134" t="b">
        <v>0</v>
      </c>
      <c r="O134">
        <v>81</v>
      </c>
      <c r="P134" t="b">
        <v>0</v>
      </c>
      <c r="Q134" t="s">
        <v>8267</v>
      </c>
      <c r="R134" s="5">
        <f>Table1[[#This Row],[pledged]]/D134</f>
        <v>9.5687499999999995E-2</v>
      </c>
      <c r="S134" s="6">
        <f>IFERROR(Table1[[#This Row],[pledged]]/Table1[[#This Row],[backers_count]],0)</f>
        <v>94.506172839506178</v>
      </c>
      <c r="T134" s="5" t="s">
        <v>8310</v>
      </c>
      <c r="U134" s="5" t="s">
        <v>8313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 t="str">
        <f>TEXT(((Table1[[#This Row],[deadline]]/60/60)/24)+DATE(1970,1,1),"mmm")</f>
        <v>May</v>
      </c>
      <c r="K135" s="14" t="str">
        <f>TEXT(((Table1[[#This Row],[deadline]]/60/60)/24)+DATE(1970,1,1),"yyyy")</f>
        <v>2016</v>
      </c>
      <c r="L135">
        <v>1462130584</v>
      </c>
      <c r="M135" s="13">
        <f>((Table1[[#This Row],[launched_at]]/60/60)/24)+DATE(1970,1,1)+(-5/24)</f>
        <v>42491.599351851844</v>
      </c>
      <c r="N135" t="b">
        <v>0</v>
      </c>
      <c r="O135">
        <v>0</v>
      </c>
      <c r="P135" t="b">
        <v>0</v>
      </c>
      <c r="Q135" t="s">
        <v>8267</v>
      </c>
      <c r="R135" s="5">
        <f>Table1[[#This Row],[pledged]]/D135</f>
        <v>0</v>
      </c>
      <c r="S135" s="6">
        <f>IFERROR(Table1[[#This Row],[pledged]]/Table1[[#This Row],[backers_count]],0)</f>
        <v>0</v>
      </c>
      <c r="T135" s="5" t="s">
        <v>8310</v>
      </c>
      <c r="U135" s="5" t="s">
        <v>8313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 t="str">
        <f>TEXT(((Table1[[#This Row],[deadline]]/60/60)/24)+DATE(1970,1,1),"mmm")</f>
        <v>Sep</v>
      </c>
      <c r="K136" s="14" t="str">
        <f>TEXT(((Table1[[#This Row],[deadline]]/60/60)/24)+DATE(1970,1,1),"yyyy")</f>
        <v>2015</v>
      </c>
      <c r="L136">
        <v>1438811418</v>
      </c>
      <c r="M136" s="13">
        <f>((Table1[[#This Row],[launched_at]]/60/60)/24)+DATE(1970,1,1)+(-5/24)</f>
        <v>42221.701597222222</v>
      </c>
      <c r="N136" t="b">
        <v>0</v>
      </c>
      <c r="O136">
        <v>0</v>
      </c>
      <c r="P136" t="b">
        <v>0</v>
      </c>
      <c r="Q136" t="s">
        <v>8267</v>
      </c>
      <c r="R136" s="5">
        <f>Table1[[#This Row],[pledged]]/D136</f>
        <v>0</v>
      </c>
      <c r="S136" s="6">
        <f>IFERROR(Table1[[#This Row],[pledged]]/Table1[[#This Row],[backers_count]],0)</f>
        <v>0</v>
      </c>
      <c r="T136" s="5" t="s">
        <v>8310</v>
      </c>
      <c r="U136" s="5" t="s">
        <v>8313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 t="str">
        <f>TEXT(((Table1[[#This Row],[deadline]]/60/60)/24)+DATE(1970,1,1),"mmm")</f>
        <v>Jul</v>
      </c>
      <c r="K137" s="14" t="str">
        <f>TEXT(((Table1[[#This Row],[deadline]]/60/60)/24)+DATE(1970,1,1),"yyyy")</f>
        <v>2014</v>
      </c>
      <c r="L137">
        <v>1401354597</v>
      </c>
      <c r="M137" s="13">
        <f>((Table1[[#This Row],[launched_at]]/60/60)/24)+DATE(1970,1,1)+(-5/24)</f>
        <v>41788.173576388886</v>
      </c>
      <c r="N137" t="b">
        <v>0</v>
      </c>
      <c r="O137">
        <v>5</v>
      </c>
      <c r="P137" t="b">
        <v>0</v>
      </c>
      <c r="Q137" t="s">
        <v>8267</v>
      </c>
      <c r="R137" s="5">
        <f>Table1[[#This Row],[pledged]]/D137</f>
        <v>0.13433333333333333</v>
      </c>
      <c r="S137" s="6">
        <f>IFERROR(Table1[[#This Row],[pledged]]/Table1[[#This Row],[backers_count]],0)</f>
        <v>80.599999999999994</v>
      </c>
      <c r="T137" s="5" t="s">
        <v>8310</v>
      </c>
      <c r="U137" s="5" t="s">
        <v>8313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 t="str">
        <f>TEXT(((Table1[[#This Row],[deadline]]/60/60)/24)+DATE(1970,1,1),"mmm")</f>
        <v>May</v>
      </c>
      <c r="K138" s="14" t="str">
        <f>TEXT(((Table1[[#This Row],[deadline]]/60/60)/24)+DATE(1970,1,1),"yyyy")</f>
        <v>2015</v>
      </c>
      <c r="L138">
        <v>1427968234</v>
      </c>
      <c r="M138" s="13">
        <f>((Table1[[#This Row],[launched_at]]/60/60)/24)+DATE(1970,1,1)+(-5/24)</f>
        <v>42096.201782407406</v>
      </c>
      <c r="N138" t="b">
        <v>0</v>
      </c>
      <c r="O138">
        <v>0</v>
      </c>
      <c r="P138" t="b">
        <v>0</v>
      </c>
      <c r="Q138" t="s">
        <v>8267</v>
      </c>
      <c r="R138" s="5">
        <f>Table1[[#This Row],[pledged]]/D138</f>
        <v>0</v>
      </c>
      <c r="S138" s="6">
        <f>IFERROR(Table1[[#This Row],[pledged]]/Table1[[#This Row],[backers_count]],0)</f>
        <v>0</v>
      </c>
      <c r="T138" s="5" t="s">
        <v>8310</v>
      </c>
      <c r="U138" s="5" t="s">
        <v>8313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 t="str">
        <f>TEXT(((Table1[[#This Row],[deadline]]/60/60)/24)+DATE(1970,1,1),"mmm")</f>
        <v>Oct</v>
      </c>
      <c r="K139" s="14" t="str">
        <f>TEXT(((Table1[[#This Row],[deadline]]/60/60)/24)+DATE(1970,1,1),"yyyy")</f>
        <v>2015</v>
      </c>
      <c r="L139">
        <v>1440337593</v>
      </c>
      <c r="M139" s="13">
        <f>((Table1[[#This Row],[launched_at]]/60/60)/24)+DATE(1970,1,1)+(-5/24)</f>
        <v>42239.365659722222</v>
      </c>
      <c r="N139" t="b">
        <v>0</v>
      </c>
      <c r="O139">
        <v>0</v>
      </c>
      <c r="P139" t="b">
        <v>0</v>
      </c>
      <c r="Q139" t="s">
        <v>8267</v>
      </c>
      <c r="R139" s="5">
        <f>Table1[[#This Row],[pledged]]/D139</f>
        <v>0</v>
      </c>
      <c r="S139" s="6">
        <f>IFERROR(Table1[[#This Row],[pledged]]/Table1[[#This Row],[backers_count]],0)</f>
        <v>0</v>
      </c>
      <c r="T139" s="5" t="s">
        <v>8310</v>
      </c>
      <c r="U139" s="5" t="s">
        <v>8313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 t="str">
        <f>TEXT(((Table1[[#This Row],[deadline]]/60/60)/24)+DATE(1970,1,1),"mmm")</f>
        <v>Aug</v>
      </c>
      <c r="K140" s="14" t="str">
        <f>TEXT(((Table1[[#This Row],[deadline]]/60/60)/24)+DATE(1970,1,1),"yyyy")</f>
        <v>2015</v>
      </c>
      <c r="L140">
        <v>1435731041</v>
      </c>
      <c r="M140" s="13">
        <f>((Table1[[#This Row],[launched_at]]/60/60)/24)+DATE(1970,1,1)+(-5/24)</f>
        <v>42186.049085648141</v>
      </c>
      <c r="N140" t="b">
        <v>0</v>
      </c>
      <c r="O140">
        <v>58</v>
      </c>
      <c r="P140" t="b">
        <v>0</v>
      </c>
      <c r="Q140" t="s">
        <v>8267</v>
      </c>
      <c r="R140" s="5">
        <f>Table1[[#This Row],[pledged]]/D140</f>
        <v>3.1413333333333335E-2</v>
      </c>
      <c r="S140" s="6">
        <f>IFERROR(Table1[[#This Row],[pledged]]/Table1[[#This Row],[backers_count]],0)</f>
        <v>81.241379310344826</v>
      </c>
      <c r="T140" s="5" t="s">
        <v>8310</v>
      </c>
      <c r="U140" s="5" t="s">
        <v>8313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 t="str">
        <f>TEXT(((Table1[[#This Row],[deadline]]/60/60)/24)+DATE(1970,1,1),"mmm")</f>
        <v>Jul</v>
      </c>
      <c r="K141" s="14" t="str">
        <f>TEXT(((Table1[[#This Row],[deadline]]/60/60)/24)+DATE(1970,1,1),"yyyy")</f>
        <v>2015</v>
      </c>
      <c r="L141">
        <v>1435874772</v>
      </c>
      <c r="M141" s="13">
        <f>((Table1[[#This Row],[launched_at]]/60/60)/24)+DATE(1970,1,1)+(-5/24)</f>
        <v>42187.712638888886</v>
      </c>
      <c r="N141" t="b">
        <v>0</v>
      </c>
      <c r="O141">
        <v>1</v>
      </c>
      <c r="P141" t="b">
        <v>0</v>
      </c>
      <c r="Q141" t="s">
        <v>8267</v>
      </c>
      <c r="R141" s="5">
        <f>Table1[[#This Row],[pledged]]/D141</f>
        <v>1</v>
      </c>
      <c r="S141" s="6">
        <f>IFERROR(Table1[[#This Row],[pledged]]/Table1[[#This Row],[backers_count]],0)</f>
        <v>500</v>
      </c>
      <c r="T141" s="5" t="s">
        <v>8310</v>
      </c>
      <c r="U141" s="5" t="s">
        <v>8313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 t="str">
        <f>TEXT(((Table1[[#This Row],[deadline]]/60/60)/24)+DATE(1970,1,1),"mmm")</f>
        <v>Mar</v>
      </c>
      <c r="K142" s="14" t="str">
        <f>TEXT(((Table1[[#This Row],[deadline]]/60/60)/24)+DATE(1970,1,1),"yyyy")</f>
        <v>2015</v>
      </c>
      <c r="L142">
        <v>1424234732</v>
      </c>
      <c r="M142" s="13">
        <f>((Table1[[#This Row],[launched_at]]/60/60)/24)+DATE(1970,1,1)+(-5/24)</f>
        <v>42052.989953703705</v>
      </c>
      <c r="N142" t="b">
        <v>0</v>
      </c>
      <c r="O142">
        <v>0</v>
      </c>
      <c r="P142" t="b">
        <v>0</v>
      </c>
      <c r="Q142" t="s">
        <v>8267</v>
      </c>
      <c r="R142" s="5">
        <f>Table1[[#This Row],[pledged]]/D142</f>
        <v>0</v>
      </c>
      <c r="S142" s="6">
        <f>IFERROR(Table1[[#This Row],[pledged]]/Table1[[#This Row],[backers_count]],0)</f>
        <v>0</v>
      </c>
      <c r="T142" s="5" t="s">
        <v>8310</v>
      </c>
      <c r="U142" s="5" t="s">
        <v>8313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 t="str">
        <f>TEXT(((Table1[[#This Row],[deadline]]/60/60)/24)+DATE(1970,1,1),"mmm")</f>
        <v>May</v>
      </c>
      <c r="K143" s="14" t="str">
        <f>TEXT(((Table1[[#This Row],[deadline]]/60/60)/24)+DATE(1970,1,1),"yyyy")</f>
        <v>2015</v>
      </c>
      <c r="L143">
        <v>1429155623</v>
      </c>
      <c r="M143" s="13">
        <f>((Table1[[#This Row],[launched_at]]/60/60)/24)+DATE(1970,1,1)+(-5/24)</f>
        <v>42109.944710648146</v>
      </c>
      <c r="N143" t="b">
        <v>0</v>
      </c>
      <c r="O143">
        <v>28</v>
      </c>
      <c r="P143" t="b">
        <v>0</v>
      </c>
      <c r="Q143" t="s">
        <v>8267</v>
      </c>
      <c r="R143" s="5">
        <f>Table1[[#This Row],[pledged]]/D143</f>
        <v>0.10775</v>
      </c>
      <c r="S143" s="6">
        <f>IFERROR(Table1[[#This Row],[pledged]]/Table1[[#This Row],[backers_count]],0)</f>
        <v>46.178571428571431</v>
      </c>
      <c r="T143" s="5" t="s">
        <v>8310</v>
      </c>
      <c r="U143" s="5" t="s">
        <v>8313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 t="str">
        <f>TEXT(((Table1[[#This Row],[deadline]]/60/60)/24)+DATE(1970,1,1),"mmm")</f>
        <v>Nov</v>
      </c>
      <c r="K144" s="14" t="str">
        <f>TEXT(((Table1[[#This Row],[deadline]]/60/60)/24)+DATE(1970,1,1),"yyyy")</f>
        <v>2014</v>
      </c>
      <c r="L144">
        <v>1414358778</v>
      </c>
      <c r="M144" s="13">
        <f>((Table1[[#This Row],[launched_at]]/60/60)/24)+DATE(1970,1,1)+(-5/24)</f>
        <v>41938.684930555552</v>
      </c>
      <c r="N144" t="b">
        <v>0</v>
      </c>
      <c r="O144">
        <v>1</v>
      </c>
      <c r="P144" t="b">
        <v>0</v>
      </c>
      <c r="Q144" t="s">
        <v>8267</v>
      </c>
      <c r="R144" s="5">
        <f>Table1[[#This Row],[pledged]]/D144</f>
        <v>3.3333333333333335E-3</v>
      </c>
      <c r="S144" s="6">
        <f>IFERROR(Table1[[#This Row],[pledged]]/Table1[[#This Row],[backers_count]],0)</f>
        <v>10</v>
      </c>
      <c r="T144" s="5" t="s">
        <v>8310</v>
      </c>
      <c r="U144" s="5" t="s">
        <v>8313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 t="str">
        <f>TEXT(((Table1[[#This Row],[deadline]]/60/60)/24)+DATE(1970,1,1),"mmm")</f>
        <v>Sep</v>
      </c>
      <c r="K145" s="14" t="str">
        <f>TEXT(((Table1[[#This Row],[deadline]]/60/60)/24)+DATE(1970,1,1),"yyyy")</f>
        <v>2016</v>
      </c>
      <c r="L145">
        <v>1467941542</v>
      </c>
      <c r="M145" s="13">
        <f>((Table1[[#This Row],[launched_at]]/60/60)/24)+DATE(1970,1,1)+(-5/24)</f>
        <v>42558.855810185189</v>
      </c>
      <c r="N145" t="b">
        <v>0</v>
      </c>
      <c r="O145">
        <v>0</v>
      </c>
      <c r="P145" t="b">
        <v>0</v>
      </c>
      <c r="Q145" t="s">
        <v>8267</v>
      </c>
      <c r="R145" s="5">
        <f>Table1[[#This Row],[pledged]]/D145</f>
        <v>0</v>
      </c>
      <c r="S145" s="6">
        <f>IFERROR(Table1[[#This Row],[pledged]]/Table1[[#This Row],[backers_count]],0)</f>
        <v>0</v>
      </c>
      <c r="T145" s="5" t="s">
        <v>8310</v>
      </c>
      <c r="U145" s="5" t="s">
        <v>8313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 t="str">
        <f>TEXT(((Table1[[#This Row],[deadline]]/60/60)/24)+DATE(1970,1,1),"mmm")</f>
        <v>Apr</v>
      </c>
      <c r="K146" s="14" t="str">
        <f>TEXT(((Table1[[#This Row],[deadline]]/60/60)/24)+DATE(1970,1,1),"yyyy")</f>
        <v>2015</v>
      </c>
      <c r="L146">
        <v>1423765072</v>
      </c>
      <c r="M146" s="13">
        <f>((Table1[[#This Row],[launched_at]]/60/60)/24)+DATE(1970,1,1)+(-5/24)</f>
        <v>42047.554074074076</v>
      </c>
      <c r="N146" t="b">
        <v>0</v>
      </c>
      <c r="O146">
        <v>37</v>
      </c>
      <c r="P146" t="b">
        <v>0</v>
      </c>
      <c r="Q146" t="s">
        <v>8267</v>
      </c>
      <c r="R146" s="5">
        <f>Table1[[#This Row],[pledged]]/D146</f>
        <v>0.27600000000000002</v>
      </c>
      <c r="S146" s="6">
        <f>IFERROR(Table1[[#This Row],[pledged]]/Table1[[#This Row],[backers_count]],0)</f>
        <v>55.945945945945944</v>
      </c>
      <c r="T146" s="5" t="s">
        <v>8310</v>
      </c>
      <c r="U146" s="5" t="s">
        <v>8313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 t="str">
        <f>TEXT(((Table1[[#This Row],[deadline]]/60/60)/24)+DATE(1970,1,1),"mmm")</f>
        <v>Aug</v>
      </c>
      <c r="K147" s="14" t="str">
        <f>TEXT(((Table1[[#This Row],[deadline]]/60/60)/24)+DATE(1970,1,1),"yyyy")</f>
        <v>2015</v>
      </c>
      <c r="L147">
        <v>1436965252</v>
      </c>
      <c r="M147" s="13">
        <f>((Table1[[#This Row],[launched_at]]/60/60)/24)+DATE(1970,1,1)+(-5/24)</f>
        <v>42200.333935185183</v>
      </c>
      <c r="N147" t="b">
        <v>0</v>
      </c>
      <c r="O147">
        <v>9</v>
      </c>
      <c r="P147" t="b">
        <v>0</v>
      </c>
      <c r="Q147" t="s">
        <v>8267</v>
      </c>
      <c r="R147" s="5">
        <f>Table1[[#This Row],[pledged]]/D147</f>
        <v>7.5111111111111115E-2</v>
      </c>
      <c r="S147" s="6">
        <f>IFERROR(Table1[[#This Row],[pledged]]/Table1[[#This Row],[backers_count]],0)</f>
        <v>37.555555555555557</v>
      </c>
      <c r="T147" s="5" t="s">
        <v>8310</v>
      </c>
      <c r="U147" s="5" t="s">
        <v>8313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 t="str">
        <f>TEXT(((Table1[[#This Row],[deadline]]/60/60)/24)+DATE(1970,1,1),"mmm")</f>
        <v>Jan</v>
      </c>
      <c r="K148" s="14" t="str">
        <f>TEXT(((Table1[[#This Row],[deadline]]/60/60)/24)+DATE(1970,1,1),"yyyy")</f>
        <v>2017</v>
      </c>
      <c r="L148">
        <v>1479514998</v>
      </c>
      <c r="M148" s="13">
        <f>((Table1[[#This Row],[launched_at]]/60/60)/24)+DATE(1970,1,1)+(-5/24)</f>
        <v>42692.807847222219</v>
      </c>
      <c r="N148" t="b">
        <v>0</v>
      </c>
      <c r="O148">
        <v>3</v>
      </c>
      <c r="P148" t="b">
        <v>0</v>
      </c>
      <c r="Q148" t="s">
        <v>8267</v>
      </c>
      <c r="R148" s="5">
        <f>Table1[[#This Row],[pledged]]/D148</f>
        <v>5.7499999999999999E-3</v>
      </c>
      <c r="S148" s="6">
        <f>IFERROR(Table1[[#This Row],[pledged]]/Table1[[#This Row],[backers_count]],0)</f>
        <v>38.333333333333336</v>
      </c>
      <c r="T148" s="5" t="s">
        <v>8310</v>
      </c>
      <c r="U148" s="5" t="s">
        <v>8313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 t="str">
        <f>TEXT(((Table1[[#This Row],[deadline]]/60/60)/24)+DATE(1970,1,1),"mmm")</f>
        <v>Jan</v>
      </c>
      <c r="K149" s="14" t="str">
        <f>TEXT(((Table1[[#This Row],[deadline]]/60/60)/24)+DATE(1970,1,1),"yyyy")</f>
        <v>2015</v>
      </c>
      <c r="L149">
        <v>1417026340</v>
      </c>
      <c r="M149" s="13">
        <f>((Table1[[#This Row],[launched_at]]/60/60)/24)+DATE(1970,1,1)+(-5/24)</f>
        <v>41969.559490740743</v>
      </c>
      <c r="N149" t="b">
        <v>0</v>
      </c>
      <c r="O149">
        <v>0</v>
      </c>
      <c r="P149" t="b">
        <v>0</v>
      </c>
      <c r="Q149" t="s">
        <v>8267</v>
      </c>
      <c r="R149" s="5">
        <f>Table1[[#This Row],[pledged]]/D149</f>
        <v>0</v>
      </c>
      <c r="S149" s="6">
        <f>IFERROR(Table1[[#This Row],[pledged]]/Table1[[#This Row],[backers_count]],0)</f>
        <v>0</v>
      </c>
      <c r="T149" s="5" t="s">
        <v>8310</v>
      </c>
      <c r="U149" s="5" t="s">
        <v>8313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 t="str">
        <f>TEXT(((Table1[[#This Row],[deadline]]/60/60)/24)+DATE(1970,1,1),"mmm")</f>
        <v>Feb</v>
      </c>
      <c r="K150" s="14" t="str">
        <f>TEXT(((Table1[[#This Row],[deadline]]/60/60)/24)+DATE(1970,1,1),"yyyy")</f>
        <v>2016</v>
      </c>
      <c r="L150">
        <v>1453963536</v>
      </c>
      <c r="M150" s="13">
        <f>((Table1[[#This Row],[launched_at]]/60/60)/24)+DATE(1970,1,1)+(-5/24)</f>
        <v>42397.073333333326</v>
      </c>
      <c r="N150" t="b">
        <v>0</v>
      </c>
      <c r="O150">
        <v>2</v>
      </c>
      <c r="P150" t="b">
        <v>0</v>
      </c>
      <c r="Q150" t="s">
        <v>8267</v>
      </c>
      <c r="R150" s="5">
        <f>Table1[[#This Row],[pledged]]/D150</f>
        <v>8.0000000000000004E-4</v>
      </c>
      <c r="S150" s="6">
        <f>IFERROR(Table1[[#This Row],[pledged]]/Table1[[#This Row],[backers_count]],0)</f>
        <v>20</v>
      </c>
      <c r="T150" s="5" t="s">
        <v>8310</v>
      </c>
      <c r="U150" s="5" t="s">
        <v>8313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 t="str">
        <f>TEXT(((Table1[[#This Row],[deadline]]/60/60)/24)+DATE(1970,1,1),"mmm")</f>
        <v>Dec</v>
      </c>
      <c r="K151" s="14" t="str">
        <f>TEXT(((Table1[[#This Row],[deadline]]/60/60)/24)+DATE(1970,1,1),"yyyy")</f>
        <v>2014</v>
      </c>
      <c r="L151">
        <v>1416888470</v>
      </c>
      <c r="M151" s="13">
        <f>((Table1[[#This Row],[launched_at]]/60/60)/24)+DATE(1970,1,1)+(-5/24)</f>
        <v>41967.963773148142</v>
      </c>
      <c r="N151" t="b">
        <v>0</v>
      </c>
      <c r="O151">
        <v>6</v>
      </c>
      <c r="P151" t="b">
        <v>0</v>
      </c>
      <c r="Q151" t="s">
        <v>8267</v>
      </c>
      <c r="R151" s="5">
        <f>Table1[[#This Row],[pledged]]/D151</f>
        <v>9.1999999999999998E-3</v>
      </c>
      <c r="S151" s="6">
        <f>IFERROR(Table1[[#This Row],[pledged]]/Table1[[#This Row],[backers_count]],0)</f>
        <v>15.333333333333334</v>
      </c>
      <c r="T151" s="5" t="s">
        <v>8310</v>
      </c>
      <c r="U151" s="5" t="s">
        <v>8313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 t="str">
        <f>TEXT(((Table1[[#This Row],[deadline]]/60/60)/24)+DATE(1970,1,1),"mmm")</f>
        <v>May</v>
      </c>
      <c r="K152" s="14" t="str">
        <f>TEXT(((Table1[[#This Row],[deadline]]/60/60)/24)+DATE(1970,1,1),"yyyy")</f>
        <v>2015</v>
      </c>
      <c r="L152">
        <v>1427428382</v>
      </c>
      <c r="M152" s="13">
        <f>((Table1[[#This Row],[launched_at]]/60/60)/24)+DATE(1970,1,1)+(-5/24)</f>
        <v>42089.95349537037</v>
      </c>
      <c r="N152" t="b">
        <v>0</v>
      </c>
      <c r="O152">
        <v>67</v>
      </c>
      <c r="P152" t="b">
        <v>0</v>
      </c>
      <c r="Q152" t="s">
        <v>8267</v>
      </c>
      <c r="R152" s="5">
        <f>Table1[[#This Row],[pledged]]/D152</f>
        <v>0.23163076923076922</v>
      </c>
      <c r="S152" s="6">
        <f>IFERROR(Table1[[#This Row],[pledged]]/Table1[[#This Row],[backers_count]],0)</f>
        <v>449.43283582089555</v>
      </c>
      <c r="T152" s="5" t="s">
        <v>8310</v>
      </c>
      <c r="U152" s="5" t="s">
        <v>8313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 t="str">
        <f>TEXT(((Table1[[#This Row],[deadline]]/60/60)/24)+DATE(1970,1,1),"mmm")</f>
        <v>Jun</v>
      </c>
      <c r="K153" s="14" t="str">
        <f>TEXT(((Table1[[#This Row],[deadline]]/60/60)/24)+DATE(1970,1,1),"yyyy")</f>
        <v>2015</v>
      </c>
      <c r="L153">
        <v>1429449191</v>
      </c>
      <c r="M153" s="13">
        <f>((Table1[[#This Row],[launched_at]]/60/60)/24)+DATE(1970,1,1)+(-5/24)</f>
        <v>42113.342488425922</v>
      </c>
      <c r="N153" t="b">
        <v>0</v>
      </c>
      <c r="O153">
        <v>5</v>
      </c>
      <c r="P153" t="b">
        <v>0</v>
      </c>
      <c r="Q153" t="s">
        <v>8267</v>
      </c>
      <c r="R153" s="5">
        <f>Table1[[#This Row],[pledged]]/D153</f>
        <v>5.5999999999999995E-4</v>
      </c>
      <c r="S153" s="6">
        <f>IFERROR(Table1[[#This Row],[pledged]]/Table1[[#This Row],[backers_count]],0)</f>
        <v>28</v>
      </c>
      <c r="T153" s="5" t="s">
        <v>8310</v>
      </c>
      <c r="U153" s="5" t="s">
        <v>8313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 t="str">
        <f>TEXT(((Table1[[#This Row],[deadline]]/60/60)/24)+DATE(1970,1,1),"mmm")</f>
        <v>Sep</v>
      </c>
      <c r="K154" s="14" t="str">
        <f>TEXT(((Table1[[#This Row],[deadline]]/60/60)/24)+DATE(1970,1,1),"yyyy")</f>
        <v>2014</v>
      </c>
      <c r="L154">
        <v>1408845100</v>
      </c>
      <c r="M154" s="13">
        <f>((Table1[[#This Row],[launched_at]]/60/60)/24)+DATE(1970,1,1)+(-5/24)</f>
        <v>41874.869212962964</v>
      </c>
      <c r="N154" t="b">
        <v>0</v>
      </c>
      <c r="O154">
        <v>2</v>
      </c>
      <c r="P154" t="b">
        <v>0</v>
      </c>
      <c r="Q154" t="s">
        <v>8267</v>
      </c>
      <c r="R154" s="5">
        <f>Table1[[#This Row],[pledged]]/D154</f>
        <v>7.8947368421052633E-5</v>
      </c>
      <c r="S154" s="6">
        <f>IFERROR(Table1[[#This Row],[pledged]]/Table1[[#This Row],[backers_count]],0)</f>
        <v>15</v>
      </c>
      <c r="T154" s="5" t="s">
        <v>8310</v>
      </c>
      <c r="U154" s="5" t="s">
        <v>8313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 t="str">
        <f>TEXT(((Table1[[#This Row],[deadline]]/60/60)/24)+DATE(1970,1,1),"mmm")</f>
        <v>Dec</v>
      </c>
      <c r="K155" s="14" t="str">
        <f>TEXT(((Table1[[#This Row],[deadline]]/60/60)/24)+DATE(1970,1,1),"yyyy")</f>
        <v>2014</v>
      </c>
      <c r="L155">
        <v>1413900244</v>
      </c>
      <c r="M155" s="13">
        <f>((Table1[[#This Row],[launched_at]]/60/60)/24)+DATE(1970,1,1)+(-5/24)</f>
        <v>41933.377824074072</v>
      </c>
      <c r="N155" t="b">
        <v>0</v>
      </c>
      <c r="O155">
        <v>10</v>
      </c>
      <c r="P155" t="b">
        <v>0</v>
      </c>
      <c r="Q155" t="s">
        <v>8267</v>
      </c>
      <c r="R155" s="5">
        <f>Table1[[#This Row],[pledged]]/D155</f>
        <v>7.1799999999999998E-3</v>
      </c>
      <c r="S155" s="6">
        <f>IFERROR(Table1[[#This Row],[pledged]]/Table1[[#This Row],[backers_count]],0)</f>
        <v>35.9</v>
      </c>
      <c r="T155" s="5" t="s">
        <v>8310</v>
      </c>
      <c r="U155" s="5" t="s">
        <v>8313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 t="str">
        <f>TEXT(((Table1[[#This Row],[deadline]]/60/60)/24)+DATE(1970,1,1),"mmm")</f>
        <v>Jun</v>
      </c>
      <c r="K156" s="14" t="str">
        <f>TEXT(((Table1[[#This Row],[deadline]]/60/60)/24)+DATE(1970,1,1),"yyyy")</f>
        <v>2015</v>
      </c>
      <c r="L156">
        <v>1429621695</v>
      </c>
      <c r="M156" s="13">
        <f>((Table1[[#This Row],[launched_at]]/60/60)/24)+DATE(1970,1,1)+(-5/24)</f>
        <v>42115.339062499996</v>
      </c>
      <c r="N156" t="b">
        <v>0</v>
      </c>
      <c r="O156">
        <v>3</v>
      </c>
      <c r="P156" t="b">
        <v>0</v>
      </c>
      <c r="Q156" t="s">
        <v>8267</v>
      </c>
      <c r="R156" s="5">
        <f>Table1[[#This Row],[pledged]]/D156</f>
        <v>2.6666666666666668E-2</v>
      </c>
      <c r="S156" s="6">
        <f>IFERROR(Table1[[#This Row],[pledged]]/Table1[[#This Row],[backers_count]],0)</f>
        <v>13.333333333333334</v>
      </c>
      <c r="T156" s="5" t="s">
        <v>8310</v>
      </c>
      <c r="U156" s="5" t="s">
        <v>8313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 t="str">
        <f>TEXT(((Table1[[#This Row],[deadline]]/60/60)/24)+DATE(1970,1,1),"mmm")</f>
        <v>Jul</v>
      </c>
      <c r="K157" s="14" t="str">
        <f>TEXT(((Table1[[#This Row],[deadline]]/60/60)/24)+DATE(1970,1,1),"yyyy")</f>
        <v>2015</v>
      </c>
      <c r="L157">
        <v>1434201935</v>
      </c>
      <c r="M157" s="13">
        <f>((Table1[[#This Row],[launched_at]]/60/60)/24)+DATE(1970,1,1)+(-5/24)</f>
        <v>42168.351099537038</v>
      </c>
      <c r="N157" t="b">
        <v>0</v>
      </c>
      <c r="O157">
        <v>4</v>
      </c>
      <c r="P157" t="b">
        <v>0</v>
      </c>
      <c r="Q157" t="s">
        <v>8267</v>
      </c>
      <c r="R157" s="5">
        <f>Table1[[#This Row],[pledged]]/D157</f>
        <v>6.0000000000000002E-5</v>
      </c>
      <c r="S157" s="6">
        <f>IFERROR(Table1[[#This Row],[pledged]]/Table1[[#This Row],[backers_count]],0)</f>
        <v>20.25</v>
      </c>
      <c r="T157" s="5" t="s">
        <v>8310</v>
      </c>
      <c r="U157" s="5" t="s">
        <v>8313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 t="str">
        <f>TEXT(((Table1[[#This Row],[deadline]]/60/60)/24)+DATE(1970,1,1),"mmm")</f>
        <v>Aug</v>
      </c>
      <c r="K158" s="14" t="str">
        <f>TEXT(((Table1[[#This Row],[deadline]]/60/60)/24)+DATE(1970,1,1),"yyyy")</f>
        <v>2014</v>
      </c>
      <c r="L158">
        <v>1401850796</v>
      </c>
      <c r="M158" s="13">
        <f>((Table1[[#This Row],[launched_at]]/60/60)/24)+DATE(1970,1,1)+(-5/24)</f>
        <v>41793.916620370372</v>
      </c>
      <c r="N158" t="b">
        <v>0</v>
      </c>
      <c r="O158">
        <v>15</v>
      </c>
      <c r="P158" t="b">
        <v>0</v>
      </c>
      <c r="Q158" t="s">
        <v>8267</v>
      </c>
      <c r="R158" s="5">
        <f>Table1[[#This Row],[pledged]]/D158</f>
        <v>5.0999999999999997E-2</v>
      </c>
      <c r="S158" s="6">
        <f>IFERROR(Table1[[#This Row],[pledged]]/Table1[[#This Row],[backers_count]],0)</f>
        <v>119</v>
      </c>
      <c r="T158" s="5" t="s">
        <v>8310</v>
      </c>
      <c r="U158" s="5" t="s">
        <v>8313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 t="str">
        <f>TEXT(((Table1[[#This Row],[deadline]]/60/60)/24)+DATE(1970,1,1),"mmm")</f>
        <v>Feb</v>
      </c>
      <c r="K159" s="14" t="str">
        <f>TEXT(((Table1[[#This Row],[deadline]]/60/60)/24)+DATE(1970,1,1),"yyyy")</f>
        <v>2016</v>
      </c>
      <c r="L159">
        <v>1453931572</v>
      </c>
      <c r="M159" s="13">
        <f>((Table1[[#This Row],[launched_at]]/60/60)/24)+DATE(1970,1,1)+(-5/24)</f>
        <v>42396.703379629624</v>
      </c>
      <c r="N159" t="b">
        <v>0</v>
      </c>
      <c r="O159">
        <v>2</v>
      </c>
      <c r="P159" t="b">
        <v>0</v>
      </c>
      <c r="Q159" t="s">
        <v>8267</v>
      </c>
      <c r="R159" s="5">
        <f>Table1[[#This Row],[pledged]]/D159</f>
        <v>2.671118530884808E-3</v>
      </c>
      <c r="S159" s="6">
        <f>IFERROR(Table1[[#This Row],[pledged]]/Table1[[#This Row],[backers_count]],0)</f>
        <v>4</v>
      </c>
      <c r="T159" s="5" t="s">
        <v>8310</v>
      </c>
      <c r="U159" s="5" t="s">
        <v>8313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 t="str">
        <f>TEXT(((Table1[[#This Row],[deadline]]/60/60)/24)+DATE(1970,1,1),"mmm")</f>
        <v>Oct</v>
      </c>
      <c r="K160" s="14" t="str">
        <f>TEXT(((Table1[[#This Row],[deadline]]/60/60)/24)+DATE(1970,1,1),"yyyy")</f>
        <v>2014</v>
      </c>
      <c r="L160">
        <v>1411350628</v>
      </c>
      <c r="M160" s="13">
        <f>((Table1[[#This Row],[launched_at]]/60/60)/24)+DATE(1970,1,1)+(-5/24)</f>
        <v>41903.868379629625</v>
      </c>
      <c r="N160" t="b">
        <v>0</v>
      </c>
      <c r="O160">
        <v>0</v>
      </c>
      <c r="P160" t="b">
        <v>0</v>
      </c>
      <c r="Q160" t="s">
        <v>8267</v>
      </c>
      <c r="R160" s="5">
        <f>Table1[[#This Row],[pledged]]/D160</f>
        <v>0</v>
      </c>
      <c r="S160" s="6">
        <f>IFERROR(Table1[[#This Row],[pledged]]/Table1[[#This Row],[backers_count]],0)</f>
        <v>0</v>
      </c>
      <c r="T160" s="5" t="s">
        <v>8310</v>
      </c>
      <c r="U160" s="5" t="s">
        <v>8313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 t="str">
        <f>TEXT(((Table1[[#This Row],[deadline]]/60/60)/24)+DATE(1970,1,1),"mmm")</f>
        <v>Jul</v>
      </c>
      <c r="K161" s="14" t="str">
        <f>TEXT(((Table1[[#This Row],[deadline]]/60/60)/24)+DATE(1970,1,1),"yyyy")</f>
        <v>2016</v>
      </c>
      <c r="L161">
        <v>1464085545</v>
      </c>
      <c r="M161" s="13">
        <f>((Table1[[#This Row],[launched_at]]/60/60)/24)+DATE(1970,1,1)+(-5/24)</f>
        <v>42514.226215277777</v>
      </c>
      <c r="N161" t="b">
        <v>0</v>
      </c>
      <c r="O161">
        <v>1</v>
      </c>
      <c r="P161" t="b">
        <v>0</v>
      </c>
      <c r="Q161" t="s">
        <v>8267</v>
      </c>
      <c r="R161" s="5">
        <f>Table1[[#This Row],[pledged]]/D161</f>
        <v>2.0000000000000002E-5</v>
      </c>
      <c r="S161" s="6">
        <f>IFERROR(Table1[[#This Row],[pledged]]/Table1[[#This Row],[backers_count]],0)</f>
        <v>10</v>
      </c>
      <c r="T161" s="5" t="s">
        <v>8310</v>
      </c>
      <c r="U161" s="5" t="s">
        <v>8313</v>
      </c>
    </row>
    <row r="162" spans="1:21" ht="30" x14ac:dyDescent="0.2">
      <c r="A162">
        <v>1917</v>
      </c>
      <c r="B162" s="3" t="s">
        <v>1918</v>
      </c>
      <c r="C162" s="3" t="s">
        <v>6027</v>
      </c>
      <c r="D162">
        <v>390000</v>
      </c>
      <c r="E162">
        <v>205025</v>
      </c>
      <c r="F162" t="s">
        <v>8221</v>
      </c>
      <c r="G162" t="s">
        <v>8231</v>
      </c>
      <c r="H162" t="s">
        <v>8252</v>
      </c>
      <c r="I162">
        <v>1486708133</v>
      </c>
      <c r="J162" s="14" t="str">
        <f>TEXT(((Table1[[#This Row],[deadline]]/60/60)/24)+DATE(1970,1,1),"mmm")</f>
        <v>Feb</v>
      </c>
      <c r="K162" s="14" t="str">
        <f>TEXT(((Table1[[#This Row],[deadline]]/60/60)/24)+DATE(1970,1,1),"yyyy")</f>
        <v>2017</v>
      </c>
      <c r="L162">
        <v>1484116133</v>
      </c>
      <c r="M162">
        <f>((Table1[[#This Row],[launched_at]]/60/60)/24)+DATE(1970,1,1)+(-5/24)</f>
        <v>42746.06172453703</v>
      </c>
      <c r="N162" t="b">
        <v>0</v>
      </c>
      <c r="O162">
        <v>70</v>
      </c>
      <c r="P162" t="b">
        <v>0</v>
      </c>
      <c r="Q162" t="s">
        <v>8294</v>
      </c>
      <c r="R162" s="5">
        <f>Table1[[#This Row],[pledged]]/D162</f>
        <v>0.52570512820512816</v>
      </c>
      <c r="S162" s="6">
        <f>IFERROR(Table1[[#This Row],[pledged]]/Table1[[#This Row],[backers_count]],0)</f>
        <v>2928.9285714285716</v>
      </c>
      <c r="T162" s="5" t="s">
        <v>8319</v>
      </c>
      <c r="U162" s="5" t="s">
        <v>8348</v>
      </c>
    </row>
    <row r="163" spans="1:21" ht="45" x14ac:dyDescent="0.2">
      <c r="A163">
        <v>204</v>
      </c>
      <c r="B163" s="3" t="s">
        <v>206</v>
      </c>
      <c r="C163" s="3" t="s">
        <v>4314</v>
      </c>
      <c r="D163">
        <v>300000</v>
      </c>
      <c r="E163">
        <v>152165</v>
      </c>
      <c r="F163" t="s">
        <v>8221</v>
      </c>
      <c r="G163" t="s">
        <v>8226</v>
      </c>
      <c r="H163" t="s">
        <v>8248</v>
      </c>
      <c r="I163">
        <v>1470319203</v>
      </c>
      <c r="J163" s="14" t="str">
        <f>TEXT(((Table1[[#This Row],[deadline]]/60/60)/24)+DATE(1970,1,1),"mmm")</f>
        <v>Aug</v>
      </c>
      <c r="K163" s="14" t="str">
        <f>TEXT(((Table1[[#This Row],[deadline]]/60/60)/24)+DATE(1970,1,1),"yyyy")</f>
        <v>2016</v>
      </c>
      <c r="L163">
        <v>1467727203</v>
      </c>
      <c r="M163" s="13">
        <f>((Table1[[#This Row],[launched_at]]/60/60)/24)+DATE(1970,1,1)+(-5/24)</f>
        <v>42556.375034722216</v>
      </c>
      <c r="N163" t="b">
        <v>0</v>
      </c>
      <c r="O163">
        <v>1293</v>
      </c>
      <c r="P163" t="b">
        <v>0</v>
      </c>
      <c r="Q163" t="s">
        <v>8268</v>
      </c>
      <c r="R163" s="5">
        <f>Table1[[#This Row],[pledged]]/D163</f>
        <v>0.50721666666666665</v>
      </c>
      <c r="S163" s="6">
        <f>IFERROR(Table1[[#This Row],[pledged]]/Table1[[#This Row],[backers_count]],0)</f>
        <v>117.68368136117556</v>
      </c>
      <c r="T163" s="5" t="s">
        <v>8310</v>
      </c>
      <c r="U163" s="5" t="s">
        <v>8314</v>
      </c>
    </row>
    <row r="164" spans="1:21" ht="45" x14ac:dyDescent="0.2">
      <c r="A164">
        <v>689</v>
      </c>
      <c r="B164" s="3" t="s">
        <v>690</v>
      </c>
      <c r="C164" s="3" t="s">
        <v>4799</v>
      </c>
      <c r="D164">
        <v>200000</v>
      </c>
      <c r="E164">
        <v>115297.5</v>
      </c>
      <c r="F164" t="s">
        <v>8221</v>
      </c>
      <c r="G164" t="s">
        <v>8224</v>
      </c>
      <c r="H164" t="s">
        <v>8246</v>
      </c>
      <c r="I164">
        <v>1481173140</v>
      </c>
      <c r="J164" s="14" t="str">
        <f>TEXT(((Table1[[#This Row],[deadline]]/60/60)/24)+DATE(1970,1,1),"mmm")</f>
        <v>Dec</v>
      </c>
      <c r="K164" s="14" t="str">
        <f>TEXT(((Table1[[#This Row],[deadline]]/60/60)/24)+DATE(1970,1,1),"yyyy")</f>
        <v>2016</v>
      </c>
      <c r="L164">
        <v>1478016097</v>
      </c>
      <c r="M164">
        <f>((Table1[[#This Row],[launched_at]]/60/60)/24)+DATE(1970,1,1)+(-5/24)</f>
        <v>42675.459456018514</v>
      </c>
      <c r="N164" t="b">
        <v>0</v>
      </c>
      <c r="O164">
        <v>336</v>
      </c>
      <c r="P164" t="b">
        <v>0</v>
      </c>
      <c r="Q164" t="s">
        <v>8273</v>
      </c>
      <c r="R164" s="5">
        <f>Table1[[#This Row],[pledged]]/D164</f>
        <v>0.57648750000000004</v>
      </c>
      <c r="S164" s="6">
        <f>IFERROR(Table1[[#This Row],[pledged]]/Table1[[#This Row],[backers_count]],0)</f>
        <v>343.14732142857144</v>
      </c>
      <c r="T164" s="5" t="s">
        <v>8319</v>
      </c>
      <c r="U164" s="5" t="s">
        <v>8321</v>
      </c>
    </row>
    <row r="165" spans="1:21" ht="45" x14ac:dyDescent="0.2">
      <c r="A165">
        <v>699</v>
      </c>
      <c r="B165" s="3" t="s">
        <v>700</v>
      </c>
      <c r="C165" s="3" t="s">
        <v>4809</v>
      </c>
      <c r="D165">
        <v>130000</v>
      </c>
      <c r="E165">
        <v>107148.74</v>
      </c>
      <c r="F165" t="s">
        <v>8221</v>
      </c>
      <c r="G165" t="s">
        <v>8224</v>
      </c>
      <c r="H165" t="s">
        <v>8246</v>
      </c>
      <c r="I165">
        <v>1385136000</v>
      </c>
      <c r="J165" s="14" t="str">
        <f>TEXT(((Table1[[#This Row],[deadline]]/60/60)/24)+DATE(1970,1,1),"mmm")</f>
        <v>Nov</v>
      </c>
      <c r="K165" s="14" t="str">
        <f>TEXT(((Table1[[#This Row],[deadline]]/60/60)/24)+DATE(1970,1,1),"yyyy")</f>
        <v>2013</v>
      </c>
      <c r="L165">
        <v>1381923548</v>
      </c>
      <c r="M165">
        <f>((Table1[[#This Row],[launched_at]]/60/60)/24)+DATE(1970,1,1)+(-5/24)</f>
        <v>41563.277175925927</v>
      </c>
      <c r="N165" t="b">
        <v>0</v>
      </c>
      <c r="O165">
        <v>890</v>
      </c>
      <c r="P165" t="b">
        <v>0</v>
      </c>
      <c r="Q165" t="s">
        <v>8273</v>
      </c>
      <c r="R165" s="5">
        <f>Table1[[#This Row],[pledged]]/D165</f>
        <v>0.824221076923077</v>
      </c>
      <c r="S165" s="6">
        <f>IFERROR(Table1[[#This Row],[pledged]]/Table1[[#This Row],[backers_count]],0)</f>
        <v>120.39184269662923</v>
      </c>
      <c r="T165" s="5" t="s">
        <v>8319</v>
      </c>
      <c r="U165" s="5" t="s">
        <v>8321</v>
      </c>
    </row>
    <row r="166" spans="1:21" ht="45" x14ac:dyDescent="0.2">
      <c r="A166">
        <v>978</v>
      </c>
      <c r="B166" s="3" t="s">
        <v>979</v>
      </c>
      <c r="C166" s="3" t="s">
        <v>5088</v>
      </c>
      <c r="D166">
        <v>172889</v>
      </c>
      <c r="E166">
        <v>97273</v>
      </c>
      <c r="F166" t="s">
        <v>8221</v>
      </c>
      <c r="G166" t="s">
        <v>8235</v>
      </c>
      <c r="H166" t="s">
        <v>8255</v>
      </c>
      <c r="I166">
        <v>1456385101</v>
      </c>
      <c r="J166" s="14" t="str">
        <f>TEXT(((Table1[[#This Row],[deadline]]/60/60)/24)+DATE(1970,1,1),"mmm")</f>
        <v>Feb</v>
      </c>
      <c r="K166" s="14" t="str">
        <f>TEXT(((Table1[[#This Row],[deadline]]/60/60)/24)+DATE(1970,1,1),"yyyy")</f>
        <v>2016</v>
      </c>
      <c r="L166">
        <v>1453793101</v>
      </c>
      <c r="M166">
        <f>((Table1[[#This Row],[launched_at]]/60/60)/24)+DATE(1970,1,1)+(-5/24)</f>
        <v>42395.100706018515</v>
      </c>
      <c r="N166" t="b">
        <v>0</v>
      </c>
      <c r="O166">
        <v>123</v>
      </c>
      <c r="P166" t="b">
        <v>0</v>
      </c>
      <c r="Q166" t="s">
        <v>8273</v>
      </c>
      <c r="R166" s="5">
        <f>Table1[[#This Row],[pledged]]/D166</f>
        <v>0.5626326718299024</v>
      </c>
      <c r="S166" s="6">
        <f>IFERROR(Table1[[#This Row],[pledged]]/Table1[[#This Row],[backers_count]],0)</f>
        <v>790.83739837398377</v>
      </c>
      <c r="T166" s="5" t="s">
        <v>8319</v>
      </c>
      <c r="U166" s="5" t="s">
        <v>8321</v>
      </c>
    </row>
    <row r="167" spans="1:21" ht="45" x14ac:dyDescent="0.2">
      <c r="A167">
        <v>707</v>
      </c>
      <c r="B167" s="3" t="s">
        <v>708</v>
      </c>
      <c r="C167" s="3" t="s">
        <v>4817</v>
      </c>
      <c r="D167">
        <v>68000</v>
      </c>
      <c r="E167">
        <v>53670.6</v>
      </c>
      <c r="F167" t="s">
        <v>8221</v>
      </c>
      <c r="G167" t="s">
        <v>8225</v>
      </c>
      <c r="H167" t="s">
        <v>8247</v>
      </c>
      <c r="I167">
        <v>1483286127</v>
      </c>
      <c r="J167" s="14" t="str">
        <f>TEXT(((Table1[[#This Row],[deadline]]/60/60)/24)+DATE(1970,1,1),"mmm")</f>
        <v>Jan</v>
      </c>
      <c r="K167" s="14" t="str">
        <f>TEXT(((Table1[[#This Row],[deadline]]/60/60)/24)+DATE(1970,1,1),"yyyy")</f>
        <v>2017</v>
      </c>
      <c r="L167">
        <v>1479830127</v>
      </c>
      <c r="M167">
        <f>((Table1[[#This Row],[launched_at]]/60/60)/24)+DATE(1970,1,1)+(-5/24)</f>
        <v>42696.45517361111</v>
      </c>
      <c r="N167" t="b">
        <v>0</v>
      </c>
      <c r="O167">
        <v>456</v>
      </c>
      <c r="P167" t="b">
        <v>0</v>
      </c>
      <c r="Q167" t="s">
        <v>8273</v>
      </c>
      <c r="R167" s="5">
        <f>Table1[[#This Row],[pledged]]/D167</f>
        <v>0.78927352941176465</v>
      </c>
      <c r="S167" s="6">
        <f>IFERROR(Table1[[#This Row],[pledged]]/Table1[[#This Row],[backers_count]],0)</f>
        <v>117.69868421052631</v>
      </c>
      <c r="T167" s="5" t="s">
        <v>8319</v>
      </c>
      <c r="U167" s="5" t="s">
        <v>8321</v>
      </c>
    </row>
    <row r="168" spans="1:21" ht="45" x14ac:dyDescent="0.2">
      <c r="A168">
        <v>1076</v>
      </c>
      <c r="B168" s="3" t="s">
        <v>1077</v>
      </c>
      <c r="C168" s="3" t="s">
        <v>5186</v>
      </c>
      <c r="D168">
        <v>75000</v>
      </c>
      <c r="E168">
        <v>47074</v>
      </c>
      <c r="F168" t="s">
        <v>8221</v>
      </c>
      <c r="G168" t="s">
        <v>8224</v>
      </c>
      <c r="H168" t="s">
        <v>8246</v>
      </c>
      <c r="I168">
        <v>1410426250</v>
      </c>
      <c r="J168" s="14" t="str">
        <f>TEXT(((Table1[[#This Row],[deadline]]/60/60)/24)+DATE(1970,1,1),"mmm")</f>
        <v>Sep</v>
      </c>
      <c r="K168" s="14" t="str">
        <f>TEXT(((Table1[[#This Row],[deadline]]/60/60)/24)+DATE(1970,1,1),"yyyy")</f>
        <v>2014</v>
      </c>
      <c r="L168">
        <v>1405674250</v>
      </c>
      <c r="M168">
        <f>((Table1[[#This Row],[launched_at]]/60/60)/24)+DATE(1970,1,1)+(-5/24)</f>
        <v>41838.169560185182</v>
      </c>
      <c r="N168" t="b">
        <v>0</v>
      </c>
      <c r="O168">
        <v>975</v>
      </c>
      <c r="P168" t="b">
        <v>0</v>
      </c>
      <c r="Q168" t="s">
        <v>8282</v>
      </c>
      <c r="R168" s="5">
        <f>Table1[[#This Row],[pledged]]/D168</f>
        <v>0.62765333333333329</v>
      </c>
      <c r="S168" s="6">
        <f>IFERROR(Table1[[#This Row],[pledged]]/Table1[[#This Row],[backers_count]],0)</f>
        <v>48.281025641025643</v>
      </c>
      <c r="T168" s="5" t="s">
        <v>8333</v>
      </c>
      <c r="U168" s="5" t="s">
        <v>8334</v>
      </c>
    </row>
    <row r="169" spans="1:21" ht="60" x14ac:dyDescent="0.2">
      <c r="A169">
        <v>669</v>
      </c>
      <c r="B169" s="3" t="s">
        <v>670</v>
      </c>
      <c r="C169" s="3" t="s">
        <v>4779</v>
      </c>
      <c r="D169">
        <v>200000</v>
      </c>
      <c r="E169">
        <v>43015</v>
      </c>
      <c r="F169" t="s">
        <v>8221</v>
      </c>
      <c r="G169" t="s">
        <v>8235</v>
      </c>
      <c r="H169" t="s">
        <v>8255</v>
      </c>
      <c r="I169">
        <v>1467817258</v>
      </c>
      <c r="J169" s="14" t="str">
        <f>TEXT(((Table1[[#This Row],[deadline]]/60/60)/24)+DATE(1970,1,1),"mmm")</f>
        <v>Jul</v>
      </c>
      <c r="K169" s="14" t="str">
        <f>TEXT(((Table1[[#This Row],[deadline]]/60/60)/24)+DATE(1970,1,1),"yyyy")</f>
        <v>2016</v>
      </c>
      <c r="L169">
        <v>1465225258</v>
      </c>
      <c r="M169">
        <f>((Table1[[#This Row],[launched_at]]/60/60)/24)+DATE(1970,1,1)+(-5/24)</f>
        <v>42527.417337962957</v>
      </c>
      <c r="N169" t="b">
        <v>0</v>
      </c>
      <c r="O169">
        <v>28</v>
      </c>
      <c r="P169" t="b">
        <v>0</v>
      </c>
      <c r="Q169" t="s">
        <v>8273</v>
      </c>
      <c r="R169" s="5">
        <f>Table1[[#This Row],[pledged]]/D169</f>
        <v>0.21507499999999999</v>
      </c>
      <c r="S169" s="6">
        <f>IFERROR(Table1[[#This Row],[pledged]]/Table1[[#This Row],[backers_count]],0)</f>
        <v>1536.25</v>
      </c>
      <c r="T169" s="5" t="s">
        <v>8319</v>
      </c>
      <c r="U169" s="5" t="s">
        <v>8321</v>
      </c>
    </row>
    <row r="170" spans="1:21" ht="45" x14ac:dyDescent="0.2">
      <c r="A170">
        <v>3066</v>
      </c>
      <c r="B170" s="3" t="s">
        <v>3066</v>
      </c>
      <c r="C170" s="3" t="s">
        <v>7176</v>
      </c>
      <c r="D170">
        <v>350000</v>
      </c>
      <c r="E170">
        <v>41950</v>
      </c>
      <c r="F170" t="s">
        <v>8221</v>
      </c>
      <c r="G170" t="s">
        <v>8226</v>
      </c>
      <c r="H170" t="s">
        <v>8248</v>
      </c>
      <c r="I170">
        <v>1468128537</v>
      </c>
      <c r="J170" s="14" t="str">
        <f>TEXT(((Table1[[#This Row],[deadline]]/60/60)/24)+DATE(1970,1,1),"mmm")</f>
        <v>Jul</v>
      </c>
      <c r="K170" s="14" t="str">
        <f>TEXT(((Table1[[#This Row],[deadline]]/60/60)/24)+DATE(1970,1,1),"yyyy")</f>
        <v>2016</v>
      </c>
      <c r="L170">
        <v>1465536537</v>
      </c>
      <c r="M170">
        <f>((Table1[[#This Row],[launched_at]]/60/60)/24)+DATE(1970,1,1)+(-5/24)</f>
        <v>42531.020104166666</v>
      </c>
      <c r="N170" t="b">
        <v>0</v>
      </c>
      <c r="O170">
        <v>15</v>
      </c>
      <c r="P170" t="b">
        <v>0</v>
      </c>
      <c r="Q170" t="s">
        <v>8303</v>
      </c>
      <c r="R170" s="5">
        <f>Table1[[#This Row],[pledged]]/D170</f>
        <v>0.11985714285714286</v>
      </c>
      <c r="S170" s="6">
        <f>IFERROR(Table1[[#This Row],[pledged]]/Table1[[#This Row],[backers_count]],0)</f>
        <v>2796.6666666666665</v>
      </c>
      <c r="T170" s="5" t="s">
        <v>8317</v>
      </c>
      <c r="U170" s="5" t="s">
        <v>8357</v>
      </c>
    </row>
    <row r="171" spans="1:21" ht="45" x14ac:dyDescent="0.2">
      <c r="A171">
        <v>2942</v>
      </c>
      <c r="B171" s="3" t="s">
        <v>2942</v>
      </c>
      <c r="C171" s="3" t="s">
        <v>7052</v>
      </c>
      <c r="D171">
        <v>200000</v>
      </c>
      <c r="E171">
        <v>40850</v>
      </c>
      <c r="F171" t="s">
        <v>8221</v>
      </c>
      <c r="G171" t="s">
        <v>8229</v>
      </c>
      <c r="H171" t="s">
        <v>8251</v>
      </c>
      <c r="I171">
        <v>1450297080</v>
      </c>
      <c r="J171" s="14" t="str">
        <f>TEXT(((Table1[[#This Row],[deadline]]/60/60)/24)+DATE(1970,1,1),"mmm")</f>
        <v>Dec</v>
      </c>
      <c r="K171" s="14" t="str">
        <f>TEXT(((Table1[[#This Row],[deadline]]/60/60)/24)+DATE(1970,1,1),"yyyy")</f>
        <v>2015</v>
      </c>
      <c r="L171">
        <v>1448565459</v>
      </c>
      <c r="M171">
        <f>((Table1[[#This Row],[launched_at]]/60/60)/24)+DATE(1970,1,1)+(-5/24)</f>
        <v>42334.595590277771</v>
      </c>
      <c r="N171" t="b">
        <v>0</v>
      </c>
      <c r="O171">
        <v>202</v>
      </c>
      <c r="P171" t="b">
        <v>0</v>
      </c>
      <c r="Q171" t="s">
        <v>8303</v>
      </c>
      <c r="R171" s="5">
        <f>Table1[[#This Row],[pledged]]/D171</f>
        <v>0.20424999999999999</v>
      </c>
      <c r="S171" s="6">
        <f>IFERROR(Table1[[#This Row],[pledged]]/Table1[[#This Row],[backers_count]],0)</f>
        <v>202.22772277227722</v>
      </c>
      <c r="T171" s="5" t="s">
        <v>8317</v>
      </c>
      <c r="U171" s="5" t="s">
        <v>8357</v>
      </c>
    </row>
    <row r="172" spans="1:21" ht="30" x14ac:dyDescent="0.2">
      <c r="A172">
        <v>961</v>
      </c>
      <c r="B172" s="3" t="s">
        <v>962</v>
      </c>
      <c r="C172" s="3" t="s">
        <v>5071</v>
      </c>
      <c r="D172">
        <v>95000</v>
      </c>
      <c r="E172">
        <v>40079</v>
      </c>
      <c r="F172" t="s">
        <v>8221</v>
      </c>
      <c r="G172" t="s">
        <v>8224</v>
      </c>
      <c r="H172" t="s">
        <v>8246</v>
      </c>
      <c r="I172">
        <v>1487617200</v>
      </c>
      <c r="J172" s="14" t="str">
        <f>TEXT(((Table1[[#This Row],[deadline]]/60/60)/24)+DATE(1970,1,1),"mmm")</f>
        <v>Feb</v>
      </c>
      <c r="K172" s="14" t="str">
        <f>TEXT(((Table1[[#This Row],[deadline]]/60/60)/24)+DATE(1970,1,1),"yyyy")</f>
        <v>2017</v>
      </c>
      <c r="L172">
        <v>1483634335</v>
      </c>
      <c r="M172">
        <f>((Table1[[#This Row],[launched_at]]/60/60)/24)+DATE(1970,1,1)+(-5/24)</f>
        <v>42740.485358796293</v>
      </c>
      <c r="N172" t="b">
        <v>0</v>
      </c>
      <c r="O172">
        <v>110</v>
      </c>
      <c r="P172" t="b">
        <v>0</v>
      </c>
      <c r="Q172" t="s">
        <v>8273</v>
      </c>
      <c r="R172" s="5">
        <f>Table1[[#This Row],[pledged]]/D172</f>
        <v>0.42188421052631581</v>
      </c>
      <c r="S172" s="6">
        <f>IFERROR(Table1[[#This Row],[pledged]]/Table1[[#This Row],[backers_count]],0)</f>
        <v>364.35454545454547</v>
      </c>
      <c r="T172" s="5" t="s">
        <v>8319</v>
      </c>
      <c r="U172" s="5" t="s">
        <v>8321</v>
      </c>
    </row>
    <row r="173" spans="1:21" ht="30" x14ac:dyDescent="0.2">
      <c r="A173">
        <v>693</v>
      </c>
      <c r="B173" s="3" t="s">
        <v>694</v>
      </c>
      <c r="C173" s="3" t="s">
        <v>4803</v>
      </c>
      <c r="D173">
        <v>100000</v>
      </c>
      <c r="E173">
        <v>35338</v>
      </c>
      <c r="F173" t="s">
        <v>8221</v>
      </c>
      <c r="G173" t="s">
        <v>8224</v>
      </c>
      <c r="H173" t="s">
        <v>8246</v>
      </c>
      <c r="I173">
        <v>1430421827</v>
      </c>
      <c r="J173" s="14" t="str">
        <f>TEXT(((Table1[[#This Row],[deadline]]/60/60)/24)+DATE(1970,1,1),"mmm")</f>
        <v>Apr</v>
      </c>
      <c r="K173" s="14" t="str">
        <f>TEXT(((Table1[[#This Row],[deadline]]/60/60)/24)+DATE(1970,1,1),"yyyy")</f>
        <v>2015</v>
      </c>
      <c r="L173">
        <v>1427829827</v>
      </c>
      <c r="M173">
        <f>((Table1[[#This Row],[launched_at]]/60/60)/24)+DATE(1970,1,1)+(-5/24)</f>
        <v>42094.599849537037</v>
      </c>
      <c r="N173" t="b">
        <v>0</v>
      </c>
      <c r="O173">
        <v>296</v>
      </c>
      <c r="P173" t="b">
        <v>0</v>
      </c>
      <c r="Q173" t="s">
        <v>8273</v>
      </c>
      <c r="R173" s="5">
        <f>Table1[[#This Row],[pledged]]/D173</f>
        <v>0.35338000000000003</v>
      </c>
      <c r="S173" s="6">
        <f>IFERROR(Table1[[#This Row],[pledged]]/Table1[[#This Row],[backers_count]],0)</f>
        <v>119.38513513513513</v>
      </c>
      <c r="T173" s="5" t="s">
        <v>8319</v>
      </c>
      <c r="U173" s="5" t="s">
        <v>8321</v>
      </c>
    </row>
    <row r="174" spans="1:21" ht="30" x14ac:dyDescent="0.2">
      <c r="A174">
        <v>998</v>
      </c>
      <c r="B174" s="3" t="s">
        <v>999</v>
      </c>
      <c r="C174" s="3" t="s">
        <v>5108</v>
      </c>
      <c r="D174">
        <v>60000</v>
      </c>
      <c r="E174">
        <v>35135</v>
      </c>
      <c r="F174" t="s">
        <v>8221</v>
      </c>
      <c r="G174" t="s">
        <v>8229</v>
      </c>
      <c r="H174" t="s">
        <v>8251</v>
      </c>
      <c r="I174">
        <v>1447909401</v>
      </c>
      <c r="J174" s="14" t="str">
        <f>TEXT(((Table1[[#This Row],[deadline]]/60/60)/24)+DATE(1970,1,1),"mmm")</f>
        <v>Nov</v>
      </c>
      <c r="K174" s="14" t="str">
        <f>TEXT(((Table1[[#This Row],[deadline]]/60/60)/24)+DATE(1970,1,1),"yyyy")</f>
        <v>2015</v>
      </c>
      <c r="L174">
        <v>1444017801</v>
      </c>
      <c r="M174">
        <f>((Table1[[#This Row],[launched_at]]/60/60)/24)+DATE(1970,1,1)+(-5/24)</f>
        <v>42281.960659722223</v>
      </c>
      <c r="N174" t="b">
        <v>0</v>
      </c>
      <c r="O174">
        <v>229</v>
      </c>
      <c r="P174" t="b">
        <v>0</v>
      </c>
      <c r="Q174" t="s">
        <v>8273</v>
      </c>
      <c r="R174" s="5">
        <f>Table1[[#This Row],[pledged]]/D174</f>
        <v>0.58558333333333334</v>
      </c>
      <c r="S174" s="6">
        <f>IFERROR(Table1[[#This Row],[pledged]]/Table1[[#This Row],[backers_count]],0)</f>
        <v>153.42794759825327</v>
      </c>
      <c r="T174" s="5" t="s">
        <v>8319</v>
      </c>
      <c r="U174" s="5" t="s">
        <v>8321</v>
      </c>
    </row>
    <row r="175" spans="1:21" ht="45" x14ac:dyDescent="0.2">
      <c r="A175">
        <v>711</v>
      </c>
      <c r="B175" s="3" t="s">
        <v>712</v>
      </c>
      <c r="C175" s="3" t="s">
        <v>4821</v>
      </c>
      <c r="D175">
        <v>100000</v>
      </c>
      <c r="E175">
        <v>33791</v>
      </c>
      <c r="F175" t="s">
        <v>8221</v>
      </c>
      <c r="G175" t="s">
        <v>8233</v>
      </c>
      <c r="H175" t="s">
        <v>8249</v>
      </c>
      <c r="I175">
        <v>1481716868</v>
      </c>
      <c r="J175" s="14" t="str">
        <f>TEXT(((Table1[[#This Row],[deadline]]/60/60)/24)+DATE(1970,1,1),"mmm")</f>
        <v>Dec</v>
      </c>
      <c r="K175" s="14" t="str">
        <f>TEXT(((Table1[[#This Row],[deadline]]/60/60)/24)+DATE(1970,1,1),"yyyy")</f>
        <v>2016</v>
      </c>
      <c r="L175">
        <v>1478257268</v>
      </c>
      <c r="M175">
        <f>((Table1[[#This Row],[launched_at]]/60/60)/24)+DATE(1970,1,1)+(-5/24)</f>
        <v>42678.250787037039</v>
      </c>
      <c r="N175" t="b">
        <v>0</v>
      </c>
      <c r="O175">
        <v>338</v>
      </c>
      <c r="P175" t="b">
        <v>0</v>
      </c>
      <c r="Q175" t="s">
        <v>8273</v>
      </c>
      <c r="R175" s="5">
        <f>Table1[[#This Row],[pledged]]/D175</f>
        <v>0.33790999999999999</v>
      </c>
      <c r="S175" s="6">
        <f>IFERROR(Table1[[#This Row],[pledged]]/Table1[[#This Row],[backers_count]],0)</f>
        <v>99.973372781065095</v>
      </c>
      <c r="T175" s="5" t="s">
        <v>8319</v>
      </c>
      <c r="U175" s="5" t="s">
        <v>8321</v>
      </c>
    </row>
    <row r="176" spans="1:21" ht="45" x14ac:dyDescent="0.2">
      <c r="A176">
        <v>1910</v>
      </c>
      <c r="B176" s="3" t="s">
        <v>1911</v>
      </c>
      <c r="C176" s="3" t="s">
        <v>6020</v>
      </c>
      <c r="D176">
        <v>85000</v>
      </c>
      <c r="E176">
        <v>33486</v>
      </c>
      <c r="F176" t="s">
        <v>8221</v>
      </c>
      <c r="G176" t="s">
        <v>8233</v>
      </c>
      <c r="H176" t="s">
        <v>8249</v>
      </c>
      <c r="I176">
        <v>1446331500</v>
      </c>
      <c r="J176" s="14" t="str">
        <f>TEXT(((Table1[[#This Row],[deadline]]/60/60)/24)+DATE(1970,1,1),"mmm")</f>
        <v>Oct</v>
      </c>
      <c r="K176" s="14" t="str">
        <f>TEXT(((Table1[[#This Row],[deadline]]/60/60)/24)+DATE(1970,1,1),"yyyy")</f>
        <v>2015</v>
      </c>
      <c r="L176">
        <v>1442531217</v>
      </c>
      <c r="M176">
        <f>((Table1[[#This Row],[launched_at]]/60/60)/24)+DATE(1970,1,1)+(-5/24)</f>
        <v>42264.754826388882</v>
      </c>
      <c r="N176" t="b">
        <v>0</v>
      </c>
      <c r="O176">
        <v>285</v>
      </c>
      <c r="P176" t="b">
        <v>0</v>
      </c>
      <c r="Q176" t="s">
        <v>8294</v>
      </c>
      <c r="R176" s="5">
        <f>Table1[[#This Row],[pledged]]/D176</f>
        <v>0.39395294117647056</v>
      </c>
      <c r="S176" s="6">
        <f>IFERROR(Table1[[#This Row],[pledged]]/Table1[[#This Row],[backers_count]],0)</f>
        <v>117.49473684210527</v>
      </c>
      <c r="T176" s="5" t="s">
        <v>8319</v>
      </c>
      <c r="U176" s="5" t="s">
        <v>8348</v>
      </c>
    </row>
    <row r="177" spans="1:21" ht="45" x14ac:dyDescent="0.2">
      <c r="A177">
        <v>1112</v>
      </c>
      <c r="B177" s="3" t="s">
        <v>1113</v>
      </c>
      <c r="C177" s="3" t="s">
        <v>5222</v>
      </c>
      <c r="D177">
        <v>88000</v>
      </c>
      <c r="E177">
        <v>31272.92</v>
      </c>
      <c r="F177" t="s">
        <v>8221</v>
      </c>
      <c r="G177" t="s">
        <v>8224</v>
      </c>
      <c r="H177" t="s">
        <v>8246</v>
      </c>
      <c r="I177">
        <v>1421656200</v>
      </c>
      <c r="J177" s="14" t="str">
        <f>TEXT(((Table1[[#This Row],[deadline]]/60/60)/24)+DATE(1970,1,1),"mmm")</f>
        <v>Jan</v>
      </c>
      <c r="K177" s="14" t="str">
        <f>TEXT(((Table1[[#This Row],[deadline]]/60/60)/24)+DATE(1970,1,1),"yyyy")</f>
        <v>2015</v>
      </c>
      <c r="L177">
        <v>1416507211</v>
      </c>
      <c r="M177">
        <f>((Table1[[#This Row],[launched_at]]/60/60)/24)+DATE(1970,1,1)+(-5/24)</f>
        <v>41963.551053240742</v>
      </c>
      <c r="N177" t="b">
        <v>0</v>
      </c>
      <c r="O177">
        <v>312</v>
      </c>
      <c r="P177" t="b">
        <v>0</v>
      </c>
      <c r="Q177" t="s">
        <v>8282</v>
      </c>
      <c r="R177" s="5">
        <f>Table1[[#This Row],[pledged]]/D177</f>
        <v>0.35537409090909089</v>
      </c>
      <c r="S177" s="6">
        <f>IFERROR(Table1[[#This Row],[pledged]]/Table1[[#This Row],[backers_count]],0)</f>
        <v>100.23371794871794</v>
      </c>
      <c r="T177" s="5" t="s">
        <v>8333</v>
      </c>
      <c r="U177" s="5" t="s">
        <v>8334</v>
      </c>
    </row>
    <row r="178" spans="1:21" ht="45" x14ac:dyDescent="0.2">
      <c r="A178">
        <v>983</v>
      </c>
      <c r="B178" s="3" t="s">
        <v>984</v>
      </c>
      <c r="C178" s="3" t="s">
        <v>5093</v>
      </c>
      <c r="D178">
        <v>104219</v>
      </c>
      <c r="E178">
        <v>30751</v>
      </c>
      <c r="F178" t="s">
        <v>8221</v>
      </c>
      <c r="G178" t="s">
        <v>8227</v>
      </c>
      <c r="H178" t="s">
        <v>8249</v>
      </c>
      <c r="I178">
        <v>1471985640</v>
      </c>
      <c r="J178" s="14" t="str">
        <f>TEXT(((Table1[[#This Row],[deadline]]/60/60)/24)+DATE(1970,1,1),"mmm")</f>
        <v>Aug</v>
      </c>
      <c r="K178" s="14" t="str">
        <f>TEXT(((Table1[[#This Row],[deadline]]/60/60)/24)+DATE(1970,1,1),"yyyy")</f>
        <v>2016</v>
      </c>
      <c r="L178">
        <v>1469289685</v>
      </c>
      <c r="M178">
        <f>((Table1[[#This Row],[launched_at]]/60/60)/24)+DATE(1970,1,1)+(-5/24)</f>
        <v>42574.459317129629</v>
      </c>
      <c r="N178" t="b">
        <v>0</v>
      </c>
      <c r="O178">
        <v>179</v>
      </c>
      <c r="P178" t="b">
        <v>0</v>
      </c>
      <c r="Q178" t="s">
        <v>8273</v>
      </c>
      <c r="R178" s="5">
        <f>Table1[[#This Row],[pledged]]/D178</f>
        <v>0.2950613611721471</v>
      </c>
      <c r="S178" s="6">
        <f>IFERROR(Table1[[#This Row],[pledged]]/Table1[[#This Row],[backers_count]],0)</f>
        <v>171.79329608938548</v>
      </c>
      <c r="T178" s="5" t="s">
        <v>8319</v>
      </c>
      <c r="U178" s="5" t="s">
        <v>8321</v>
      </c>
    </row>
    <row r="179" spans="1:21" ht="45" x14ac:dyDescent="0.2">
      <c r="A179">
        <v>979</v>
      </c>
      <c r="B179" s="3" t="s">
        <v>980</v>
      </c>
      <c r="C179" s="3" t="s">
        <v>5089</v>
      </c>
      <c r="D179">
        <v>35000</v>
      </c>
      <c r="E179">
        <v>28986.16</v>
      </c>
      <c r="F179" t="s">
        <v>8221</v>
      </c>
      <c r="G179" t="s">
        <v>8224</v>
      </c>
      <c r="H179" t="s">
        <v>8246</v>
      </c>
      <c r="I179">
        <v>1466449140</v>
      </c>
      <c r="J179" s="14" t="str">
        <f>TEXT(((Table1[[#This Row],[deadline]]/60/60)/24)+DATE(1970,1,1),"mmm")</f>
        <v>Jun</v>
      </c>
      <c r="K179" s="14" t="str">
        <f>TEXT(((Table1[[#This Row],[deadline]]/60/60)/24)+DATE(1970,1,1),"yyyy")</f>
        <v>2016</v>
      </c>
      <c r="L179">
        <v>1463392828</v>
      </c>
      <c r="M179">
        <f>((Table1[[#This Row],[launched_at]]/60/60)/24)+DATE(1970,1,1)+(-5/24)</f>
        <v>42506.208657407398</v>
      </c>
      <c r="N179" t="b">
        <v>0</v>
      </c>
      <c r="O179">
        <v>96</v>
      </c>
      <c r="P179" t="b">
        <v>0</v>
      </c>
      <c r="Q179" t="s">
        <v>8273</v>
      </c>
      <c r="R179" s="5">
        <f>Table1[[#This Row],[pledged]]/D179</f>
        <v>0.82817600000000002</v>
      </c>
      <c r="S179" s="6">
        <f>IFERROR(Table1[[#This Row],[pledged]]/Table1[[#This Row],[backers_count]],0)</f>
        <v>301.93916666666667</v>
      </c>
      <c r="T179" s="5" t="s">
        <v>8319</v>
      </c>
      <c r="U179" s="5" t="s">
        <v>8321</v>
      </c>
    </row>
    <row r="180" spans="1:21" ht="45" x14ac:dyDescent="0.2">
      <c r="A180">
        <v>216</v>
      </c>
      <c r="B180" s="3" t="s">
        <v>218</v>
      </c>
      <c r="C180" s="3" t="s">
        <v>4326</v>
      </c>
      <c r="D180">
        <v>50000</v>
      </c>
      <c r="E180">
        <v>27849.22</v>
      </c>
      <c r="F180" t="s">
        <v>8221</v>
      </c>
      <c r="G180" t="s">
        <v>8224</v>
      </c>
      <c r="H180" t="s">
        <v>8246</v>
      </c>
      <c r="I180">
        <v>1429740037</v>
      </c>
      <c r="J180" s="14" t="str">
        <f>TEXT(((Table1[[#This Row],[deadline]]/60/60)/24)+DATE(1970,1,1),"mmm")</f>
        <v>Apr</v>
      </c>
      <c r="K180" s="14" t="str">
        <f>TEXT(((Table1[[#This Row],[deadline]]/60/60)/24)+DATE(1970,1,1),"yyyy")</f>
        <v>2015</v>
      </c>
      <c r="L180">
        <v>1425423637</v>
      </c>
      <c r="M180" s="13">
        <f>((Table1[[#This Row],[launched_at]]/60/60)/24)+DATE(1970,1,1)+(-5/24)</f>
        <v>42066.750428240739</v>
      </c>
      <c r="N180" t="b">
        <v>0</v>
      </c>
      <c r="O180">
        <v>84</v>
      </c>
      <c r="P180" t="b">
        <v>0</v>
      </c>
      <c r="Q180" t="s">
        <v>8268</v>
      </c>
      <c r="R180" s="5">
        <f>Table1[[#This Row],[pledged]]/D180</f>
        <v>0.55698440000000005</v>
      </c>
      <c r="S180" s="6">
        <f>IFERROR(Table1[[#This Row],[pledged]]/Table1[[#This Row],[backers_count]],0)</f>
        <v>331.53833333333336</v>
      </c>
      <c r="T180" s="5" t="s">
        <v>8310</v>
      </c>
      <c r="U180" s="5" t="s">
        <v>8314</v>
      </c>
    </row>
    <row r="181" spans="1:21" ht="45" x14ac:dyDescent="0.2">
      <c r="A181">
        <v>670</v>
      </c>
      <c r="B181" s="3" t="s">
        <v>671</v>
      </c>
      <c r="C181" s="3" t="s">
        <v>4780</v>
      </c>
      <c r="D181">
        <v>90000</v>
      </c>
      <c r="E181">
        <v>26349</v>
      </c>
      <c r="F181" t="s">
        <v>8221</v>
      </c>
      <c r="G181" t="s">
        <v>8237</v>
      </c>
      <c r="H181" t="s">
        <v>8249</v>
      </c>
      <c r="I181">
        <v>1466323800</v>
      </c>
      <c r="J181" s="14" t="str">
        <f>TEXT(((Table1[[#This Row],[deadline]]/60/60)/24)+DATE(1970,1,1),"mmm")</f>
        <v>Jun</v>
      </c>
      <c r="K181" s="14" t="str">
        <f>TEXT(((Table1[[#This Row],[deadline]]/60/60)/24)+DATE(1970,1,1),"yyyy")</f>
        <v>2016</v>
      </c>
      <c r="L181">
        <v>1463418120</v>
      </c>
      <c r="M181">
        <f>((Table1[[#This Row],[launched_at]]/60/60)/24)+DATE(1970,1,1)+(-5/24)</f>
        <v>42506.501388888886</v>
      </c>
      <c r="N181" t="b">
        <v>0</v>
      </c>
      <c r="O181">
        <v>310</v>
      </c>
      <c r="P181" t="b">
        <v>0</v>
      </c>
      <c r="Q181" t="s">
        <v>8273</v>
      </c>
      <c r="R181" s="5">
        <f>Table1[[#This Row],[pledged]]/D181</f>
        <v>0.29276666666666668</v>
      </c>
      <c r="S181" s="6">
        <f>IFERROR(Table1[[#This Row],[pledged]]/Table1[[#This Row],[backers_count]],0)</f>
        <v>84.99677419354839</v>
      </c>
      <c r="T181" s="5" t="s">
        <v>8319</v>
      </c>
      <c r="U181" s="5" t="s">
        <v>8321</v>
      </c>
    </row>
    <row r="182" spans="1:21" ht="45" x14ac:dyDescent="0.2">
      <c r="A182">
        <v>960</v>
      </c>
      <c r="B182" s="3" t="s">
        <v>961</v>
      </c>
      <c r="C182" s="3" t="s">
        <v>5070</v>
      </c>
      <c r="D182">
        <v>55650</v>
      </c>
      <c r="E182">
        <v>25655</v>
      </c>
      <c r="F182" t="s">
        <v>8221</v>
      </c>
      <c r="G182" t="s">
        <v>8224</v>
      </c>
      <c r="H182" t="s">
        <v>8246</v>
      </c>
      <c r="I182">
        <v>1489500155</v>
      </c>
      <c r="J182" s="14" t="str">
        <f>TEXT(((Table1[[#This Row],[deadline]]/60/60)/24)+DATE(1970,1,1),"mmm")</f>
        <v>Mar</v>
      </c>
      <c r="K182" s="14" t="str">
        <f>TEXT(((Table1[[#This Row],[deadline]]/60/60)/24)+DATE(1970,1,1),"yyyy")</f>
        <v>2017</v>
      </c>
      <c r="L182">
        <v>1485874955</v>
      </c>
      <c r="M182">
        <f>((Table1[[#This Row],[launched_at]]/60/60)/24)+DATE(1970,1,1)+(-5/24)</f>
        <v>42766.41846064815</v>
      </c>
      <c r="N182" t="b">
        <v>0</v>
      </c>
      <c r="O182">
        <v>188</v>
      </c>
      <c r="P182" t="b">
        <v>0</v>
      </c>
      <c r="Q182" t="s">
        <v>8273</v>
      </c>
      <c r="R182" s="5">
        <f>Table1[[#This Row],[pledged]]/D182</f>
        <v>0.46100628930817611</v>
      </c>
      <c r="S182" s="6">
        <f>IFERROR(Table1[[#This Row],[pledged]]/Table1[[#This Row],[backers_count]],0)</f>
        <v>136.46276595744681</v>
      </c>
      <c r="T182" s="5" t="s">
        <v>8319</v>
      </c>
      <c r="U182" s="5" t="s">
        <v>8321</v>
      </c>
    </row>
    <row r="183" spans="1:21" ht="45" x14ac:dyDescent="0.2">
      <c r="A183">
        <v>1095</v>
      </c>
      <c r="B183" s="3" t="s">
        <v>1096</v>
      </c>
      <c r="C183" s="3" t="s">
        <v>5205</v>
      </c>
      <c r="D183">
        <v>500000</v>
      </c>
      <c r="E183">
        <v>25174</v>
      </c>
      <c r="F183" t="s">
        <v>8221</v>
      </c>
      <c r="G183" t="s">
        <v>8224</v>
      </c>
      <c r="H183" t="s">
        <v>8246</v>
      </c>
      <c r="I183">
        <v>1377867220</v>
      </c>
      <c r="J183" s="14" t="str">
        <f>TEXT(((Table1[[#This Row],[deadline]]/60/60)/24)+DATE(1970,1,1),"mmm")</f>
        <v>Aug</v>
      </c>
      <c r="K183" s="14" t="str">
        <f>TEXT(((Table1[[#This Row],[deadline]]/60/60)/24)+DATE(1970,1,1),"yyyy")</f>
        <v>2013</v>
      </c>
      <c r="L183">
        <v>1375275220</v>
      </c>
      <c r="M183">
        <f>((Table1[[#This Row],[launched_at]]/60/60)/24)+DATE(1970,1,1)+(-5/24)</f>
        <v>41486.328935185185</v>
      </c>
      <c r="N183" t="b">
        <v>0</v>
      </c>
      <c r="O183">
        <v>94</v>
      </c>
      <c r="P183" t="b">
        <v>0</v>
      </c>
      <c r="Q183" t="s">
        <v>8282</v>
      </c>
      <c r="R183" s="5">
        <f>Table1[[#This Row],[pledged]]/D183</f>
        <v>5.0347999999999997E-2</v>
      </c>
      <c r="S183" s="6">
        <f>IFERROR(Table1[[#This Row],[pledged]]/Table1[[#This Row],[backers_count]],0)</f>
        <v>267.80851063829789</v>
      </c>
      <c r="T183" s="5" t="s">
        <v>8333</v>
      </c>
      <c r="U183" s="5" t="s">
        <v>8334</v>
      </c>
    </row>
    <row r="184" spans="1:21" ht="45" x14ac:dyDescent="0.2">
      <c r="A184">
        <v>515</v>
      </c>
      <c r="B184" s="3" t="s">
        <v>516</v>
      </c>
      <c r="C184" s="3" t="s">
        <v>4625</v>
      </c>
      <c r="D184">
        <v>97000</v>
      </c>
      <c r="E184">
        <v>24651</v>
      </c>
      <c r="F184" t="s">
        <v>8221</v>
      </c>
      <c r="G184" t="s">
        <v>8224</v>
      </c>
      <c r="H184" t="s">
        <v>8246</v>
      </c>
      <c r="I184">
        <v>1451389601</v>
      </c>
      <c r="J184" s="14" t="str">
        <f>TEXT(((Table1[[#This Row],[deadline]]/60/60)/24)+DATE(1970,1,1),"mmm")</f>
        <v>Dec</v>
      </c>
      <c r="K184" s="14" t="str">
        <f>TEXT(((Table1[[#This Row],[deadline]]/60/60)/24)+DATE(1970,1,1),"yyyy")</f>
        <v>2015</v>
      </c>
      <c r="L184">
        <v>1447933601</v>
      </c>
      <c r="M184" s="13">
        <f>((Table1[[#This Row],[launched_at]]/60/60)/24)+DATE(1970,1,1)+(-5/24)</f>
        <v>42327.282418981478</v>
      </c>
      <c r="N184" t="b">
        <v>0</v>
      </c>
      <c r="O184">
        <v>34</v>
      </c>
      <c r="P184" t="b">
        <v>0</v>
      </c>
      <c r="Q184" t="s">
        <v>8270</v>
      </c>
      <c r="R184" s="5">
        <f>Table1[[#This Row],[pledged]]/D184</f>
        <v>0.25413402061855672</v>
      </c>
      <c r="S184" s="6">
        <f>IFERROR(Table1[[#This Row],[pledged]]/Table1[[#This Row],[backers_count]],0)</f>
        <v>725.02941176470586</v>
      </c>
      <c r="T184" s="5" t="s">
        <v>8310</v>
      </c>
      <c r="U184" s="5" t="s">
        <v>8316</v>
      </c>
    </row>
    <row r="185" spans="1:21" x14ac:dyDescent="0.2">
      <c r="A185">
        <v>684</v>
      </c>
      <c r="B185" s="3" t="s">
        <v>685</v>
      </c>
      <c r="C185" s="3" t="s">
        <v>4794</v>
      </c>
      <c r="D185">
        <v>320000</v>
      </c>
      <c r="E185">
        <v>23948</v>
      </c>
      <c r="F185" t="s">
        <v>8221</v>
      </c>
      <c r="G185" t="s">
        <v>8224</v>
      </c>
      <c r="H185" t="s">
        <v>8246</v>
      </c>
      <c r="I185">
        <v>1406257200</v>
      </c>
      <c r="J185" s="14" t="str">
        <f>TEXT(((Table1[[#This Row],[deadline]]/60/60)/24)+DATE(1970,1,1),"mmm")</f>
        <v>Jul</v>
      </c>
      <c r="K185" s="14" t="str">
        <f>TEXT(((Table1[[#This Row],[deadline]]/60/60)/24)+DATE(1970,1,1),"yyyy")</f>
        <v>2014</v>
      </c>
      <c r="L185">
        <v>1403176891</v>
      </c>
      <c r="M185">
        <f>((Table1[[#This Row],[launched_at]]/60/60)/24)+DATE(1970,1,1)+(-5/24)</f>
        <v>41809.26494212963</v>
      </c>
      <c r="N185" t="b">
        <v>0</v>
      </c>
      <c r="O185">
        <v>135</v>
      </c>
      <c r="P185" t="b">
        <v>0</v>
      </c>
      <c r="Q185" t="s">
        <v>8273</v>
      </c>
      <c r="R185" s="5">
        <f>Table1[[#This Row],[pledged]]/D185</f>
        <v>7.4837500000000001E-2</v>
      </c>
      <c r="S185" s="6">
        <f>IFERROR(Table1[[#This Row],[pledged]]/Table1[[#This Row],[backers_count]],0)</f>
        <v>177.39259259259259</v>
      </c>
      <c r="T185" s="5" t="s">
        <v>8319</v>
      </c>
      <c r="U185" s="5" t="s">
        <v>8321</v>
      </c>
    </row>
    <row r="186" spans="1:21" ht="60" x14ac:dyDescent="0.2">
      <c r="A186">
        <v>2674</v>
      </c>
      <c r="B186" s="3" t="s">
        <v>2674</v>
      </c>
      <c r="C186" s="3" t="s">
        <v>6784</v>
      </c>
      <c r="D186">
        <v>35000</v>
      </c>
      <c r="E186">
        <v>21994</v>
      </c>
      <c r="F186" t="s">
        <v>8221</v>
      </c>
      <c r="G186" t="s">
        <v>8224</v>
      </c>
      <c r="H186" t="s">
        <v>8246</v>
      </c>
      <c r="I186">
        <v>1467694740</v>
      </c>
      <c r="J186" s="14" t="str">
        <f>TEXT(((Table1[[#This Row],[deadline]]/60/60)/24)+DATE(1970,1,1),"mmm")</f>
        <v>Jul</v>
      </c>
      <c r="K186" s="14" t="str">
        <f>TEXT(((Table1[[#This Row],[deadline]]/60/60)/24)+DATE(1970,1,1),"yyyy")</f>
        <v>2016</v>
      </c>
      <c r="L186">
        <v>1465398670</v>
      </c>
      <c r="M186">
        <f>((Table1[[#This Row],[launched_at]]/60/60)/24)+DATE(1970,1,1)+(-5/24)</f>
        <v>42529.424421296295</v>
      </c>
      <c r="N186" t="b">
        <v>1</v>
      </c>
      <c r="O186">
        <v>171</v>
      </c>
      <c r="P186" t="b">
        <v>0</v>
      </c>
      <c r="Q186" t="s">
        <v>8302</v>
      </c>
      <c r="R186" s="5">
        <f>Table1[[#This Row],[pledged]]/D186</f>
        <v>0.62839999999999996</v>
      </c>
      <c r="S186" s="6">
        <f>IFERROR(Table1[[#This Row],[pledged]]/Table1[[#This Row],[backers_count]],0)</f>
        <v>128.61988304093566</v>
      </c>
      <c r="T186" s="5" t="s">
        <v>8319</v>
      </c>
      <c r="U186" s="5" t="s">
        <v>8356</v>
      </c>
    </row>
    <row r="187" spans="1:21" ht="45" x14ac:dyDescent="0.2">
      <c r="A187">
        <v>1906</v>
      </c>
      <c r="B187" s="3" t="s">
        <v>1907</v>
      </c>
      <c r="C187" s="3" t="s">
        <v>6016</v>
      </c>
      <c r="D187">
        <v>50000</v>
      </c>
      <c r="E187">
        <v>21380</v>
      </c>
      <c r="F187" t="s">
        <v>8221</v>
      </c>
      <c r="G187" t="s">
        <v>8224</v>
      </c>
      <c r="H187" t="s">
        <v>8246</v>
      </c>
      <c r="I187">
        <v>1466697983</v>
      </c>
      <c r="J187" s="14" t="str">
        <f>TEXT(((Table1[[#This Row],[deadline]]/60/60)/24)+DATE(1970,1,1),"mmm")</f>
        <v>Jun</v>
      </c>
      <c r="K187" s="14" t="str">
        <f>TEXT(((Table1[[#This Row],[deadline]]/60/60)/24)+DATE(1970,1,1),"yyyy")</f>
        <v>2016</v>
      </c>
      <c r="L187">
        <v>1464105983</v>
      </c>
      <c r="M187">
        <f>((Table1[[#This Row],[launched_at]]/60/60)/24)+DATE(1970,1,1)+(-5/24)</f>
        <v>42514.462766203702</v>
      </c>
      <c r="N187" t="b">
        <v>0</v>
      </c>
      <c r="O187">
        <v>99</v>
      </c>
      <c r="P187" t="b">
        <v>0</v>
      </c>
      <c r="Q187" t="s">
        <v>8294</v>
      </c>
      <c r="R187" s="5">
        <f>Table1[[#This Row],[pledged]]/D187</f>
        <v>0.42759999999999998</v>
      </c>
      <c r="S187" s="6">
        <f>IFERROR(Table1[[#This Row],[pledged]]/Table1[[#This Row],[backers_count]],0)</f>
        <v>215.95959595959596</v>
      </c>
      <c r="T187" s="5" t="s">
        <v>8319</v>
      </c>
      <c r="U187" s="5" t="s">
        <v>8348</v>
      </c>
    </row>
    <row r="188" spans="1:21" ht="45" x14ac:dyDescent="0.2">
      <c r="A188">
        <v>1775</v>
      </c>
      <c r="B188" s="3" t="s">
        <v>1776</v>
      </c>
      <c r="C188" s="3" t="s">
        <v>5885</v>
      </c>
      <c r="D188">
        <v>32500</v>
      </c>
      <c r="E188">
        <v>21158</v>
      </c>
      <c r="F188" t="s">
        <v>8221</v>
      </c>
      <c r="G188" t="s">
        <v>8224</v>
      </c>
      <c r="H188" t="s">
        <v>8246</v>
      </c>
      <c r="I188">
        <v>1414193160</v>
      </c>
      <c r="J188" s="14" t="str">
        <f>TEXT(((Table1[[#This Row],[deadline]]/60/60)/24)+DATE(1970,1,1),"mmm")</f>
        <v>Oct</v>
      </c>
      <c r="K188" s="14" t="str">
        <f>TEXT(((Table1[[#This Row],[deadline]]/60/60)/24)+DATE(1970,1,1),"yyyy")</f>
        <v>2014</v>
      </c>
      <c r="L188">
        <v>1410305160</v>
      </c>
      <c r="M188">
        <f>((Table1[[#This Row],[launched_at]]/60/60)/24)+DATE(1970,1,1)+(-5/24)</f>
        <v>41891.768055555556</v>
      </c>
      <c r="N188" t="b">
        <v>1</v>
      </c>
      <c r="O188">
        <v>124</v>
      </c>
      <c r="P188" t="b">
        <v>0</v>
      </c>
      <c r="Q188" t="s">
        <v>8285</v>
      </c>
      <c r="R188" s="5">
        <f>Table1[[#This Row],[pledged]]/D188</f>
        <v>0.65101538461538466</v>
      </c>
      <c r="S188" s="6">
        <f>IFERROR(Table1[[#This Row],[pledged]]/Table1[[#This Row],[backers_count]],0)</f>
        <v>170.62903225806451</v>
      </c>
      <c r="T188" s="5" t="s">
        <v>8338</v>
      </c>
      <c r="U188" s="5" t="s">
        <v>8339</v>
      </c>
    </row>
    <row r="189" spans="1:21" ht="30" x14ac:dyDescent="0.2">
      <c r="A189">
        <v>2157</v>
      </c>
      <c r="B189" s="3" t="s">
        <v>2158</v>
      </c>
      <c r="C189" s="3" t="s">
        <v>6267</v>
      </c>
      <c r="D189">
        <v>75000</v>
      </c>
      <c r="E189">
        <v>21144</v>
      </c>
      <c r="F189" t="s">
        <v>8221</v>
      </c>
      <c r="G189" t="s">
        <v>8224</v>
      </c>
      <c r="H189" t="s">
        <v>8246</v>
      </c>
      <c r="I189">
        <v>1482479940</v>
      </c>
      <c r="J189" s="14" t="str">
        <f>TEXT(((Table1[[#This Row],[deadline]]/60/60)/24)+DATE(1970,1,1),"mmm")</f>
        <v>Dec</v>
      </c>
      <c r="K189" s="14" t="str">
        <f>TEXT(((Table1[[#This Row],[deadline]]/60/60)/24)+DATE(1970,1,1),"yyyy")</f>
        <v>2016</v>
      </c>
      <c r="L189">
        <v>1479684783</v>
      </c>
      <c r="M189">
        <f>((Table1[[#This Row],[launched_at]]/60/60)/24)+DATE(1970,1,1)+(-5/24)</f>
        <v>42694.772951388884</v>
      </c>
      <c r="N189" t="b">
        <v>0</v>
      </c>
      <c r="O189">
        <v>57</v>
      </c>
      <c r="P189" t="b">
        <v>0</v>
      </c>
      <c r="Q189" t="s">
        <v>8282</v>
      </c>
      <c r="R189" s="5">
        <f>Table1[[#This Row],[pledged]]/D189</f>
        <v>0.28192</v>
      </c>
      <c r="S189" s="6">
        <f>IFERROR(Table1[[#This Row],[pledged]]/Table1[[#This Row],[backers_count]],0)</f>
        <v>370.94736842105266</v>
      </c>
      <c r="T189" s="5" t="s">
        <v>8333</v>
      </c>
      <c r="U189" s="5" t="s">
        <v>8334</v>
      </c>
    </row>
    <row r="190" spans="1:21" ht="45" x14ac:dyDescent="0.2">
      <c r="A190">
        <v>2158</v>
      </c>
      <c r="B190" s="3" t="s">
        <v>2159</v>
      </c>
      <c r="C190" s="3" t="s">
        <v>6268</v>
      </c>
      <c r="D190">
        <v>300000</v>
      </c>
      <c r="E190">
        <v>19770.11</v>
      </c>
      <c r="F190" t="s">
        <v>8221</v>
      </c>
      <c r="G190" t="s">
        <v>8224</v>
      </c>
      <c r="H190" t="s">
        <v>8246</v>
      </c>
      <c r="I190">
        <v>1360009774</v>
      </c>
      <c r="J190" s="14" t="str">
        <f>TEXT(((Table1[[#This Row],[deadline]]/60/60)/24)+DATE(1970,1,1),"mmm")</f>
        <v>Feb</v>
      </c>
      <c r="K190" s="14" t="str">
        <f>TEXT(((Table1[[#This Row],[deadline]]/60/60)/24)+DATE(1970,1,1),"yyyy")</f>
        <v>2013</v>
      </c>
      <c r="L190">
        <v>1356121774</v>
      </c>
      <c r="M190">
        <f>((Table1[[#This Row],[launched_at]]/60/60)/24)+DATE(1970,1,1)+(-5/24)</f>
        <v>41264.645532407405</v>
      </c>
      <c r="N190" t="b">
        <v>0</v>
      </c>
      <c r="O190">
        <v>311</v>
      </c>
      <c r="P190" t="b">
        <v>0</v>
      </c>
      <c r="Q190" t="s">
        <v>8282</v>
      </c>
      <c r="R190" s="5">
        <f>Table1[[#This Row],[pledged]]/D190</f>
        <v>6.5900366666666668E-2</v>
      </c>
      <c r="S190" s="6">
        <f>IFERROR(Table1[[#This Row],[pledged]]/Table1[[#This Row],[backers_count]],0)</f>
        <v>63.569485530546629</v>
      </c>
      <c r="T190" s="5" t="s">
        <v>8333</v>
      </c>
      <c r="U190" s="5" t="s">
        <v>8334</v>
      </c>
    </row>
    <row r="191" spans="1:21" ht="30" x14ac:dyDescent="0.2">
      <c r="A191">
        <v>952</v>
      </c>
      <c r="B191" s="3" t="s">
        <v>953</v>
      </c>
      <c r="C191" s="3" t="s">
        <v>5062</v>
      </c>
      <c r="D191">
        <v>49000</v>
      </c>
      <c r="E191">
        <v>19572</v>
      </c>
      <c r="F191" t="s">
        <v>8221</v>
      </c>
      <c r="G191" t="s">
        <v>8224</v>
      </c>
      <c r="H191" t="s">
        <v>8246</v>
      </c>
      <c r="I191">
        <v>1479483812</v>
      </c>
      <c r="J191" s="14" t="str">
        <f>TEXT(((Table1[[#This Row],[deadline]]/60/60)/24)+DATE(1970,1,1),"mmm")</f>
        <v>Nov</v>
      </c>
      <c r="K191" s="14" t="str">
        <f>TEXT(((Table1[[#This Row],[deadline]]/60/60)/24)+DATE(1970,1,1),"yyyy")</f>
        <v>2016</v>
      </c>
      <c r="L191">
        <v>1476888212</v>
      </c>
      <c r="M191">
        <f>((Table1[[#This Row],[launched_at]]/60/60)/24)+DATE(1970,1,1)+(-5/24)</f>
        <v>42662.405231481483</v>
      </c>
      <c r="N191" t="b">
        <v>0</v>
      </c>
      <c r="O191">
        <v>196</v>
      </c>
      <c r="P191" t="b">
        <v>0</v>
      </c>
      <c r="Q191" t="s">
        <v>8273</v>
      </c>
      <c r="R191" s="5">
        <f>Table1[[#This Row],[pledged]]/D191</f>
        <v>0.39942857142857141</v>
      </c>
      <c r="S191" s="6">
        <f>IFERROR(Table1[[#This Row],[pledged]]/Table1[[#This Row],[backers_count]],0)</f>
        <v>99.857142857142861</v>
      </c>
      <c r="T191" s="5" t="s">
        <v>8319</v>
      </c>
      <c r="U191" s="5" t="s">
        <v>8321</v>
      </c>
    </row>
    <row r="192" spans="1:21" ht="45" x14ac:dyDescent="0.2">
      <c r="A192">
        <v>680</v>
      </c>
      <c r="B192" s="3" t="s">
        <v>681</v>
      </c>
      <c r="C192" s="3" t="s">
        <v>4790</v>
      </c>
      <c r="D192">
        <v>75000</v>
      </c>
      <c r="E192">
        <v>19434</v>
      </c>
      <c r="F192" t="s">
        <v>8221</v>
      </c>
      <c r="G192" t="s">
        <v>8224</v>
      </c>
      <c r="H192" t="s">
        <v>8246</v>
      </c>
      <c r="I192">
        <v>1410955331</v>
      </c>
      <c r="J192" s="14" t="str">
        <f>TEXT(((Table1[[#This Row],[deadline]]/60/60)/24)+DATE(1970,1,1),"mmm")</f>
        <v>Sep</v>
      </c>
      <c r="K192" s="14" t="str">
        <f>TEXT(((Table1[[#This Row],[deadline]]/60/60)/24)+DATE(1970,1,1),"yyyy")</f>
        <v>2014</v>
      </c>
      <c r="L192">
        <v>1407931331</v>
      </c>
      <c r="M192">
        <f>((Table1[[#This Row],[launched_at]]/60/60)/24)+DATE(1970,1,1)+(-5/24)</f>
        <v>41864.293182870366</v>
      </c>
      <c r="N192" t="b">
        <v>0</v>
      </c>
      <c r="O192">
        <v>129</v>
      </c>
      <c r="P192" t="b">
        <v>0</v>
      </c>
      <c r="Q192" t="s">
        <v>8273</v>
      </c>
      <c r="R192" s="5">
        <f>Table1[[#This Row],[pledged]]/D192</f>
        <v>0.25912000000000002</v>
      </c>
      <c r="S192" s="6">
        <f>IFERROR(Table1[[#This Row],[pledged]]/Table1[[#This Row],[backers_count]],0)</f>
        <v>150.65116279069767</v>
      </c>
      <c r="T192" s="5" t="s">
        <v>8319</v>
      </c>
      <c r="U192" s="5" t="s">
        <v>8321</v>
      </c>
    </row>
    <row r="193" spans="1:21" ht="45" x14ac:dyDescent="0.2">
      <c r="A193">
        <v>959</v>
      </c>
      <c r="B193" s="3" t="s">
        <v>960</v>
      </c>
      <c r="C193" s="3" t="s">
        <v>5069</v>
      </c>
      <c r="D193">
        <v>50000</v>
      </c>
      <c r="E193">
        <v>19430</v>
      </c>
      <c r="F193" t="s">
        <v>8221</v>
      </c>
      <c r="G193" t="s">
        <v>8224</v>
      </c>
      <c r="H193" t="s">
        <v>8246</v>
      </c>
      <c r="I193">
        <v>1421640665</v>
      </c>
      <c r="J193" s="14" t="str">
        <f>TEXT(((Table1[[#This Row],[deadline]]/60/60)/24)+DATE(1970,1,1),"mmm")</f>
        <v>Jan</v>
      </c>
      <c r="K193" s="14" t="str">
        <f>TEXT(((Table1[[#This Row],[deadline]]/60/60)/24)+DATE(1970,1,1),"yyyy")</f>
        <v>2015</v>
      </c>
      <c r="L193">
        <v>1419048665</v>
      </c>
      <c r="M193">
        <f>((Table1[[#This Row],[launched_at]]/60/60)/24)+DATE(1970,1,1)+(-5/24)</f>
        <v>41992.96603009259</v>
      </c>
      <c r="N193" t="b">
        <v>0</v>
      </c>
      <c r="O193">
        <v>171</v>
      </c>
      <c r="P193" t="b">
        <v>0</v>
      </c>
      <c r="Q193" t="s">
        <v>8273</v>
      </c>
      <c r="R193" s="5">
        <f>Table1[[#This Row],[pledged]]/D193</f>
        <v>0.3886</v>
      </c>
      <c r="S193" s="6">
        <f>IFERROR(Table1[[#This Row],[pledged]]/Table1[[#This Row],[backers_count]],0)</f>
        <v>113.62573099415205</v>
      </c>
      <c r="T193" s="5" t="s">
        <v>8319</v>
      </c>
      <c r="U193" s="5" t="s">
        <v>8321</v>
      </c>
    </row>
    <row r="194" spans="1:21" x14ac:dyDescent="0.2">
      <c r="A194">
        <v>951</v>
      </c>
      <c r="B194" s="3" t="s">
        <v>952</v>
      </c>
      <c r="C194" s="3" t="s">
        <v>5061</v>
      </c>
      <c r="D194">
        <v>50000</v>
      </c>
      <c r="E194">
        <v>19195</v>
      </c>
      <c r="F194" t="s">
        <v>8221</v>
      </c>
      <c r="G194" t="s">
        <v>8224</v>
      </c>
      <c r="H194" t="s">
        <v>8246</v>
      </c>
      <c r="I194">
        <v>1465054872</v>
      </c>
      <c r="J194" s="14" t="str">
        <f>TEXT(((Table1[[#This Row],[deadline]]/60/60)/24)+DATE(1970,1,1),"mmm")</f>
        <v>Jun</v>
      </c>
      <c r="K194" s="14" t="str">
        <f>TEXT(((Table1[[#This Row],[deadline]]/60/60)/24)+DATE(1970,1,1),"yyyy")</f>
        <v>2016</v>
      </c>
      <c r="L194">
        <v>1461166872</v>
      </c>
      <c r="M194">
        <f>((Table1[[#This Row],[launched_at]]/60/60)/24)+DATE(1970,1,1)+(-5/24)</f>
        <v>42480.44527777777</v>
      </c>
      <c r="N194" t="b">
        <v>0</v>
      </c>
      <c r="O194">
        <v>121</v>
      </c>
      <c r="P194" t="b">
        <v>0</v>
      </c>
      <c r="Q194" t="s">
        <v>8273</v>
      </c>
      <c r="R194" s="5">
        <f>Table1[[#This Row],[pledged]]/D194</f>
        <v>0.38390000000000002</v>
      </c>
      <c r="S194" s="6">
        <f>IFERROR(Table1[[#This Row],[pledged]]/Table1[[#This Row],[backers_count]],0)</f>
        <v>158.63636363636363</v>
      </c>
      <c r="T194" s="5" t="s">
        <v>8319</v>
      </c>
      <c r="U194" s="5" t="s">
        <v>8321</v>
      </c>
    </row>
    <row r="195" spans="1:21" ht="45" x14ac:dyDescent="0.2">
      <c r="A195">
        <v>993</v>
      </c>
      <c r="B195" s="3" t="s">
        <v>994</v>
      </c>
      <c r="C195" s="3" t="s">
        <v>5103</v>
      </c>
      <c r="D195">
        <v>70000</v>
      </c>
      <c r="E195">
        <v>17561</v>
      </c>
      <c r="F195" t="s">
        <v>8221</v>
      </c>
      <c r="G195" t="s">
        <v>8224</v>
      </c>
      <c r="H195" t="s">
        <v>8246</v>
      </c>
      <c r="I195">
        <v>1478926800</v>
      </c>
      <c r="J195" s="14" t="str">
        <f>TEXT(((Table1[[#This Row],[deadline]]/60/60)/24)+DATE(1970,1,1),"mmm")</f>
        <v>Nov</v>
      </c>
      <c r="K195" s="14" t="str">
        <f>TEXT(((Table1[[#This Row],[deadline]]/60/60)/24)+DATE(1970,1,1),"yyyy")</f>
        <v>2016</v>
      </c>
      <c r="L195">
        <v>1476054568</v>
      </c>
      <c r="M195">
        <f>((Table1[[#This Row],[launched_at]]/60/60)/24)+DATE(1970,1,1)+(-5/24)</f>
        <v>42652.756574074076</v>
      </c>
      <c r="N195" t="b">
        <v>0</v>
      </c>
      <c r="O195">
        <v>196</v>
      </c>
      <c r="P195" t="b">
        <v>0</v>
      </c>
      <c r="Q195" t="s">
        <v>8273</v>
      </c>
      <c r="R195" s="5">
        <f>Table1[[#This Row],[pledged]]/D195</f>
        <v>0.25087142857142858</v>
      </c>
      <c r="S195" s="6">
        <f>IFERROR(Table1[[#This Row],[pledged]]/Table1[[#This Row],[backers_count]],0)</f>
        <v>89.59693877551021</v>
      </c>
      <c r="T195" s="5" t="s">
        <v>8319</v>
      </c>
      <c r="U195" s="5" t="s">
        <v>8321</v>
      </c>
    </row>
    <row r="196" spans="1:21" ht="45" x14ac:dyDescent="0.2">
      <c r="A196">
        <v>955</v>
      </c>
      <c r="B196" s="3" t="s">
        <v>956</v>
      </c>
      <c r="C196" s="3" t="s">
        <v>5065</v>
      </c>
      <c r="D196">
        <v>300000</v>
      </c>
      <c r="E196">
        <v>16984</v>
      </c>
      <c r="F196" t="s">
        <v>8221</v>
      </c>
      <c r="G196" t="s">
        <v>8224</v>
      </c>
      <c r="H196" t="s">
        <v>8246</v>
      </c>
      <c r="I196">
        <v>1473750300</v>
      </c>
      <c r="J196" s="14" t="str">
        <f>TEXT(((Table1[[#This Row],[deadline]]/60/60)/24)+DATE(1970,1,1),"mmm")</f>
        <v>Sep</v>
      </c>
      <c r="K196" s="14" t="str">
        <f>TEXT(((Table1[[#This Row],[deadline]]/60/60)/24)+DATE(1970,1,1),"yyyy")</f>
        <v>2016</v>
      </c>
      <c r="L196">
        <v>1470294300</v>
      </c>
      <c r="M196">
        <f>((Table1[[#This Row],[launched_at]]/60/60)/24)+DATE(1970,1,1)+(-5/24)</f>
        <v>42586.086805555555</v>
      </c>
      <c r="N196" t="b">
        <v>0</v>
      </c>
      <c r="O196">
        <v>93</v>
      </c>
      <c r="P196" t="b">
        <v>0</v>
      </c>
      <c r="Q196" t="s">
        <v>8273</v>
      </c>
      <c r="R196" s="5">
        <f>Table1[[#This Row],[pledged]]/D196</f>
        <v>5.6613333333333335E-2</v>
      </c>
      <c r="S196" s="6">
        <f>IFERROR(Table1[[#This Row],[pledged]]/Table1[[#This Row],[backers_count]],0)</f>
        <v>182.6236559139785</v>
      </c>
      <c r="T196" s="5" t="s">
        <v>8319</v>
      </c>
      <c r="U196" s="5" t="s">
        <v>8321</v>
      </c>
    </row>
    <row r="197" spans="1:21" ht="45" x14ac:dyDescent="0.2">
      <c r="A197">
        <v>698</v>
      </c>
      <c r="B197" s="3" t="s">
        <v>699</v>
      </c>
      <c r="C197" s="3" t="s">
        <v>4808</v>
      </c>
      <c r="D197">
        <v>100000</v>
      </c>
      <c r="E197">
        <v>15390</v>
      </c>
      <c r="F197" t="s">
        <v>8221</v>
      </c>
      <c r="G197" t="s">
        <v>8224</v>
      </c>
      <c r="H197" t="s">
        <v>8246</v>
      </c>
      <c r="I197">
        <v>1411005600</v>
      </c>
      <c r="J197" s="14" t="str">
        <f>TEXT(((Table1[[#This Row],[deadline]]/60/60)/24)+DATE(1970,1,1),"mmm")</f>
        <v>Sep</v>
      </c>
      <c r="K197" s="14" t="str">
        <f>TEXT(((Table1[[#This Row],[deadline]]/60/60)/24)+DATE(1970,1,1),"yyyy")</f>
        <v>2014</v>
      </c>
      <c r="L197">
        <v>1408141245</v>
      </c>
      <c r="M197">
        <f>((Table1[[#This Row],[launched_at]]/60/60)/24)+DATE(1970,1,1)+(-5/24)</f>
        <v>41866.72274305555</v>
      </c>
      <c r="N197" t="b">
        <v>0</v>
      </c>
      <c r="O197">
        <v>29</v>
      </c>
      <c r="P197" t="b">
        <v>0</v>
      </c>
      <c r="Q197" t="s">
        <v>8273</v>
      </c>
      <c r="R197" s="5">
        <f>Table1[[#This Row],[pledged]]/D197</f>
        <v>0.15390000000000001</v>
      </c>
      <c r="S197" s="6">
        <f>IFERROR(Table1[[#This Row],[pledged]]/Table1[[#This Row],[backers_count]],0)</f>
        <v>530.68965517241384</v>
      </c>
      <c r="T197" s="5" t="s">
        <v>8319</v>
      </c>
      <c r="U197" s="5" t="s">
        <v>8321</v>
      </c>
    </row>
    <row r="198" spans="1:21" ht="30" x14ac:dyDescent="0.2">
      <c r="A198">
        <v>1792</v>
      </c>
      <c r="B198" s="3" t="s">
        <v>1793</v>
      </c>
      <c r="C198" s="3" t="s">
        <v>5902</v>
      </c>
      <c r="D198">
        <v>25000</v>
      </c>
      <c r="E198">
        <v>15281</v>
      </c>
      <c r="F198" t="s">
        <v>8221</v>
      </c>
      <c r="G198" t="s">
        <v>8224</v>
      </c>
      <c r="H198" t="s">
        <v>8246</v>
      </c>
      <c r="I198">
        <v>1439189940</v>
      </c>
      <c r="J198" s="14" t="str">
        <f>TEXT(((Table1[[#This Row],[deadline]]/60/60)/24)+DATE(1970,1,1),"mmm")</f>
        <v>Aug</v>
      </c>
      <c r="K198" s="14" t="str">
        <f>TEXT(((Table1[[#This Row],[deadline]]/60/60)/24)+DATE(1970,1,1),"yyyy")</f>
        <v>2015</v>
      </c>
      <c r="L198">
        <v>1435970682</v>
      </c>
      <c r="M198">
        <f>((Table1[[#This Row],[launched_at]]/60/60)/24)+DATE(1970,1,1)+(-5/24)</f>
        <v>42188.822708333326</v>
      </c>
      <c r="N198" t="b">
        <v>1</v>
      </c>
      <c r="O198">
        <v>139</v>
      </c>
      <c r="P198" t="b">
        <v>0</v>
      </c>
      <c r="Q198" t="s">
        <v>8285</v>
      </c>
      <c r="R198" s="5">
        <f>Table1[[#This Row],[pledged]]/D198</f>
        <v>0.61124000000000001</v>
      </c>
      <c r="S198" s="6">
        <f>IFERROR(Table1[[#This Row],[pledged]]/Table1[[#This Row],[backers_count]],0)</f>
        <v>109.93525179856115</v>
      </c>
      <c r="T198" s="5" t="s">
        <v>8338</v>
      </c>
      <c r="U198" s="5" t="s">
        <v>8339</v>
      </c>
    </row>
    <row r="199" spans="1:21" ht="45" x14ac:dyDescent="0.2">
      <c r="A199">
        <v>688</v>
      </c>
      <c r="B199" s="3" t="s">
        <v>689</v>
      </c>
      <c r="C199" s="3" t="s">
        <v>4798</v>
      </c>
      <c r="D199">
        <v>20000</v>
      </c>
      <c r="E199">
        <v>14598</v>
      </c>
      <c r="F199" t="s">
        <v>8221</v>
      </c>
      <c r="G199" t="s">
        <v>8224</v>
      </c>
      <c r="H199" t="s">
        <v>8246</v>
      </c>
      <c r="I199">
        <v>1444876253</v>
      </c>
      <c r="J199" s="14" t="str">
        <f>TEXT(((Table1[[#This Row],[deadline]]/60/60)/24)+DATE(1970,1,1),"mmm")</f>
        <v>Oct</v>
      </c>
      <c r="K199" s="14" t="str">
        <f>TEXT(((Table1[[#This Row],[deadline]]/60/60)/24)+DATE(1970,1,1),"yyyy")</f>
        <v>2015</v>
      </c>
      <c r="L199">
        <v>1442284253</v>
      </c>
      <c r="M199">
        <f>((Table1[[#This Row],[launched_at]]/60/60)/24)+DATE(1970,1,1)+(-5/24)</f>
        <v>42261.896446759252</v>
      </c>
      <c r="N199" t="b">
        <v>0</v>
      </c>
      <c r="O199">
        <v>36</v>
      </c>
      <c r="P199" t="b">
        <v>0</v>
      </c>
      <c r="Q199" t="s">
        <v>8273</v>
      </c>
      <c r="R199" s="5">
        <f>Table1[[#This Row],[pledged]]/D199</f>
        <v>0.72989999999999999</v>
      </c>
      <c r="S199" s="6">
        <f>IFERROR(Table1[[#This Row],[pledged]]/Table1[[#This Row],[backers_count]],0)</f>
        <v>405.5</v>
      </c>
      <c r="T199" s="5" t="s">
        <v>8319</v>
      </c>
      <c r="U199" s="5" t="s">
        <v>8321</v>
      </c>
    </row>
    <row r="200" spans="1:21" ht="45" x14ac:dyDescent="0.2">
      <c r="A200">
        <v>2137</v>
      </c>
      <c r="B200" s="3" t="s">
        <v>2138</v>
      </c>
      <c r="C200" s="3" t="s">
        <v>6247</v>
      </c>
      <c r="D200">
        <v>50000</v>
      </c>
      <c r="E200">
        <v>14203</v>
      </c>
      <c r="F200" t="s">
        <v>8221</v>
      </c>
      <c r="G200" t="s">
        <v>8229</v>
      </c>
      <c r="H200" t="s">
        <v>8251</v>
      </c>
      <c r="I200">
        <v>1417804229</v>
      </c>
      <c r="J200" s="14" t="str">
        <f>TEXT(((Table1[[#This Row],[deadline]]/60/60)/24)+DATE(1970,1,1),"mmm")</f>
        <v>Dec</v>
      </c>
      <c r="K200" s="14" t="str">
        <f>TEXT(((Table1[[#This Row],[deadline]]/60/60)/24)+DATE(1970,1,1),"yyyy")</f>
        <v>2014</v>
      </c>
      <c r="L200">
        <v>1415212229</v>
      </c>
      <c r="M200">
        <f>((Table1[[#This Row],[launched_at]]/60/60)/24)+DATE(1970,1,1)+(-5/24)</f>
        <v>41948.562835648147</v>
      </c>
      <c r="N200" t="b">
        <v>0</v>
      </c>
      <c r="O200">
        <v>534</v>
      </c>
      <c r="P200" t="b">
        <v>0</v>
      </c>
      <c r="Q200" t="s">
        <v>8282</v>
      </c>
      <c r="R200" s="5">
        <f>Table1[[#This Row],[pledged]]/D200</f>
        <v>0.28405999999999998</v>
      </c>
      <c r="S200" s="6">
        <f>IFERROR(Table1[[#This Row],[pledged]]/Table1[[#This Row],[backers_count]],0)</f>
        <v>26.59737827715356</v>
      </c>
      <c r="T200" s="5" t="s">
        <v>8333</v>
      </c>
      <c r="U200" s="5" t="s">
        <v>8334</v>
      </c>
    </row>
    <row r="201" spans="1:21" ht="30" x14ac:dyDescent="0.2">
      <c r="A201">
        <v>969</v>
      </c>
      <c r="B201" s="3" t="s">
        <v>970</v>
      </c>
      <c r="C201" s="3" t="s">
        <v>5079</v>
      </c>
      <c r="D201">
        <v>30000</v>
      </c>
      <c r="E201">
        <v>14000</v>
      </c>
      <c r="F201" t="s">
        <v>8221</v>
      </c>
      <c r="G201" t="s">
        <v>8238</v>
      </c>
      <c r="H201" t="s">
        <v>8256</v>
      </c>
      <c r="I201">
        <v>1486624607</v>
      </c>
      <c r="J201" s="14" t="str">
        <f>TEXT(((Table1[[#This Row],[deadline]]/60/60)/24)+DATE(1970,1,1),"mmm")</f>
        <v>Feb</v>
      </c>
      <c r="K201" s="14" t="str">
        <f>TEXT(((Table1[[#This Row],[deadline]]/60/60)/24)+DATE(1970,1,1),"yyyy")</f>
        <v>2017</v>
      </c>
      <c r="L201">
        <v>1483773407</v>
      </c>
      <c r="M201">
        <f>((Table1[[#This Row],[launched_at]]/60/60)/24)+DATE(1970,1,1)+(-5/24)</f>
        <v>42742.094988425924</v>
      </c>
      <c r="N201" t="b">
        <v>0</v>
      </c>
      <c r="O201">
        <v>11</v>
      </c>
      <c r="P201" t="b">
        <v>0</v>
      </c>
      <c r="Q201" t="s">
        <v>8273</v>
      </c>
      <c r="R201" s="5">
        <f>Table1[[#This Row],[pledged]]/D201</f>
        <v>0.46666666666666667</v>
      </c>
      <c r="S201" s="6">
        <f>IFERROR(Table1[[#This Row],[pledged]]/Table1[[#This Row],[backers_count]],0)</f>
        <v>1272.7272727272727</v>
      </c>
      <c r="T201" s="5" t="s">
        <v>8319</v>
      </c>
      <c r="U201" s="5" t="s">
        <v>8321</v>
      </c>
    </row>
    <row r="202" spans="1:21" ht="45" x14ac:dyDescent="0.2">
      <c r="A202">
        <v>1770</v>
      </c>
      <c r="B202" s="3" t="s">
        <v>1771</v>
      </c>
      <c r="C202" s="3" t="s">
        <v>5880</v>
      </c>
      <c r="D202">
        <v>24500</v>
      </c>
      <c r="E202">
        <v>13846</v>
      </c>
      <c r="F202" t="s">
        <v>8221</v>
      </c>
      <c r="G202" t="s">
        <v>8224</v>
      </c>
      <c r="H202" t="s">
        <v>8246</v>
      </c>
      <c r="I202">
        <v>1413312194</v>
      </c>
      <c r="J202" s="14" t="str">
        <f>TEXT(((Table1[[#This Row],[deadline]]/60/60)/24)+DATE(1970,1,1),"mmm")</f>
        <v>Oct</v>
      </c>
      <c r="K202" s="14" t="str">
        <f>TEXT(((Table1[[#This Row],[deadline]]/60/60)/24)+DATE(1970,1,1),"yyyy")</f>
        <v>2014</v>
      </c>
      <c r="L202">
        <v>1410288194</v>
      </c>
      <c r="M202">
        <f>((Table1[[#This Row],[launched_at]]/60/60)/24)+DATE(1970,1,1)+(-5/24)</f>
        <v>41891.571689814817</v>
      </c>
      <c r="N202" t="b">
        <v>1</v>
      </c>
      <c r="O202">
        <v>92</v>
      </c>
      <c r="P202" t="b">
        <v>0</v>
      </c>
      <c r="Q202" t="s">
        <v>8285</v>
      </c>
      <c r="R202" s="5">
        <f>Table1[[#This Row],[pledged]]/D202</f>
        <v>0.56514285714285717</v>
      </c>
      <c r="S202" s="6">
        <f>IFERROR(Table1[[#This Row],[pledged]]/Table1[[#This Row],[backers_count]],0)</f>
        <v>150.5</v>
      </c>
      <c r="T202" s="5" t="s">
        <v>8338</v>
      </c>
      <c r="U202" s="5" t="s">
        <v>8339</v>
      </c>
    </row>
    <row r="203" spans="1:21" ht="45" x14ac:dyDescent="0.2">
      <c r="A203">
        <v>545</v>
      </c>
      <c r="B203" s="3" t="s">
        <v>546</v>
      </c>
      <c r="C203" s="3" t="s">
        <v>4655</v>
      </c>
      <c r="D203">
        <v>50000</v>
      </c>
      <c r="E203">
        <v>13692</v>
      </c>
      <c r="F203" t="s">
        <v>8221</v>
      </c>
      <c r="G203" t="s">
        <v>8230</v>
      </c>
      <c r="H203" t="s">
        <v>8249</v>
      </c>
      <c r="I203">
        <v>1447600389</v>
      </c>
      <c r="J203" s="14" t="str">
        <f>TEXT(((Table1[[#This Row],[deadline]]/60/60)/24)+DATE(1970,1,1),"mmm")</f>
        <v>Nov</v>
      </c>
      <c r="K203" s="14" t="str">
        <f>TEXT(((Table1[[#This Row],[deadline]]/60/60)/24)+DATE(1970,1,1),"yyyy")</f>
        <v>2015</v>
      </c>
      <c r="L203">
        <v>1444140789</v>
      </c>
      <c r="M203">
        <f>((Table1[[#This Row],[launched_at]]/60/60)/24)+DATE(1970,1,1)+(-5/24)</f>
        <v>42283.38413194444</v>
      </c>
      <c r="N203" t="b">
        <v>0</v>
      </c>
      <c r="O203">
        <v>34</v>
      </c>
      <c r="P203" t="b">
        <v>0</v>
      </c>
      <c r="Q203" t="s">
        <v>8272</v>
      </c>
      <c r="R203" s="5">
        <f>Table1[[#This Row],[pledged]]/D203</f>
        <v>0.27383999999999997</v>
      </c>
      <c r="S203" s="6">
        <f>IFERROR(Table1[[#This Row],[pledged]]/Table1[[#This Row],[backers_count]],0)</f>
        <v>402.70588235294116</v>
      </c>
      <c r="T203" s="5" t="s">
        <v>8319</v>
      </c>
      <c r="U203" s="5" t="s">
        <v>8320</v>
      </c>
    </row>
    <row r="204" spans="1:21" ht="45" x14ac:dyDescent="0.2">
      <c r="A204">
        <v>677</v>
      </c>
      <c r="B204" s="3" t="s">
        <v>678</v>
      </c>
      <c r="C204" s="3" t="s">
        <v>4787</v>
      </c>
      <c r="D204">
        <v>50000</v>
      </c>
      <c r="E204">
        <v>12792</v>
      </c>
      <c r="F204" t="s">
        <v>8221</v>
      </c>
      <c r="G204" t="s">
        <v>8237</v>
      </c>
      <c r="H204" t="s">
        <v>8249</v>
      </c>
      <c r="I204">
        <v>1467106895</v>
      </c>
      <c r="J204" s="14" t="str">
        <f>TEXT(((Table1[[#This Row],[deadline]]/60/60)/24)+DATE(1970,1,1),"mmm")</f>
        <v>Jun</v>
      </c>
      <c r="K204" s="14" t="str">
        <f>TEXT(((Table1[[#This Row],[deadline]]/60/60)/24)+DATE(1970,1,1),"yyyy")</f>
        <v>2016</v>
      </c>
      <c r="L204">
        <v>1463218895</v>
      </c>
      <c r="M204">
        <f>((Table1[[#This Row],[launched_at]]/60/60)/24)+DATE(1970,1,1)+(-5/24)</f>
        <v>42504.195543981477</v>
      </c>
      <c r="N204" t="b">
        <v>0</v>
      </c>
      <c r="O204">
        <v>96</v>
      </c>
      <c r="P204" t="b">
        <v>0</v>
      </c>
      <c r="Q204" t="s">
        <v>8273</v>
      </c>
      <c r="R204" s="5">
        <f>Table1[[#This Row],[pledged]]/D204</f>
        <v>0.25584000000000001</v>
      </c>
      <c r="S204" s="6">
        <f>IFERROR(Table1[[#This Row],[pledged]]/Table1[[#This Row],[backers_count]],0)</f>
        <v>133.25</v>
      </c>
      <c r="T204" s="5" t="s">
        <v>8319</v>
      </c>
      <c r="U204" s="5" t="s">
        <v>8321</v>
      </c>
    </row>
    <row r="205" spans="1:21" ht="30" x14ac:dyDescent="0.2">
      <c r="A205">
        <v>4022</v>
      </c>
      <c r="B205" s="3" t="s">
        <v>4018</v>
      </c>
      <c r="C205" s="3" t="s">
        <v>8127</v>
      </c>
      <c r="D205">
        <v>18000</v>
      </c>
      <c r="E205">
        <v>12521</v>
      </c>
      <c r="F205" t="s">
        <v>8221</v>
      </c>
      <c r="G205" t="s">
        <v>8224</v>
      </c>
      <c r="H205" t="s">
        <v>8246</v>
      </c>
      <c r="I205">
        <v>1422759240</v>
      </c>
      <c r="J205" s="14" t="str">
        <f>TEXT(((Table1[[#This Row],[deadline]]/60/60)/24)+DATE(1970,1,1),"mmm")</f>
        <v>Feb</v>
      </c>
      <c r="K205" s="14" t="str">
        <f>TEXT(((Table1[[#This Row],[deadline]]/60/60)/24)+DATE(1970,1,1),"yyyy")</f>
        <v>2015</v>
      </c>
      <c r="L205">
        <v>1418824867</v>
      </c>
      <c r="M205">
        <f>((Table1[[#This Row],[launched_at]]/60/60)/24)+DATE(1970,1,1)+(-5/24)</f>
        <v>41990.375775462955</v>
      </c>
      <c r="N205" t="b">
        <v>0</v>
      </c>
      <c r="O205">
        <v>197</v>
      </c>
      <c r="P205" t="b">
        <v>0</v>
      </c>
      <c r="Q205" t="s">
        <v>8271</v>
      </c>
      <c r="R205" s="5">
        <f>Table1[[#This Row],[pledged]]/D205</f>
        <v>0.69561111111111107</v>
      </c>
      <c r="S205" s="6">
        <f>IFERROR(Table1[[#This Row],[pledged]]/Table1[[#This Row],[backers_count]],0)</f>
        <v>63.558375634517766</v>
      </c>
      <c r="T205" s="5" t="s">
        <v>8317</v>
      </c>
      <c r="U205" s="5" t="s">
        <v>8318</v>
      </c>
    </row>
    <row r="206" spans="1:21" x14ac:dyDescent="0.2">
      <c r="A206">
        <v>217</v>
      </c>
      <c r="B206" s="3" t="s">
        <v>219</v>
      </c>
      <c r="C206" s="3" t="s">
        <v>4327</v>
      </c>
      <c r="D206">
        <v>100000</v>
      </c>
      <c r="E206">
        <v>11943</v>
      </c>
      <c r="F206" t="s">
        <v>8221</v>
      </c>
      <c r="G206" t="s">
        <v>8235</v>
      </c>
      <c r="H206" t="s">
        <v>8255</v>
      </c>
      <c r="I206">
        <v>1419780149</v>
      </c>
      <c r="J206" s="14" t="str">
        <f>TEXT(((Table1[[#This Row],[deadline]]/60/60)/24)+DATE(1970,1,1),"mmm")</f>
        <v>Dec</v>
      </c>
      <c r="K206" s="14" t="str">
        <f>TEXT(((Table1[[#This Row],[deadline]]/60/60)/24)+DATE(1970,1,1),"yyyy")</f>
        <v>2014</v>
      </c>
      <c r="L206">
        <v>1417101749</v>
      </c>
      <c r="M206" s="13">
        <f>((Table1[[#This Row],[launched_at]]/60/60)/24)+DATE(1970,1,1)+(-5/24)</f>
        <v>41970.432280092595</v>
      </c>
      <c r="N206" t="b">
        <v>0</v>
      </c>
      <c r="O206">
        <v>38</v>
      </c>
      <c r="P206" t="b">
        <v>0</v>
      </c>
      <c r="Q206" t="s">
        <v>8268</v>
      </c>
      <c r="R206" s="5">
        <f>Table1[[#This Row],[pledged]]/D206</f>
        <v>0.11942999999999999</v>
      </c>
      <c r="S206" s="6">
        <f>IFERROR(Table1[[#This Row],[pledged]]/Table1[[#This Row],[backers_count]],0)</f>
        <v>314.28947368421052</v>
      </c>
      <c r="T206" s="5" t="s">
        <v>8310</v>
      </c>
      <c r="U206" s="5" t="s">
        <v>8314</v>
      </c>
    </row>
    <row r="207" spans="1:21" ht="45" x14ac:dyDescent="0.2">
      <c r="A207">
        <v>1780</v>
      </c>
      <c r="B207" s="3" t="s">
        <v>1781</v>
      </c>
      <c r="C207" s="3" t="s">
        <v>5890</v>
      </c>
      <c r="D207">
        <v>30000</v>
      </c>
      <c r="E207">
        <v>11923</v>
      </c>
      <c r="F207" t="s">
        <v>8221</v>
      </c>
      <c r="G207" t="s">
        <v>8224</v>
      </c>
      <c r="H207" t="s">
        <v>8246</v>
      </c>
      <c r="I207">
        <v>1467469510</v>
      </c>
      <c r="J207" s="14" t="str">
        <f>TEXT(((Table1[[#This Row],[deadline]]/60/60)/24)+DATE(1970,1,1),"mmm")</f>
        <v>Jul</v>
      </c>
      <c r="K207" s="14" t="str">
        <f>TEXT(((Table1[[#This Row],[deadline]]/60/60)/24)+DATE(1970,1,1),"yyyy")</f>
        <v>2016</v>
      </c>
      <c r="L207">
        <v>1462285510</v>
      </c>
      <c r="M207">
        <f>((Table1[[#This Row],[launched_at]]/60/60)/24)+DATE(1970,1,1)+(-5/24)</f>
        <v>42493.392476851855</v>
      </c>
      <c r="N207" t="b">
        <v>1</v>
      </c>
      <c r="O207">
        <v>152</v>
      </c>
      <c r="P207" t="b">
        <v>0</v>
      </c>
      <c r="Q207" t="s">
        <v>8285</v>
      </c>
      <c r="R207" s="5">
        <f>Table1[[#This Row],[pledged]]/D207</f>
        <v>0.39743333333333336</v>
      </c>
      <c r="S207" s="6">
        <f>IFERROR(Table1[[#This Row],[pledged]]/Table1[[#This Row],[backers_count]],0)</f>
        <v>78.440789473684205</v>
      </c>
      <c r="T207" s="5" t="s">
        <v>8338</v>
      </c>
      <c r="U207" s="5" t="s">
        <v>8339</v>
      </c>
    </row>
    <row r="208" spans="1:21" ht="45" x14ac:dyDescent="0.2">
      <c r="A208">
        <v>671</v>
      </c>
      <c r="B208" s="3" t="s">
        <v>672</v>
      </c>
      <c r="C208" s="3" t="s">
        <v>4781</v>
      </c>
      <c r="D208">
        <v>30000</v>
      </c>
      <c r="E208">
        <v>11828</v>
      </c>
      <c r="F208" t="s">
        <v>8221</v>
      </c>
      <c r="G208" t="s">
        <v>8224</v>
      </c>
      <c r="H208" t="s">
        <v>8246</v>
      </c>
      <c r="I208">
        <v>1421208000</v>
      </c>
      <c r="J208" s="14" t="str">
        <f>TEXT(((Table1[[#This Row],[deadline]]/60/60)/24)+DATE(1970,1,1),"mmm")</f>
        <v>Jan</v>
      </c>
      <c r="K208" s="14" t="str">
        <f>TEXT(((Table1[[#This Row],[deadline]]/60/60)/24)+DATE(1970,1,1),"yyyy")</f>
        <v>2015</v>
      </c>
      <c r="L208">
        <v>1418315852</v>
      </c>
      <c r="M208">
        <f>((Table1[[#This Row],[launched_at]]/60/60)/24)+DATE(1970,1,1)+(-5/24)</f>
        <v>41984.484398148146</v>
      </c>
      <c r="N208" t="b">
        <v>0</v>
      </c>
      <c r="O208">
        <v>15</v>
      </c>
      <c r="P208" t="b">
        <v>0</v>
      </c>
      <c r="Q208" t="s">
        <v>8273</v>
      </c>
      <c r="R208" s="5">
        <f>Table1[[#This Row],[pledged]]/D208</f>
        <v>0.39426666666666665</v>
      </c>
      <c r="S208" s="6">
        <f>IFERROR(Table1[[#This Row],[pledged]]/Table1[[#This Row],[backers_count]],0)</f>
        <v>788.5333333333333</v>
      </c>
      <c r="T208" s="5" t="s">
        <v>8319</v>
      </c>
      <c r="U208" s="5" t="s">
        <v>8321</v>
      </c>
    </row>
    <row r="209" spans="1:21" ht="45" x14ac:dyDescent="0.2">
      <c r="A209">
        <v>999</v>
      </c>
      <c r="B209" s="3" t="s">
        <v>1000</v>
      </c>
      <c r="C209" s="3" t="s">
        <v>5109</v>
      </c>
      <c r="D209">
        <v>150000</v>
      </c>
      <c r="E209">
        <v>11683</v>
      </c>
      <c r="F209" t="s">
        <v>8221</v>
      </c>
      <c r="G209" t="s">
        <v>8229</v>
      </c>
      <c r="H209" t="s">
        <v>8251</v>
      </c>
      <c r="I209">
        <v>1415865720</v>
      </c>
      <c r="J209" s="14" t="str">
        <f>TEXT(((Table1[[#This Row],[deadline]]/60/60)/24)+DATE(1970,1,1),"mmm")</f>
        <v>Nov</v>
      </c>
      <c r="K209" s="14" t="str">
        <f>TEXT(((Table1[[#This Row],[deadline]]/60/60)/24)+DATE(1970,1,1),"yyyy")</f>
        <v>2014</v>
      </c>
      <c r="L209">
        <v>1413270690</v>
      </c>
      <c r="M209">
        <f>((Table1[[#This Row],[launched_at]]/60/60)/24)+DATE(1970,1,1)+(-5/24)</f>
        <v>41926.091319444444</v>
      </c>
      <c r="N209" t="b">
        <v>0</v>
      </c>
      <c r="O209">
        <v>40</v>
      </c>
      <c r="P209" t="b">
        <v>0</v>
      </c>
      <c r="Q209" t="s">
        <v>8273</v>
      </c>
      <c r="R209" s="5">
        <f>Table1[[#This Row],[pledged]]/D209</f>
        <v>7.7886666666666673E-2</v>
      </c>
      <c r="S209" s="6">
        <f>IFERROR(Table1[[#This Row],[pledged]]/Table1[[#This Row],[backers_count]],0)</f>
        <v>292.07499999999999</v>
      </c>
      <c r="T209" s="5" t="s">
        <v>8319</v>
      </c>
      <c r="U209" s="5" t="s">
        <v>8321</v>
      </c>
    </row>
    <row r="210" spans="1:21" ht="45" x14ac:dyDescent="0.2">
      <c r="A210">
        <v>1808</v>
      </c>
      <c r="B210" s="3" t="s">
        <v>1809</v>
      </c>
      <c r="C210" s="3" t="s">
        <v>5918</v>
      </c>
      <c r="D210">
        <v>28000</v>
      </c>
      <c r="E210">
        <v>11594</v>
      </c>
      <c r="F210" t="s">
        <v>8221</v>
      </c>
      <c r="G210" t="s">
        <v>8224</v>
      </c>
      <c r="H210" t="s">
        <v>8246</v>
      </c>
      <c r="I210">
        <v>1486830030</v>
      </c>
      <c r="J210" s="14" t="str">
        <f>TEXT(((Table1[[#This Row],[deadline]]/60/60)/24)+DATE(1970,1,1),"mmm")</f>
        <v>Feb</v>
      </c>
      <c r="K210" s="14" t="str">
        <f>TEXT(((Table1[[#This Row],[deadline]]/60/60)/24)+DATE(1970,1,1),"yyyy")</f>
        <v>2017</v>
      </c>
      <c r="L210">
        <v>1483806030</v>
      </c>
      <c r="M210">
        <f>((Table1[[#This Row],[launched_at]]/60/60)/24)+DATE(1970,1,1)+(-5/24)</f>
        <v>42742.472569444442</v>
      </c>
      <c r="N210" t="b">
        <v>1</v>
      </c>
      <c r="O210">
        <v>96</v>
      </c>
      <c r="P210" t="b">
        <v>0</v>
      </c>
      <c r="Q210" t="s">
        <v>8285</v>
      </c>
      <c r="R210" s="5">
        <f>Table1[[#This Row],[pledged]]/D210</f>
        <v>0.41407142857142859</v>
      </c>
      <c r="S210" s="6">
        <f>IFERROR(Table1[[#This Row],[pledged]]/Table1[[#This Row],[backers_count]],0)</f>
        <v>120.77083333333333</v>
      </c>
      <c r="T210" s="5" t="s">
        <v>8338</v>
      </c>
      <c r="U210" s="5" t="s">
        <v>8339</v>
      </c>
    </row>
    <row r="211" spans="1:21" ht="45" x14ac:dyDescent="0.2">
      <c r="A211">
        <v>3090</v>
      </c>
      <c r="B211" s="3" t="s">
        <v>3090</v>
      </c>
      <c r="C211" s="3" t="s">
        <v>7200</v>
      </c>
      <c r="D211">
        <v>225000</v>
      </c>
      <c r="E211">
        <v>11432</v>
      </c>
      <c r="F211" t="s">
        <v>8221</v>
      </c>
      <c r="G211" t="s">
        <v>8224</v>
      </c>
      <c r="H211" t="s">
        <v>8246</v>
      </c>
      <c r="I211">
        <v>1430505545</v>
      </c>
      <c r="J211" s="14" t="str">
        <f>TEXT(((Table1[[#This Row],[deadline]]/60/60)/24)+DATE(1970,1,1),"mmm")</f>
        <v>May</v>
      </c>
      <c r="K211" s="14" t="str">
        <f>TEXT(((Table1[[#This Row],[deadline]]/60/60)/24)+DATE(1970,1,1),"yyyy")</f>
        <v>2015</v>
      </c>
      <c r="L211">
        <v>1425325145</v>
      </c>
      <c r="M211">
        <f>((Table1[[#This Row],[launched_at]]/60/60)/24)+DATE(1970,1,1)+(-5/24)</f>
        <v>42065.610474537032</v>
      </c>
      <c r="N211" t="b">
        <v>0</v>
      </c>
      <c r="O211">
        <v>9</v>
      </c>
      <c r="P211" t="b">
        <v>0</v>
      </c>
      <c r="Q211" t="s">
        <v>8303</v>
      </c>
      <c r="R211" s="5">
        <f>Table1[[#This Row],[pledged]]/D211</f>
        <v>5.080888888888889E-2</v>
      </c>
      <c r="S211" s="6">
        <f>IFERROR(Table1[[#This Row],[pledged]]/Table1[[#This Row],[backers_count]],0)</f>
        <v>1270.2222222222222</v>
      </c>
      <c r="T211" s="5" t="s">
        <v>8317</v>
      </c>
      <c r="U211" s="5" t="s">
        <v>8357</v>
      </c>
    </row>
    <row r="212" spans="1:21" ht="45" x14ac:dyDescent="0.2">
      <c r="A212">
        <v>3079</v>
      </c>
      <c r="B212" s="3" t="s">
        <v>3079</v>
      </c>
      <c r="C212" s="3" t="s">
        <v>7189</v>
      </c>
      <c r="D212">
        <v>1333666</v>
      </c>
      <c r="E212">
        <v>11226</v>
      </c>
      <c r="F212" t="s">
        <v>8221</v>
      </c>
      <c r="G212" t="s">
        <v>8224</v>
      </c>
      <c r="H212" t="s">
        <v>8246</v>
      </c>
      <c r="I212">
        <v>1427040435</v>
      </c>
      <c r="J212" s="14" t="str">
        <f>TEXT(((Table1[[#This Row],[deadline]]/60/60)/24)+DATE(1970,1,1),"mmm")</f>
        <v>Mar</v>
      </c>
      <c r="K212" s="14" t="str">
        <f>TEXT(((Table1[[#This Row],[deadline]]/60/60)/24)+DATE(1970,1,1),"yyyy")</f>
        <v>2015</v>
      </c>
      <c r="L212">
        <v>1424452035</v>
      </c>
      <c r="M212">
        <f>((Table1[[#This Row],[launched_at]]/60/60)/24)+DATE(1970,1,1)+(-5/24)</f>
        <v>42055.50503472222</v>
      </c>
      <c r="N212" t="b">
        <v>0</v>
      </c>
      <c r="O212">
        <v>27</v>
      </c>
      <c r="P212" t="b">
        <v>0</v>
      </c>
      <c r="Q212" t="s">
        <v>8303</v>
      </c>
      <c r="R212" s="5">
        <f>Table1[[#This Row],[pledged]]/D212</f>
        <v>8.4173998587352451E-3</v>
      </c>
      <c r="S212" s="6">
        <f>IFERROR(Table1[[#This Row],[pledged]]/Table1[[#This Row],[backers_count]],0)</f>
        <v>415.77777777777777</v>
      </c>
      <c r="T212" s="5" t="s">
        <v>8317</v>
      </c>
      <c r="U212" s="5" t="s">
        <v>8357</v>
      </c>
    </row>
    <row r="213" spans="1:21" ht="45" x14ac:dyDescent="0.2">
      <c r="A213">
        <v>2673</v>
      </c>
      <c r="B213" s="3" t="s">
        <v>2673</v>
      </c>
      <c r="C213" s="3" t="s">
        <v>6783</v>
      </c>
      <c r="D213">
        <v>40000</v>
      </c>
      <c r="E213">
        <v>11032</v>
      </c>
      <c r="F213" t="s">
        <v>8221</v>
      </c>
      <c r="G213" t="s">
        <v>8224</v>
      </c>
      <c r="H213" t="s">
        <v>8246</v>
      </c>
      <c r="I213">
        <v>1414622700</v>
      </c>
      <c r="J213" s="14" t="str">
        <f>TEXT(((Table1[[#This Row],[deadline]]/60/60)/24)+DATE(1970,1,1),"mmm")</f>
        <v>Oct</v>
      </c>
      <c r="K213" s="14" t="str">
        <f>TEXT(((Table1[[#This Row],[deadline]]/60/60)/24)+DATE(1970,1,1),"yyyy")</f>
        <v>2014</v>
      </c>
      <c r="L213">
        <v>1412081999</v>
      </c>
      <c r="M213">
        <f>((Table1[[#This Row],[launched_at]]/60/60)/24)+DATE(1970,1,1)+(-5/24)</f>
        <v>41912.333321759259</v>
      </c>
      <c r="N213" t="b">
        <v>1</v>
      </c>
      <c r="O213">
        <v>66</v>
      </c>
      <c r="P213" t="b">
        <v>0</v>
      </c>
      <c r="Q213" t="s">
        <v>8302</v>
      </c>
      <c r="R213" s="5">
        <f>Table1[[#This Row],[pledged]]/D213</f>
        <v>0.27579999999999999</v>
      </c>
      <c r="S213" s="6">
        <f>IFERROR(Table1[[#This Row],[pledged]]/Table1[[#This Row],[backers_count]],0)</f>
        <v>167.15151515151516</v>
      </c>
      <c r="T213" s="5" t="s">
        <v>8319</v>
      </c>
      <c r="U213" s="5" t="s">
        <v>8356</v>
      </c>
    </row>
    <row r="214" spans="1:21" ht="45" x14ac:dyDescent="0.2">
      <c r="A214">
        <v>1795</v>
      </c>
      <c r="B214" s="3" t="s">
        <v>1796</v>
      </c>
      <c r="C214" s="3" t="s">
        <v>5905</v>
      </c>
      <c r="D214">
        <v>28000</v>
      </c>
      <c r="E214">
        <v>10846</v>
      </c>
      <c r="F214" t="s">
        <v>8221</v>
      </c>
      <c r="G214" t="s">
        <v>8236</v>
      </c>
      <c r="H214" t="s">
        <v>8249</v>
      </c>
      <c r="I214">
        <v>1476460800</v>
      </c>
      <c r="J214" s="14" t="str">
        <f>TEXT(((Table1[[#This Row],[deadline]]/60/60)/24)+DATE(1970,1,1),"mmm")</f>
        <v>Oct</v>
      </c>
      <c r="K214" s="14" t="str">
        <f>TEXT(((Table1[[#This Row],[deadline]]/60/60)/24)+DATE(1970,1,1),"yyyy")</f>
        <v>2016</v>
      </c>
      <c r="L214">
        <v>1473922541</v>
      </c>
      <c r="M214">
        <f>((Table1[[#This Row],[launched_at]]/60/60)/24)+DATE(1970,1,1)+(-5/24)</f>
        <v>42628.080335648141</v>
      </c>
      <c r="N214" t="b">
        <v>1</v>
      </c>
      <c r="O214">
        <v>81</v>
      </c>
      <c r="P214" t="b">
        <v>0</v>
      </c>
      <c r="Q214" t="s">
        <v>8285</v>
      </c>
      <c r="R214" s="5">
        <f>Table1[[#This Row],[pledged]]/D214</f>
        <v>0.38735714285714284</v>
      </c>
      <c r="S214" s="6">
        <f>IFERROR(Table1[[#This Row],[pledged]]/Table1[[#This Row],[backers_count]],0)</f>
        <v>133.90123456790124</v>
      </c>
      <c r="T214" s="5" t="s">
        <v>8338</v>
      </c>
      <c r="U214" s="5" t="s">
        <v>8339</v>
      </c>
    </row>
    <row r="215" spans="1:21" ht="45" x14ac:dyDescent="0.2">
      <c r="A215">
        <v>672</v>
      </c>
      <c r="B215" s="3" t="s">
        <v>673</v>
      </c>
      <c r="C215" s="3" t="s">
        <v>4782</v>
      </c>
      <c r="D215">
        <v>50000</v>
      </c>
      <c r="E215">
        <v>10814</v>
      </c>
      <c r="F215" t="s">
        <v>8221</v>
      </c>
      <c r="G215" t="s">
        <v>8224</v>
      </c>
      <c r="H215" t="s">
        <v>8246</v>
      </c>
      <c r="I215">
        <v>1420088340</v>
      </c>
      <c r="J215" s="14" t="str">
        <f>TEXT(((Table1[[#This Row],[deadline]]/60/60)/24)+DATE(1970,1,1),"mmm")</f>
        <v>Jan</v>
      </c>
      <c r="K215" s="14" t="str">
        <f>TEXT(((Table1[[#This Row],[deadline]]/60/60)/24)+DATE(1970,1,1),"yyyy")</f>
        <v>2015</v>
      </c>
      <c r="L215">
        <v>1417410964</v>
      </c>
      <c r="M215">
        <f>((Table1[[#This Row],[launched_at]]/60/60)/24)+DATE(1970,1,1)+(-5/24)</f>
        <v>41974.011157407404</v>
      </c>
      <c r="N215" t="b">
        <v>0</v>
      </c>
      <c r="O215">
        <v>215</v>
      </c>
      <c r="P215" t="b">
        <v>0</v>
      </c>
      <c r="Q215" t="s">
        <v>8273</v>
      </c>
      <c r="R215" s="5">
        <f>Table1[[#This Row],[pledged]]/D215</f>
        <v>0.21628</v>
      </c>
      <c r="S215" s="6">
        <f>IFERROR(Table1[[#This Row],[pledged]]/Table1[[#This Row],[backers_count]],0)</f>
        <v>50.29767441860465</v>
      </c>
      <c r="T215" s="5" t="s">
        <v>8319</v>
      </c>
      <c r="U215" s="5" t="s">
        <v>8321</v>
      </c>
    </row>
    <row r="216" spans="1:21" ht="45" x14ac:dyDescent="0.2">
      <c r="A216">
        <v>3893</v>
      </c>
      <c r="B216" s="3" t="s">
        <v>3890</v>
      </c>
      <c r="C216" s="3" t="s">
        <v>8001</v>
      </c>
      <c r="D216">
        <v>50000</v>
      </c>
      <c r="E216">
        <v>10775</v>
      </c>
      <c r="F216" t="s">
        <v>8221</v>
      </c>
      <c r="G216" t="s">
        <v>8224</v>
      </c>
      <c r="H216" t="s">
        <v>8246</v>
      </c>
      <c r="I216">
        <v>1404194400</v>
      </c>
      <c r="J216" s="14" t="str">
        <f>TEXT(((Table1[[#This Row],[deadline]]/60/60)/24)+DATE(1970,1,1),"mmm")</f>
        <v>Jul</v>
      </c>
      <c r="K216" s="14" t="str">
        <f>TEXT(((Table1[[#This Row],[deadline]]/60/60)/24)+DATE(1970,1,1),"yyyy")</f>
        <v>2014</v>
      </c>
      <c r="L216">
        <v>1400600840</v>
      </c>
      <c r="M216">
        <f>((Table1[[#This Row],[launched_at]]/60/60)/24)+DATE(1970,1,1)+(-5/24)</f>
        <v>41779.449537037035</v>
      </c>
      <c r="N216" t="b">
        <v>0</v>
      </c>
      <c r="O216">
        <v>84</v>
      </c>
      <c r="P216" t="b">
        <v>0</v>
      </c>
      <c r="Q216" t="s">
        <v>8271</v>
      </c>
      <c r="R216" s="5">
        <f>Table1[[#This Row],[pledged]]/D216</f>
        <v>0.2155</v>
      </c>
      <c r="S216" s="6">
        <f>IFERROR(Table1[[#This Row],[pledged]]/Table1[[#This Row],[backers_count]],0)</f>
        <v>128.27380952380952</v>
      </c>
      <c r="T216" s="5" t="s">
        <v>8317</v>
      </c>
      <c r="U216" s="5" t="s">
        <v>8318</v>
      </c>
    </row>
    <row r="217" spans="1:21" ht="45" x14ac:dyDescent="0.2">
      <c r="A217">
        <v>1137</v>
      </c>
      <c r="B217" s="3" t="s">
        <v>1138</v>
      </c>
      <c r="C217" s="3" t="s">
        <v>5247</v>
      </c>
      <c r="D217">
        <v>25000</v>
      </c>
      <c r="E217">
        <v>9875</v>
      </c>
      <c r="F217" t="s">
        <v>8221</v>
      </c>
      <c r="G217" t="s">
        <v>8224</v>
      </c>
      <c r="H217" t="s">
        <v>8246</v>
      </c>
      <c r="I217">
        <v>1461440421</v>
      </c>
      <c r="J217" s="14" t="str">
        <f>TEXT(((Table1[[#This Row],[deadline]]/60/60)/24)+DATE(1970,1,1),"mmm")</f>
        <v>Apr</v>
      </c>
      <c r="K217" s="14" t="str">
        <f>TEXT(((Table1[[#This Row],[deadline]]/60/60)/24)+DATE(1970,1,1),"yyyy")</f>
        <v>2016</v>
      </c>
      <c r="L217">
        <v>1458848421</v>
      </c>
      <c r="M217">
        <f>((Table1[[#This Row],[launched_at]]/60/60)/24)+DATE(1970,1,1)+(-5/24)</f>
        <v>42453.611354166664</v>
      </c>
      <c r="N217" t="b">
        <v>0</v>
      </c>
      <c r="O217">
        <v>39</v>
      </c>
      <c r="P217" t="b">
        <v>0</v>
      </c>
      <c r="Q217" t="s">
        <v>8283</v>
      </c>
      <c r="R217" s="5">
        <f>Table1[[#This Row],[pledged]]/D217</f>
        <v>0.39500000000000002</v>
      </c>
      <c r="S217" s="6">
        <f>IFERROR(Table1[[#This Row],[pledged]]/Table1[[#This Row],[backers_count]],0)</f>
        <v>253.2051282051282</v>
      </c>
      <c r="T217" s="5" t="s">
        <v>8333</v>
      </c>
      <c r="U217" s="5" t="s">
        <v>8335</v>
      </c>
    </row>
    <row r="218" spans="1:21" ht="45" x14ac:dyDescent="0.2">
      <c r="A218">
        <v>1783</v>
      </c>
      <c r="B218" s="3" t="s">
        <v>1784</v>
      </c>
      <c r="C218" s="3" t="s">
        <v>5893</v>
      </c>
      <c r="D218">
        <v>40000</v>
      </c>
      <c r="E218">
        <v>9477</v>
      </c>
      <c r="F218" t="s">
        <v>8221</v>
      </c>
      <c r="G218" t="s">
        <v>8224</v>
      </c>
      <c r="H218" t="s">
        <v>8246</v>
      </c>
      <c r="I218">
        <v>1432248478</v>
      </c>
      <c r="J218" s="14" t="str">
        <f>TEXT(((Table1[[#This Row],[deadline]]/60/60)/24)+DATE(1970,1,1),"mmm")</f>
        <v>May</v>
      </c>
      <c r="K218" s="14" t="str">
        <f>TEXT(((Table1[[#This Row],[deadline]]/60/60)/24)+DATE(1970,1,1),"yyyy")</f>
        <v>2015</v>
      </c>
      <c r="L218">
        <v>1429656478</v>
      </c>
      <c r="M218">
        <f>((Table1[[#This Row],[launched_at]]/60/60)/24)+DATE(1970,1,1)+(-5/24)</f>
        <v>42115.741643518515</v>
      </c>
      <c r="N218" t="b">
        <v>1</v>
      </c>
      <c r="O218">
        <v>185</v>
      </c>
      <c r="P218" t="b">
        <v>0</v>
      </c>
      <c r="Q218" t="s">
        <v>8285</v>
      </c>
      <c r="R218" s="5">
        <f>Table1[[#This Row],[pledged]]/D218</f>
        <v>0.236925</v>
      </c>
      <c r="S218" s="6">
        <f>IFERROR(Table1[[#This Row],[pledged]]/Table1[[#This Row],[backers_count]],0)</f>
        <v>51.227027027027027</v>
      </c>
      <c r="T218" s="5" t="s">
        <v>8338</v>
      </c>
      <c r="U218" s="5" t="s">
        <v>8339</v>
      </c>
    </row>
    <row r="219" spans="1:21" ht="45" x14ac:dyDescent="0.2">
      <c r="A219">
        <v>1800</v>
      </c>
      <c r="B219" s="3" t="s">
        <v>1801</v>
      </c>
      <c r="C219" s="3" t="s">
        <v>5910</v>
      </c>
      <c r="D219">
        <v>46260</v>
      </c>
      <c r="E219">
        <v>9460</v>
      </c>
      <c r="F219" t="s">
        <v>8221</v>
      </c>
      <c r="G219" t="s">
        <v>8225</v>
      </c>
      <c r="H219" t="s">
        <v>8247</v>
      </c>
      <c r="I219">
        <v>1476109970</v>
      </c>
      <c r="J219" s="14" t="str">
        <f>TEXT(((Table1[[#This Row],[deadline]]/60/60)/24)+DATE(1970,1,1),"mmm")</f>
        <v>Oct</v>
      </c>
      <c r="K219" s="14" t="str">
        <f>TEXT(((Table1[[#This Row],[deadline]]/60/60)/24)+DATE(1970,1,1),"yyyy")</f>
        <v>2016</v>
      </c>
      <c r="L219">
        <v>1473517970</v>
      </c>
      <c r="M219">
        <f>((Table1[[#This Row],[launched_at]]/60/60)/24)+DATE(1970,1,1)+(-5/24)</f>
        <v>42623.397800925923</v>
      </c>
      <c r="N219" t="b">
        <v>1</v>
      </c>
      <c r="O219">
        <v>113</v>
      </c>
      <c r="P219" t="b">
        <v>0</v>
      </c>
      <c r="Q219" t="s">
        <v>8285</v>
      </c>
      <c r="R219" s="5">
        <f>Table1[[#This Row],[pledged]]/D219</f>
        <v>0.20449632511889321</v>
      </c>
      <c r="S219" s="6">
        <f>IFERROR(Table1[[#This Row],[pledged]]/Table1[[#This Row],[backers_count]],0)</f>
        <v>83.716814159292042</v>
      </c>
      <c r="T219" s="5" t="s">
        <v>8338</v>
      </c>
      <c r="U219" s="5" t="s">
        <v>8339</v>
      </c>
    </row>
    <row r="220" spans="1:21" ht="30" x14ac:dyDescent="0.2">
      <c r="A220">
        <v>1817</v>
      </c>
      <c r="B220" s="3" t="s">
        <v>1818</v>
      </c>
      <c r="C220" s="3" t="s">
        <v>5927</v>
      </c>
      <c r="D220">
        <v>18000</v>
      </c>
      <c r="E220">
        <v>9419</v>
      </c>
      <c r="F220" t="s">
        <v>8221</v>
      </c>
      <c r="G220" t="s">
        <v>8224</v>
      </c>
      <c r="H220" t="s">
        <v>8246</v>
      </c>
      <c r="I220">
        <v>1485759540</v>
      </c>
      <c r="J220" s="14" t="str">
        <f>TEXT(((Table1[[#This Row],[deadline]]/60/60)/24)+DATE(1970,1,1),"mmm")</f>
        <v>Jan</v>
      </c>
      <c r="K220" s="14" t="str">
        <f>TEXT(((Table1[[#This Row],[deadline]]/60/60)/24)+DATE(1970,1,1),"yyyy")</f>
        <v>2017</v>
      </c>
      <c r="L220">
        <v>1480607607</v>
      </c>
      <c r="M220">
        <f>((Table1[[#This Row],[launched_at]]/60/60)/24)+DATE(1970,1,1)+(-5/24)</f>
        <v>42705.453784722216</v>
      </c>
      <c r="N220" t="b">
        <v>0</v>
      </c>
      <c r="O220">
        <v>100</v>
      </c>
      <c r="P220" t="b">
        <v>0</v>
      </c>
      <c r="Q220" t="s">
        <v>8285</v>
      </c>
      <c r="R220" s="5">
        <f>Table1[[#This Row],[pledged]]/D220</f>
        <v>0.52327777777777773</v>
      </c>
      <c r="S220" s="6">
        <f>IFERROR(Table1[[#This Row],[pledged]]/Table1[[#This Row],[backers_count]],0)</f>
        <v>94.19</v>
      </c>
      <c r="T220" s="5" t="s">
        <v>8338</v>
      </c>
      <c r="U220" s="5" t="s">
        <v>8339</v>
      </c>
    </row>
    <row r="221" spans="1:21" ht="45" x14ac:dyDescent="0.2">
      <c r="A221">
        <v>708</v>
      </c>
      <c r="B221" s="3" t="s">
        <v>709</v>
      </c>
      <c r="C221" s="3" t="s">
        <v>4818</v>
      </c>
      <c r="D221">
        <v>40000</v>
      </c>
      <c r="E221">
        <v>8837</v>
      </c>
      <c r="F221" t="s">
        <v>8221</v>
      </c>
      <c r="G221" t="s">
        <v>8225</v>
      </c>
      <c r="H221" t="s">
        <v>8247</v>
      </c>
      <c r="I221">
        <v>1410616600</v>
      </c>
      <c r="J221" s="14" t="str">
        <f>TEXT(((Table1[[#This Row],[deadline]]/60/60)/24)+DATE(1970,1,1),"mmm")</f>
        <v>Sep</v>
      </c>
      <c r="K221" s="14" t="str">
        <f>TEXT(((Table1[[#This Row],[deadline]]/60/60)/24)+DATE(1970,1,1),"yyyy")</f>
        <v>2014</v>
      </c>
      <c r="L221">
        <v>1405432600</v>
      </c>
      <c r="M221">
        <f>((Table1[[#This Row],[launched_at]]/60/60)/24)+DATE(1970,1,1)+(-5/24)</f>
        <v>41835.372685185182</v>
      </c>
      <c r="N221" t="b">
        <v>0</v>
      </c>
      <c r="O221">
        <v>369</v>
      </c>
      <c r="P221" t="b">
        <v>0</v>
      </c>
      <c r="Q221" t="s">
        <v>8273</v>
      </c>
      <c r="R221" s="5">
        <f>Table1[[#This Row],[pledged]]/D221</f>
        <v>0.22092500000000001</v>
      </c>
      <c r="S221" s="6">
        <f>IFERROR(Table1[[#This Row],[pledged]]/Table1[[#This Row],[backers_count]],0)</f>
        <v>23.948509485094849</v>
      </c>
      <c r="T221" s="5" t="s">
        <v>8319</v>
      </c>
      <c r="U221" s="5" t="s">
        <v>8321</v>
      </c>
    </row>
    <row r="222" spans="1:21" ht="45" x14ac:dyDescent="0.2">
      <c r="A222">
        <v>679</v>
      </c>
      <c r="B222" s="3" t="s">
        <v>680</v>
      </c>
      <c r="C222" s="3" t="s">
        <v>4789</v>
      </c>
      <c r="D222">
        <v>57000</v>
      </c>
      <c r="E222">
        <v>8827</v>
      </c>
      <c r="F222" t="s">
        <v>8221</v>
      </c>
      <c r="G222" t="s">
        <v>8224</v>
      </c>
      <c r="H222" t="s">
        <v>8246</v>
      </c>
      <c r="I222">
        <v>1472920909</v>
      </c>
      <c r="J222" s="14" t="str">
        <f>TEXT(((Table1[[#This Row],[deadline]]/60/60)/24)+DATE(1970,1,1),"mmm")</f>
        <v>Sep</v>
      </c>
      <c r="K222" s="14" t="str">
        <f>TEXT(((Table1[[#This Row],[deadline]]/60/60)/24)+DATE(1970,1,1),"yyyy")</f>
        <v>2016</v>
      </c>
      <c r="L222">
        <v>1467736909</v>
      </c>
      <c r="M222">
        <f>((Table1[[#This Row],[launched_at]]/60/60)/24)+DATE(1970,1,1)+(-5/24)</f>
        <v>42556.487372685187</v>
      </c>
      <c r="N222" t="b">
        <v>0</v>
      </c>
      <c r="O222">
        <v>94</v>
      </c>
      <c r="P222" t="b">
        <v>0</v>
      </c>
      <c r="Q222" t="s">
        <v>8273</v>
      </c>
      <c r="R222" s="5">
        <f>Table1[[#This Row],[pledged]]/D222</f>
        <v>0.15485964912280703</v>
      </c>
      <c r="S222" s="6">
        <f>IFERROR(Table1[[#This Row],[pledged]]/Table1[[#This Row],[backers_count]],0)</f>
        <v>93.90425531914893</v>
      </c>
      <c r="T222" s="5" t="s">
        <v>8319</v>
      </c>
      <c r="U222" s="5" t="s">
        <v>8321</v>
      </c>
    </row>
    <row r="223" spans="1:21" ht="30" x14ac:dyDescent="0.2">
      <c r="A223">
        <v>219</v>
      </c>
      <c r="B223" s="3" t="s">
        <v>221</v>
      </c>
      <c r="C223" s="3" t="s">
        <v>4329</v>
      </c>
      <c r="D223">
        <v>50000</v>
      </c>
      <c r="E223">
        <v>8815</v>
      </c>
      <c r="F223" t="s">
        <v>8221</v>
      </c>
      <c r="G223" t="s">
        <v>8224</v>
      </c>
      <c r="H223" t="s">
        <v>8246</v>
      </c>
      <c r="I223">
        <v>1459493940</v>
      </c>
      <c r="J223" s="14" t="str">
        <f>TEXT(((Table1[[#This Row],[deadline]]/60/60)/24)+DATE(1970,1,1),"mmm")</f>
        <v>Apr</v>
      </c>
      <c r="K223" s="14" t="str">
        <f>TEXT(((Table1[[#This Row],[deadline]]/60/60)/24)+DATE(1970,1,1),"yyyy")</f>
        <v>2016</v>
      </c>
      <c r="L223">
        <v>1456732225</v>
      </c>
      <c r="M223" s="13">
        <f>((Table1[[#This Row],[launched_at]]/60/60)/24)+DATE(1970,1,1)+(-5/24)</f>
        <v>42429.118344907409</v>
      </c>
      <c r="N223" t="b">
        <v>0</v>
      </c>
      <c r="O223">
        <v>76</v>
      </c>
      <c r="P223" t="b">
        <v>0</v>
      </c>
      <c r="Q223" t="s">
        <v>8268</v>
      </c>
      <c r="R223" s="5">
        <f>Table1[[#This Row],[pledged]]/D223</f>
        <v>0.17630000000000001</v>
      </c>
      <c r="S223" s="6">
        <f>IFERROR(Table1[[#This Row],[pledged]]/Table1[[#This Row],[backers_count]],0)</f>
        <v>115.98684210526316</v>
      </c>
      <c r="T223" s="5" t="s">
        <v>8310</v>
      </c>
      <c r="U223" s="5" t="s">
        <v>8314</v>
      </c>
    </row>
    <row r="224" spans="1:21" ht="45" x14ac:dyDescent="0.2">
      <c r="A224">
        <v>3631</v>
      </c>
      <c r="B224" s="3" t="s">
        <v>3629</v>
      </c>
      <c r="C224" s="3" t="s">
        <v>7741</v>
      </c>
      <c r="D224">
        <v>17100</v>
      </c>
      <c r="E224">
        <v>8725</v>
      </c>
      <c r="F224" t="s">
        <v>8221</v>
      </c>
      <c r="G224" t="s">
        <v>8224</v>
      </c>
      <c r="H224" t="s">
        <v>8246</v>
      </c>
      <c r="I224">
        <v>1411444740</v>
      </c>
      <c r="J224" s="14" t="str">
        <f>TEXT(((Table1[[#This Row],[deadline]]/60/60)/24)+DATE(1970,1,1),"mmm")</f>
        <v>Sep</v>
      </c>
      <c r="K224" s="14" t="str">
        <f>TEXT(((Table1[[#This Row],[deadline]]/60/60)/24)+DATE(1970,1,1),"yyyy")</f>
        <v>2014</v>
      </c>
      <c r="L224">
        <v>1409335497</v>
      </c>
      <c r="M224">
        <f>((Table1[[#This Row],[launched_at]]/60/60)/24)+DATE(1970,1,1)+(-5/24)</f>
        <v>41880.54510416666</v>
      </c>
      <c r="N224" t="b">
        <v>0</v>
      </c>
      <c r="O224">
        <v>59</v>
      </c>
      <c r="P224" t="b">
        <v>0</v>
      </c>
      <c r="Q224" t="s">
        <v>8305</v>
      </c>
      <c r="R224" s="5">
        <f>Table1[[#This Row],[pledged]]/D224</f>
        <v>0.51023391812865493</v>
      </c>
      <c r="S224" s="6">
        <f>IFERROR(Table1[[#This Row],[pledged]]/Table1[[#This Row],[backers_count]],0)</f>
        <v>147.88135593220338</v>
      </c>
      <c r="T224" s="5" t="s">
        <v>8317</v>
      </c>
      <c r="U224" s="5" t="s">
        <v>8359</v>
      </c>
    </row>
    <row r="225" spans="1:21" ht="45" x14ac:dyDescent="0.2">
      <c r="A225">
        <v>2690</v>
      </c>
      <c r="B225" s="3" t="s">
        <v>2690</v>
      </c>
      <c r="C225" s="3" t="s">
        <v>6800</v>
      </c>
      <c r="D225">
        <v>80000</v>
      </c>
      <c r="E225">
        <v>8586</v>
      </c>
      <c r="F225" t="s">
        <v>8221</v>
      </c>
      <c r="G225" t="s">
        <v>8224</v>
      </c>
      <c r="H225" t="s">
        <v>8246</v>
      </c>
      <c r="I225">
        <v>1433298676</v>
      </c>
      <c r="J225" s="14" t="str">
        <f>TEXT(((Table1[[#This Row],[deadline]]/60/60)/24)+DATE(1970,1,1),"mmm")</f>
        <v>Jun</v>
      </c>
      <c r="K225" s="14" t="str">
        <f>TEXT(((Table1[[#This Row],[deadline]]/60/60)/24)+DATE(1970,1,1),"yyyy")</f>
        <v>2015</v>
      </c>
      <c r="L225">
        <v>1429410676</v>
      </c>
      <c r="M225">
        <f>((Table1[[#This Row],[launched_at]]/60/60)/24)+DATE(1970,1,1)+(-5/24)</f>
        <v>42112.89671296296</v>
      </c>
      <c r="N225" t="b">
        <v>0</v>
      </c>
      <c r="O225">
        <v>118</v>
      </c>
      <c r="P225" t="b">
        <v>0</v>
      </c>
      <c r="Q225" t="s">
        <v>8284</v>
      </c>
      <c r="R225" s="5">
        <f>Table1[[#This Row],[pledged]]/D225</f>
        <v>0.107325</v>
      </c>
      <c r="S225" s="6">
        <f>IFERROR(Table1[[#This Row],[pledged]]/Table1[[#This Row],[backers_count]],0)</f>
        <v>72.762711864406782</v>
      </c>
      <c r="T225" s="5" t="s">
        <v>8336</v>
      </c>
      <c r="U225" s="5" t="s">
        <v>8337</v>
      </c>
    </row>
    <row r="226" spans="1:21" ht="30" x14ac:dyDescent="0.2">
      <c r="A226">
        <v>3064</v>
      </c>
      <c r="B226" s="3" t="s">
        <v>3064</v>
      </c>
      <c r="C226" s="3" t="s">
        <v>7174</v>
      </c>
      <c r="D226">
        <v>75000</v>
      </c>
      <c r="E226">
        <v>8471</v>
      </c>
      <c r="F226" t="s">
        <v>8221</v>
      </c>
      <c r="G226" t="s">
        <v>8224</v>
      </c>
      <c r="H226" t="s">
        <v>8246</v>
      </c>
      <c r="I226">
        <v>1448175540</v>
      </c>
      <c r="J226" s="14" t="str">
        <f>TEXT(((Table1[[#This Row],[deadline]]/60/60)/24)+DATE(1970,1,1),"mmm")</f>
        <v>Nov</v>
      </c>
      <c r="K226" s="14" t="str">
        <f>TEXT(((Table1[[#This Row],[deadline]]/60/60)/24)+DATE(1970,1,1),"yyyy")</f>
        <v>2015</v>
      </c>
      <c r="L226">
        <v>1445483246</v>
      </c>
      <c r="M226">
        <f>((Table1[[#This Row],[launched_at]]/60/60)/24)+DATE(1970,1,1)+(-5/24)</f>
        <v>42298.9218287037</v>
      </c>
      <c r="N226" t="b">
        <v>0</v>
      </c>
      <c r="O226">
        <v>72</v>
      </c>
      <c r="P226" t="b">
        <v>0</v>
      </c>
      <c r="Q226" t="s">
        <v>8303</v>
      </c>
      <c r="R226" s="5">
        <f>Table1[[#This Row],[pledged]]/D226</f>
        <v>0.11294666666666667</v>
      </c>
      <c r="S226" s="6">
        <f>IFERROR(Table1[[#This Row],[pledged]]/Table1[[#This Row],[backers_count]],0)</f>
        <v>117.65277777777777</v>
      </c>
      <c r="T226" s="5" t="s">
        <v>8317</v>
      </c>
      <c r="U226" s="5" t="s">
        <v>8357</v>
      </c>
    </row>
    <row r="227" spans="1:21" ht="30" x14ac:dyDescent="0.2">
      <c r="A227">
        <v>485</v>
      </c>
      <c r="B227" s="3" t="s">
        <v>486</v>
      </c>
      <c r="C227" s="3" t="s">
        <v>4595</v>
      </c>
      <c r="D227">
        <v>37956</v>
      </c>
      <c r="E227">
        <v>8315.01</v>
      </c>
      <c r="F227" t="s">
        <v>8221</v>
      </c>
      <c r="G227" t="s">
        <v>8225</v>
      </c>
      <c r="H227" t="s">
        <v>8247</v>
      </c>
      <c r="I227">
        <v>1368792499</v>
      </c>
      <c r="J227" s="14" t="str">
        <f>TEXT(((Table1[[#This Row],[deadline]]/60/60)/24)+DATE(1970,1,1),"mmm")</f>
        <v>May</v>
      </c>
      <c r="K227" s="14" t="str">
        <f>TEXT(((Table1[[#This Row],[deadline]]/60/60)/24)+DATE(1970,1,1),"yyyy")</f>
        <v>2013</v>
      </c>
      <c r="L227">
        <v>1366200499</v>
      </c>
      <c r="M227" s="13">
        <f>((Table1[[#This Row],[launched_at]]/60/60)/24)+DATE(1970,1,1)+(-5/24)</f>
        <v>41381.297442129624</v>
      </c>
      <c r="N227" t="b">
        <v>0</v>
      </c>
      <c r="O227">
        <v>125</v>
      </c>
      <c r="P227" t="b">
        <v>0</v>
      </c>
      <c r="Q227" t="s">
        <v>8270</v>
      </c>
      <c r="R227" s="5">
        <f>Table1[[#This Row],[pledged]]/D227</f>
        <v>0.21906971229845085</v>
      </c>
      <c r="S227" s="6">
        <f>IFERROR(Table1[[#This Row],[pledged]]/Table1[[#This Row],[backers_count]],0)</f>
        <v>66.520080000000007</v>
      </c>
      <c r="T227" s="5" t="s">
        <v>8310</v>
      </c>
      <c r="U227" s="5" t="s">
        <v>8316</v>
      </c>
    </row>
    <row r="228" spans="1:21" ht="45" x14ac:dyDescent="0.2">
      <c r="A228">
        <v>2596</v>
      </c>
      <c r="B228" s="3" t="s">
        <v>2596</v>
      </c>
      <c r="C228" s="3" t="s">
        <v>6706</v>
      </c>
      <c r="D228">
        <v>35000</v>
      </c>
      <c r="E228">
        <v>8256</v>
      </c>
      <c r="F228" t="s">
        <v>8221</v>
      </c>
      <c r="G228" t="s">
        <v>8229</v>
      </c>
      <c r="H228" t="s">
        <v>8251</v>
      </c>
      <c r="I228">
        <v>1407427009</v>
      </c>
      <c r="J228" s="14" t="str">
        <f>TEXT(((Table1[[#This Row],[deadline]]/60/60)/24)+DATE(1970,1,1),"mmm")</f>
        <v>Aug</v>
      </c>
      <c r="K228" s="14" t="str">
        <f>TEXT(((Table1[[#This Row],[deadline]]/60/60)/24)+DATE(1970,1,1),"yyyy")</f>
        <v>2014</v>
      </c>
      <c r="L228">
        <v>1404835009</v>
      </c>
      <c r="M228">
        <f>((Table1[[#This Row],[launched_at]]/60/60)/24)+DATE(1970,1,1)+(-5/24)</f>
        <v>41828.45612268518</v>
      </c>
      <c r="N228" t="b">
        <v>0</v>
      </c>
      <c r="O228">
        <v>27</v>
      </c>
      <c r="P228" t="b">
        <v>0</v>
      </c>
      <c r="Q228" t="s">
        <v>8284</v>
      </c>
      <c r="R228" s="5">
        <f>Table1[[#This Row],[pledged]]/D228</f>
        <v>0.23588571428571428</v>
      </c>
      <c r="S228" s="6">
        <f>IFERROR(Table1[[#This Row],[pledged]]/Table1[[#This Row],[backers_count]],0)</f>
        <v>305.77777777777777</v>
      </c>
      <c r="T228" s="5" t="s">
        <v>8336</v>
      </c>
      <c r="U228" s="5" t="s">
        <v>8337</v>
      </c>
    </row>
    <row r="229" spans="1:21" ht="45" x14ac:dyDescent="0.2">
      <c r="A229">
        <v>1805</v>
      </c>
      <c r="B229" s="3" t="s">
        <v>1806</v>
      </c>
      <c r="C229" s="3" t="s">
        <v>5915</v>
      </c>
      <c r="D229">
        <v>22500</v>
      </c>
      <c r="E229">
        <v>8191</v>
      </c>
      <c r="F229" t="s">
        <v>8221</v>
      </c>
      <c r="G229" t="s">
        <v>8236</v>
      </c>
      <c r="H229" t="s">
        <v>8249</v>
      </c>
      <c r="I229">
        <v>1443808800</v>
      </c>
      <c r="J229" s="14" t="str">
        <f>TEXT(((Table1[[#This Row],[deadline]]/60/60)/24)+DATE(1970,1,1),"mmm")</f>
        <v>Oct</v>
      </c>
      <c r="K229" s="14" t="str">
        <f>TEXT(((Table1[[#This Row],[deadline]]/60/60)/24)+DATE(1970,1,1),"yyyy")</f>
        <v>2015</v>
      </c>
      <c r="L229">
        <v>1441048658</v>
      </c>
      <c r="M229">
        <f>((Table1[[#This Row],[launched_at]]/60/60)/24)+DATE(1970,1,1)+(-5/24)</f>
        <v>42247.595578703702</v>
      </c>
      <c r="N229" t="b">
        <v>1</v>
      </c>
      <c r="O229">
        <v>122</v>
      </c>
      <c r="P229" t="b">
        <v>0</v>
      </c>
      <c r="Q229" t="s">
        <v>8285</v>
      </c>
      <c r="R229" s="5">
        <f>Table1[[#This Row],[pledged]]/D229</f>
        <v>0.36404444444444445</v>
      </c>
      <c r="S229" s="6">
        <f>IFERROR(Table1[[#This Row],[pledged]]/Table1[[#This Row],[backers_count]],0)</f>
        <v>67.139344262295083</v>
      </c>
      <c r="T229" s="5" t="s">
        <v>8338</v>
      </c>
      <c r="U229" s="5" t="s">
        <v>8339</v>
      </c>
    </row>
    <row r="230" spans="1:21" ht="45" x14ac:dyDescent="0.2">
      <c r="A230">
        <v>1434</v>
      </c>
      <c r="B230" s="3" t="s">
        <v>1435</v>
      </c>
      <c r="C230" s="3" t="s">
        <v>5544</v>
      </c>
      <c r="D230">
        <v>82000</v>
      </c>
      <c r="E230">
        <v>8190</v>
      </c>
      <c r="F230" t="s">
        <v>8221</v>
      </c>
      <c r="G230" t="s">
        <v>8232</v>
      </c>
      <c r="H230" t="s">
        <v>8253</v>
      </c>
      <c r="I230">
        <v>1433775600</v>
      </c>
      <c r="J230" s="14" t="str">
        <f>TEXT(((Table1[[#This Row],[deadline]]/60/60)/24)+DATE(1970,1,1),"mmm")</f>
        <v>Jun</v>
      </c>
      <c r="K230" s="14" t="str">
        <f>TEXT(((Table1[[#This Row],[deadline]]/60/60)/24)+DATE(1970,1,1),"yyyy")</f>
        <v>2015</v>
      </c>
      <c r="L230">
        <v>1431973478</v>
      </c>
      <c r="M230">
        <f>((Table1[[#This Row],[launched_at]]/60/60)/24)+DATE(1970,1,1)+(-5/24)</f>
        <v>42142.558773148143</v>
      </c>
      <c r="N230" t="b">
        <v>0</v>
      </c>
      <c r="O230">
        <v>11</v>
      </c>
      <c r="P230" t="b">
        <v>0</v>
      </c>
      <c r="Q230" t="s">
        <v>8287</v>
      </c>
      <c r="R230" s="5">
        <f>Table1[[#This Row],[pledged]]/D230</f>
        <v>9.987804878048781E-2</v>
      </c>
      <c r="S230" s="6">
        <f>IFERROR(Table1[[#This Row],[pledged]]/Table1[[#This Row],[backers_count]],0)</f>
        <v>744.5454545454545</v>
      </c>
      <c r="T230" s="5" t="s">
        <v>8322</v>
      </c>
      <c r="U230" s="5" t="s">
        <v>8341</v>
      </c>
    </row>
    <row r="231" spans="1:21" ht="45" x14ac:dyDescent="0.2">
      <c r="A231">
        <v>1064</v>
      </c>
      <c r="B231" s="3" t="s">
        <v>1065</v>
      </c>
      <c r="C231" s="3" t="s">
        <v>5174</v>
      </c>
      <c r="D231">
        <v>90000</v>
      </c>
      <c r="E231">
        <v>8077</v>
      </c>
      <c r="F231" t="s">
        <v>8221</v>
      </c>
      <c r="G231" t="s">
        <v>8224</v>
      </c>
      <c r="H231" t="s">
        <v>8246</v>
      </c>
      <c r="I231">
        <v>1373174903</v>
      </c>
      <c r="J231" s="14" t="str">
        <f>TEXT(((Table1[[#This Row],[deadline]]/60/60)/24)+DATE(1970,1,1),"mmm")</f>
        <v>Jul</v>
      </c>
      <c r="K231" s="14" t="str">
        <f>TEXT(((Table1[[#This Row],[deadline]]/60/60)/24)+DATE(1970,1,1),"yyyy")</f>
        <v>2013</v>
      </c>
      <c r="L231">
        <v>1369286903</v>
      </c>
      <c r="M231">
        <f>((Table1[[#This Row],[launched_at]]/60/60)/24)+DATE(1970,1,1)+(-5/24)</f>
        <v>41417.019710648143</v>
      </c>
      <c r="N231" t="b">
        <v>0</v>
      </c>
      <c r="O231">
        <v>123</v>
      </c>
      <c r="P231" t="b">
        <v>0</v>
      </c>
      <c r="Q231" t="s">
        <v>8282</v>
      </c>
      <c r="R231" s="5">
        <f>Table1[[#This Row],[pledged]]/D231</f>
        <v>8.9744444444444446E-2</v>
      </c>
      <c r="S231" s="6">
        <f>IFERROR(Table1[[#This Row],[pledged]]/Table1[[#This Row],[backers_count]],0)</f>
        <v>65.666666666666671</v>
      </c>
      <c r="T231" s="5" t="s">
        <v>8333</v>
      </c>
      <c r="U231" s="5" t="s">
        <v>8334</v>
      </c>
    </row>
    <row r="232" spans="1:21" x14ac:dyDescent="0.2">
      <c r="A232">
        <v>2127</v>
      </c>
      <c r="B232" s="3" t="s">
        <v>2128</v>
      </c>
      <c r="C232" s="3" t="s">
        <v>6237</v>
      </c>
      <c r="D232">
        <v>28000</v>
      </c>
      <c r="E232">
        <v>8076</v>
      </c>
      <c r="F232" t="s">
        <v>8221</v>
      </c>
      <c r="G232" t="s">
        <v>8225</v>
      </c>
      <c r="H232" t="s">
        <v>8247</v>
      </c>
      <c r="I232">
        <v>1426158463</v>
      </c>
      <c r="J232" s="14" t="str">
        <f>TEXT(((Table1[[#This Row],[deadline]]/60/60)/24)+DATE(1970,1,1),"mmm")</f>
        <v>Mar</v>
      </c>
      <c r="K232" s="14" t="str">
        <f>TEXT(((Table1[[#This Row],[deadline]]/60/60)/24)+DATE(1970,1,1),"yyyy")</f>
        <v>2015</v>
      </c>
      <c r="L232">
        <v>1423570063</v>
      </c>
      <c r="M232">
        <f>((Table1[[#This Row],[launched_at]]/60/60)/24)+DATE(1970,1,1)+(-5/24)</f>
        <v>42045.297025462954</v>
      </c>
      <c r="N232" t="b">
        <v>0</v>
      </c>
      <c r="O232">
        <v>236</v>
      </c>
      <c r="P232" t="b">
        <v>0</v>
      </c>
      <c r="Q232" t="s">
        <v>8282</v>
      </c>
      <c r="R232" s="5">
        <f>Table1[[#This Row],[pledged]]/D232</f>
        <v>0.28842857142857142</v>
      </c>
      <c r="S232" s="6">
        <f>IFERROR(Table1[[#This Row],[pledged]]/Table1[[#This Row],[backers_count]],0)</f>
        <v>34.220338983050844</v>
      </c>
      <c r="T232" s="5" t="s">
        <v>8333</v>
      </c>
      <c r="U232" s="5" t="s">
        <v>8334</v>
      </c>
    </row>
    <row r="233" spans="1:21" ht="45" x14ac:dyDescent="0.2">
      <c r="A233">
        <v>3107</v>
      </c>
      <c r="B233" s="3" t="s">
        <v>3107</v>
      </c>
      <c r="C233" s="3" t="s">
        <v>7217</v>
      </c>
      <c r="D233">
        <v>40000</v>
      </c>
      <c r="E233">
        <v>7905</v>
      </c>
      <c r="F233" t="s">
        <v>8221</v>
      </c>
      <c r="G233" t="s">
        <v>8224</v>
      </c>
      <c r="H233" t="s">
        <v>8246</v>
      </c>
      <c r="I233">
        <v>1431372751</v>
      </c>
      <c r="J233" s="14" t="str">
        <f>TEXT(((Table1[[#This Row],[deadline]]/60/60)/24)+DATE(1970,1,1),"mmm")</f>
        <v>May</v>
      </c>
      <c r="K233" s="14" t="str">
        <f>TEXT(((Table1[[#This Row],[deadline]]/60/60)/24)+DATE(1970,1,1),"yyyy")</f>
        <v>2015</v>
      </c>
      <c r="L233">
        <v>1430767951</v>
      </c>
      <c r="M233">
        <f>((Table1[[#This Row],[launched_at]]/60/60)/24)+DATE(1970,1,1)+(-5/24)</f>
        <v>42128.605914351843</v>
      </c>
      <c r="N233" t="b">
        <v>0</v>
      </c>
      <c r="O233">
        <v>29</v>
      </c>
      <c r="P233" t="b">
        <v>0</v>
      </c>
      <c r="Q233" t="s">
        <v>8303</v>
      </c>
      <c r="R233" s="5">
        <f>Table1[[#This Row],[pledged]]/D233</f>
        <v>0.197625</v>
      </c>
      <c r="S233" s="6">
        <f>IFERROR(Table1[[#This Row],[pledged]]/Table1[[#This Row],[backers_count]],0)</f>
        <v>272.58620689655174</v>
      </c>
      <c r="T233" s="5" t="s">
        <v>8317</v>
      </c>
      <c r="U233" s="5" t="s">
        <v>8357</v>
      </c>
    </row>
    <row r="234" spans="1:21" ht="45" x14ac:dyDescent="0.2">
      <c r="A234">
        <v>894</v>
      </c>
      <c r="B234" s="3" t="s">
        <v>895</v>
      </c>
      <c r="C234" s="3" t="s">
        <v>5004</v>
      </c>
      <c r="D234">
        <v>20000</v>
      </c>
      <c r="E234">
        <v>7834</v>
      </c>
      <c r="F234" t="s">
        <v>8221</v>
      </c>
      <c r="G234" t="s">
        <v>8224</v>
      </c>
      <c r="H234" t="s">
        <v>8246</v>
      </c>
      <c r="I234">
        <v>1465169610</v>
      </c>
      <c r="J234" s="14" t="str">
        <f>TEXT(((Table1[[#This Row],[deadline]]/60/60)/24)+DATE(1970,1,1),"mmm")</f>
        <v>Jun</v>
      </c>
      <c r="K234" s="14" t="str">
        <f>TEXT(((Table1[[#This Row],[deadline]]/60/60)/24)+DATE(1970,1,1),"yyyy")</f>
        <v>2016</v>
      </c>
      <c r="L234">
        <v>1462577610</v>
      </c>
      <c r="M234">
        <f>((Table1[[#This Row],[launched_at]]/60/60)/24)+DATE(1970,1,1)+(-5/24)</f>
        <v>42496.773263888892</v>
      </c>
      <c r="N234" t="b">
        <v>0</v>
      </c>
      <c r="O234">
        <v>53</v>
      </c>
      <c r="P234" t="b">
        <v>0</v>
      </c>
      <c r="Q234" t="s">
        <v>8279</v>
      </c>
      <c r="R234" s="5">
        <f>Table1[[#This Row],[pledged]]/D234</f>
        <v>0.39169999999999999</v>
      </c>
      <c r="S234" s="6">
        <f>IFERROR(Table1[[#This Row],[pledged]]/Table1[[#This Row],[backers_count]],0)</f>
        <v>147.81132075471697</v>
      </c>
      <c r="T234" s="5" t="s">
        <v>8325</v>
      </c>
      <c r="U234" s="5" t="s">
        <v>8329</v>
      </c>
    </row>
    <row r="235" spans="1:21" ht="45" x14ac:dyDescent="0.2">
      <c r="A235">
        <v>480</v>
      </c>
      <c r="B235" s="3" t="s">
        <v>481</v>
      </c>
      <c r="C235" s="3" t="s">
        <v>4590</v>
      </c>
      <c r="D235">
        <v>40000</v>
      </c>
      <c r="E235">
        <v>7764</v>
      </c>
      <c r="F235" t="s">
        <v>8221</v>
      </c>
      <c r="G235" t="s">
        <v>8224</v>
      </c>
      <c r="H235" t="s">
        <v>8246</v>
      </c>
      <c r="I235">
        <v>1376049615</v>
      </c>
      <c r="J235" s="14" t="str">
        <f>TEXT(((Table1[[#This Row],[deadline]]/60/60)/24)+DATE(1970,1,1),"mmm")</f>
        <v>Aug</v>
      </c>
      <c r="K235" s="14" t="str">
        <f>TEXT(((Table1[[#This Row],[deadline]]/60/60)/24)+DATE(1970,1,1),"yyyy")</f>
        <v>2013</v>
      </c>
      <c r="L235">
        <v>1373457615</v>
      </c>
      <c r="M235" s="13">
        <f>((Table1[[#This Row],[launched_at]]/60/60)/24)+DATE(1970,1,1)+(-5/24)</f>
        <v>41465.291840277772</v>
      </c>
      <c r="N235" t="b">
        <v>0</v>
      </c>
      <c r="O235">
        <v>140</v>
      </c>
      <c r="P235" t="b">
        <v>0</v>
      </c>
      <c r="Q235" t="s">
        <v>8270</v>
      </c>
      <c r="R235" s="5">
        <f>Table1[[#This Row],[pledged]]/D235</f>
        <v>0.19409999999999999</v>
      </c>
      <c r="S235" s="6">
        <f>IFERROR(Table1[[#This Row],[pledged]]/Table1[[#This Row],[backers_count]],0)</f>
        <v>55.457142857142856</v>
      </c>
      <c r="T235" s="5" t="s">
        <v>8310</v>
      </c>
      <c r="U235" s="5" t="s">
        <v>8316</v>
      </c>
    </row>
    <row r="236" spans="1:21" ht="45" x14ac:dyDescent="0.2">
      <c r="A236">
        <v>483</v>
      </c>
      <c r="B236" s="3" t="s">
        <v>484</v>
      </c>
      <c r="C236" s="3" t="s">
        <v>4593</v>
      </c>
      <c r="D236">
        <v>15000</v>
      </c>
      <c r="E236">
        <v>7530</v>
      </c>
      <c r="F236" t="s">
        <v>8221</v>
      </c>
      <c r="G236" t="s">
        <v>8225</v>
      </c>
      <c r="H236" t="s">
        <v>8247</v>
      </c>
      <c r="I236">
        <v>1359434672</v>
      </c>
      <c r="J236" s="14" t="str">
        <f>TEXT(((Table1[[#This Row],[deadline]]/60/60)/24)+DATE(1970,1,1),"mmm")</f>
        <v>Jan</v>
      </c>
      <c r="K236" s="14" t="str">
        <f>TEXT(((Table1[[#This Row],[deadline]]/60/60)/24)+DATE(1970,1,1),"yyyy")</f>
        <v>2013</v>
      </c>
      <c r="L236">
        <v>1354250672</v>
      </c>
      <c r="M236" s="13">
        <f>((Table1[[#This Row],[launched_at]]/60/60)/24)+DATE(1970,1,1)+(-5/24)</f>
        <v>41242.989259259259</v>
      </c>
      <c r="N236" t="b">
        <v>0</v>
      </c>
      <c r="O236">
        <v>147</v>
      </c>
      <c r="P236" t="b">
        <v>0</v>
      </c>
      <c r="Q236" t="s">
        <v>8270</v>
      </c>
      <c r="R236" s="5">
        <f>Table1[[#This Row],[pledged]]/D236</f>
        <v>0.502</v>
      </c>
      <c r="S236" s="6">
        <f>IFERROR(Table1[[#This Row],[pledged]]/Table1[[#This Row],[backers_count]],0)</f>
        <v>51.224489795918366</v>
      </c>
      <c r="T236" s="5" t="s">
        <v>8310</v>
      </c>
      <c r="U236" s="5" t="s">
        <v>8316</v>
      </c>
    </row>
    <row r="237" spans="1:21" ht="60" x14ac:dyDescent="0.2">
      <c r="A237">
        <v>2857</v>
      </c>
      <c r="B237" s="3" t="s">
        <v>2857</v>
      </c>
      <c r="C237" s="3" t="s">
        <v>6967</v>
      </c>
      <c r="D237">
        <v>38000</v>
      </c>
      <c r="E237">
        <v>7500</v>
      </c>
      <c r="F237" t="s">
        <v>8221</v>
      </c>
      <c r="G237" t="s">
        <v>8238</v>
      </c>
      <c r="H237" t="s">
        <v>8256</v>
      </c>
      <c r="I237">
        <v>1487613600</v>
      </c>
      <c r="J237" s="14" t="str">
        <f>TEXT(((Table1[[#This Row],[deadline]]/60/60)/24)+DATE(1970,1,1),"mmm")</f>
        <v>Feb</v>
      </c>
      <c r="K237" s="14" t="str">
        <f>TEXT(((Table1[[#This Row],[deadline]]/60/60)/24)+DATE(1970,1,1),"yyyy")</f>
        <v>2017</v>
      </c>
      <c r="L237">
        <v>1482444295</v>
      </c>
      <c r="M237">
        <f>((Table1[[#This Row],[launched_at]]/60/60)/24)+DATE(1970,1,1)+(-5/24)</f>
        <v>42726.711747685178</v>
      </c>
      <c r="N237" t="b">
        <v>0</v>
      </c>
      <c r="O237">
        <v>15</v>
      </c>
      <c r="P237" t="b">
        <v>0</v>
      </c>
      <c r="Q237" t="s">
        <v>8271</v>
      </c>
      <c r="R237" s="5">
        <f>Table1[[#This Row],[pledged]]/D237</f>
        <v>0.19736842105263158</v>
      </c>
      <c r="S237" s="6">
        <f>IFERROR(Table1[[#This Row],[pledged]]/Table1[[#This Row],[backers_count]],0)</f>
        <v>500</v>
      </c>
      <c r="T237" s="5" t="s">
        <v>8317</v>
      </c>
      <c r="U237" s="5" t="s">
        <v>8318</v>
      </c>
    </row>
    <row r="238" spans="1:21" ht="45" x14ac:dyDescent="0.2">
      <c r="A238">
        <v>1765</v>
      </c>
      <c r="B238" s="3" t="s">
        <v>1766</v>
      </c>
      <c r="C238" s="3" t="s">
        <v>5875</v>
      </c>
      <c r="D238">
        <v>12500</v>
      </c>
      <c r="E238">
        <v>7433.48</v>
      </c>
      <c r="F238" t="s">
        <v>8221</v>
      </c>
      <c r="G238" t="s">
        <v>8224</v>
      </c>
      <c r="H238" t="s">
        <v>8246</v>
      </c>
      <c r="I238">
        <v>1407972712</v>
      </c>
      <c r="J238" s="14" t="str">
        <f>TEXT(((Table1[[#This Row],[deadline]]/60/60)/24)+DATE(1970,1,1),"mmm")</f>
        <v>Aug</v>
      </c>
      <c r="K238" s="14" t="str">
        <f>TEXT(((Table1[[#This Row],[deadline]]/60/60)/24)+DATE(1970,1,1),"yyyy")</f>
        <v>2014</v>
      </c>
      <c r="L238">
        <v>1405380712</v>
      </c>
      <c r="M238">
        <f>((Table1[[#This Row],[launched_at]]/60/60)/24)+DATE(1970,1,1)+(-5/24)</f>
        <v>41834.772129629629</v>
      </c>
      <c r="N238" t="b">
        <v>1</v>
      </c>
      <c r="O238">
        <v>103</v>
      </c>
      <c r="P238" t="b">
        <v>0</v>
      </c>
      <c r="Q238" t="s">
        <v>8285</v>
      </c>
      <c r="R238" s="5">
        <f>Table1[[#This Row],[pledged]]/D238</f>
        <v>0.59467839999999994</v>
      </c>
      <c r="S238" s="6">
        <f>IFERROR(Table1[[#This Row],[pledged]]/Table1[[#This Row],[backers_count]],0)</f>
        <v>72.16970873786407</v>
      </c>
      <c r="T238" s="5" t="s">
        <v>8338</v>
      </c>
      <c r="U238" s="5" t="s">
        <v>8339</v>
      </c>
    </row>
    <row r="239" spans="1:21" ht="45" x14ac:dyDescent="0.2">
      <c r="A239">
        <v>1077</v>
      </c>
      <c r="B239" s="3" t="s">
        <v>1078</v>
      </c>
      <c r="C239" s="3" t="s">
        <v>5187</v>
      </c>
      <c r="D239">
        <v>25000</v>
      </c>
      <c r="E239">
        <v>7344</v>
      </c>
      <c r="F239" t="s">
        <v>8221</v>
      </c>
      <c r="G239" t="s">
        <v>8224</v>
      </c>
      <c r="H239" t="s">
        <v>8246</v>
      </c>
      <c r="I239">
        <v>1452744011</v>
      </c>
      <c r="J239" s="14" t="str">
        <f>TEXT(((Table1[[#This Row],[deadline]]/60/60)/24)+DATE(1970,1,1),"mmm")</f>
        <v>Jan</v>
      </c>
      <c r="K239" s="14" t="str">
        <f>TEXT(((Table1[[#This Row],[deadline]]/60/60)/24)+DATE(1970,1,1),"yyyy")</f>
        <v>2016</v>
      </c>
      <c r="L239">
        <v>1450152011</v>
      </c>
      <c r="M239">
        <f>((Table1[[#This Row],[launched_at]]/60/60)/24)+DATE(1970,1,1)+(-5/24)</f>
        <v>42352.958460648144</v>
      </c>
      <c r="N239" t="b">
        <v>0</v>
      </c>
      <c r="O239">
        <v>167</v>
      </c>
      <c r="P239" t="b">
        <v>0</v>
      </c>
      <c r="Q239" t="s">
        <v>8282</v>
      </c>
      <c r="R239" s="5">
        <f>Table1[[#This Row],[pledged]]/D239</f>
        <v>0.29376000000000002</v>
      </c>
      <c r="S239" s="6">
        <f>IFERROR(Table1[[#This Row],[pledged]]/Table1[[#This Row],[backers_count]],0)</f>
        <v>43.976047904191617</v>
      </c>
      <c r="T239" s="5" t="s">
        <v>8333</v>
      </c>
      <c r="U239" s="5" t="s">
        <v>8334</v>
      </c>
    </row>
    <row r="240" spans="1:21" ht="45" x14ac:dyDescent="0.2">
      <c r="A240">
        <v>3071</v>
      </c>
      <c r="B240" s="3" t="s">
        <v>3071</v>
      </c>
      <c r="C240" s="3" t="s">
        <v>7181</v>
      </c>
      <c r="D240">
        <v>12000</v>
      </c>
      <c r="E240">
        <v>7173</v>
      </c>
      <c r="F240" t="s">
        <v>8221</v>
      </c>
      <c r="G240" t="s">
        <v>8224</v>
      </c>
      <c r="H240" t="s">
        <v>8246</v>
      </c>
      <c r="I240">
        <v>1429595940</v>
      </c>
      <c r="J240" s="14" t="str">
        <f>TEXT(((Table1[[#This Row],[deadline]]/60/60)/24)+DATE(1970,1,1),"mmm")</f>
        <v>Apr</v>
      </c>
      <c r="K240" s="14" t="str">
        <f>TEXT(((Table1[[#This Row],[deadline]]/60/60)/24)+DATE(1970,1,1),"yyyy")</f>
        <v>2015</v>
      </c>
      <c r="L240">
        <v>1428082481</v>
      </c>
      <c r="M240">
        <f>((Table1[[#This Row],[launched_at]]/60/60)/24)+DATE(1970,1,1)+(-5/24)</f>
        <v>42097.524085648147</v>
      </c>
      <c r="N240" t="b">
        <v>0</v>
      </c>
      <c r="O240">
        <v>117</v>
      </c>
      <c r="P240" t="b">
        <v>0</v>
      </c>
      <c r="Q240" t="s">
        <v>8303</v>
      </c>
      <c r="R240" s="5">
        <f>Table1[[#This Row],[pledged]]/D240</f>
        <v>0.59775</v>
      </c>
      <c r="S240" s="6">
        <f>IFERROR(Table1[[#This Row],[pledged]]/Table1[[#This Row],[backers_count]],0)</f>
        <v>61.307692307692307</v>
      </c>
      <c r="T240" s="5" t="s">
        <v>8317</v>
      </c>
      <c r="U240" s="5" t="s">
        <v>8357</v>
      </c>
    </row>
    <row r="241" spans="1:21" ht="30" x14ac:dyDescent="0.2">
      <c r="A241">
        <v>513</v>
      </c>
      <c r="B241" s="3" t="s">
        <v>514</v>
      </c>
      <c r="C241" s="3" t="s">
        <v>4623</v>
      </c>
      <c r="D241">
        <v>50000</v>
      </c>
      <c r="E241">
        <v>6962</v>
      </c>
      <c r="F241" t="s">
        <v>8221</v>
      </c>
      <c r="G241" t="s">
        <v>8224</v>
      </c>
      <c r="H241" t="s">
        <v>8246</v>
      </c>
      <c r="I241">
        <v>1471244400</v>
      </c>
      <c r="J241" s="14" t="str">
        <f>TEXT(((Table1[[#This Row],[deadline]]/60/60)/24)+DATE(1970,1,1),"mmm")</f>
        <v>Aug</v>
      </c>
      <c r="K241" s="14" t="str">
        <f>TEXT(((Table1[[#This Row],[deadline]]/60/60)/24)+DATE(1970,1,1),"yyyy")</f>
        <v>2016</v>
      </c>
      <c r="L241">
        <v>1467387705</v>
      </c>
      <c r="M241" s="13">
        <f>((Table1[[#This Row],[launched_at]]/60/60)/24)+DATE(1970,1,1)+(-5/24)</f>
        <v>42552.445659722223</v>
      </c>
      <c r="N241" t="b">
        <v>0</v>
      </c>
      <c r="O241">
        <v>68</v>
      </c>
      <c r="P241" t="b">
        <v>0</v>
      </c>
      <c r="Q241" t="s">
        <v>8270</v>
      </c>
      <c r="R241" s="5">
        <f>Table1[[#This Row],[pledged]]/D241</f>
        <v>0.13924</v>
      </c>
      <c r="S241" s="6">
        <f>IFERROR(Table1[[#This Row],[pledged]]/Table1[[#This Row],[backers_count]],0)</f>
        <v>102.38235294117646</v>
      </c>
      <c r="T241" s="5" t="s">
        <v>8310</v>
      </c>
      <c r="U241" s="5" t="s">
        <v>8316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 t="str">
        <f>TEXT(((Table1[[#This Row],[deadline]]/60/60)/24)+DATE(1970,1,1),"mmm")</f>
        <v>May</v>
      </c>
      <c r="K242" s="14" t="str">
        <f>TEXT(((Table1[[#This Row],[deadline]]/60/60)/24)+DATE(1970,1,1),"yyyy")</f>
        <v>2013</v>
      </c>
      <c r="L242">
        <v>1363885211</v>
      </c>
      <c r="M242" s="13">
        <f>((Table1[[#This Row],[launched_at]]/60/60)/24)+DATE(1970,1,1)+(-5/24)</f>
        <v>41354.500127314815</v>
      </c>
      <c r="N242" t="b">
        <v>1</v>
      </c>
      <c r="O242">
        <v>137</v>
      </c>
      <c r="P242" t="b">
        <v>1</v>
      </c>
      <c r="Q242" t="s">
        <v>8269</v>
      </c>
      <c r="R242" s="5">
        <f>Table1[[#This Row],[pledged]]/D242</f>
        <v>1.0763413333333334</v>
      </c>
      <c r="S242" s="6">
        <f>IFERROR(Table1[[#This Row],[pledged]]/Table1[[#This Row],[backers_count]],0)</f>
        <v>117.84759124087591</v>
      </c>
      <c r="T242" s="5" t="s">
        <v>8310</v>
      </c>
      <c r="U242" s="5" t="s">
        <v>8315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 t="str">
        <f>TEXT(((Table1[[#This Row],[deadline]]/60/60)/24)+DATE(1970,1,1),"mmm")</f>
        <v>Dec</v>
      </c>
      <c r="K243" s="14" t="str">
        <f>TEXT(((Table1[[#This Row],[deadline]]/60/60)/24)+DATE(1970,1,1),"yyyy")</f>
        <v>2014</v>
      </c>
      <c r="L243">
        <v>1415292304</v>
      </c>
      <c r="M243" s="13">
        <f>((Table1[[#This Row],[launched_at]]/60/60)/24)+DATE(1970,1,1)+(-5/24)</f>
        <v>41949.489629629628</v>
      </c>
      <c r="N243" t="b">
        <v>1</v>
      </c>
      <c r="O243">
        <v>376</v>
      </c>
      <c r="P243" t="b">
        <v>1</v>
      </c>
      <c r="Q243" t="s">
        <v>8269</v>
      </c>
      <c r="R243" s="5">
        <f>Table1[[#This Row],[pledged]]/D243</f>
        <v>1.1263736263736264</v>
      </c>
      <c r="S243" s="6">
        <f>IFERROR(Table1[[#This Row],[pledged]]/Table1[[#This Row],[backers_count]],0)</f>
        <v>109.04255319148936</v>
      </c>
      <c r="T243" s="5" t="s">
        <v>8310</v>
      </c>
      <c r="U243" s="5" t="s">
        <v>8315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 t="str">
        <f>TEXT(((Table1[[#This Row],[deadline]]/60/60)/24)+DATE(1970,1,1),"mmm")</f>
        <v>Dec</v>
      </c>
      <c r="K244" s="14" t="str">
        <f>TEXT(((Table1[[#This Row],[deadline]]/60/60)/24)+DATE(1970,1,1),"yyyy")</f>
        <v>2011</v>
      </c>
      <c r="L244">
        <v>1321357790</v>
      </c>
      <c r="M244" s="13">
        <f>((Table1[[#This Row],[launched_at]]/60/60)/24)+DATE(1970,1,1)+(-5/24)</f>
        <v>40862.28460648148</v>
      </c>
      <c r="N244" t="b">
        <v>1</v>
      </c>
      <c r="O244">
        <v>202</v>
      </c>
      <c r="P244" t="b">
        <v>1</v>
      </c>
      <c r="Q244" t="s">
        <v>8269</v>
      </c>
      <c r="R244" s="5">
        <f>Table1[[#This Row],[pledged]]/D244</f>
        <v>1.1346153846153846</v>
      </c>
      <c r="S244" s="6">
        <f>IFERROR(Table1[[#This Row],[pledged]]/Table1[[#This Row],[backers_count]],0)</f>
        <v>73.019801980198025</v>
      </c>
      <c r="T244" s="5" t="s">
        <v>8310</v>
      </c>
      <c r="U244" s="5" t="s">
        <v>8315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 t="str">
        <f>TEXT(((Table1[[#This Row],[deadline]]/60/60)/24)+DATE(1970,1,1),"mmm")</f>
        <v>Feb</v>
      </c>
      <c r="K245" s="14" t="str">
        <f>TEXT(((Table1[[#This Row],[deadline]]/60/60)/24)+DATE(1970,1,1),"yyyy")</f>
        <v>2014</v>
      </c>
      <c r="L245">
        <v>1390439304</v>
      </c>
      <c r="M245" s="13">
        <f>((Table1[[#This Row],[launched_at]]/60/60)/24)+DATE(1970,1,1)+(-5/24)</f>
        <v>41661.839166666665</v>
      </c>
      <c r="N245" t="b">
        <v>1</v>
      </c>
      <c r="O245">
        <v>328</v>
      </c>
      <c r="P245" t="b">
        <v>1</v>
      </c>
      <c r="Q245" t="s">
        <v>8269</v>
      </c>
      <c r="R245" s="5">
        <f>Table1[[#This Row],[pledged]]/D245</f>
        <v>1.0259199999999999</v>
      </c>
      <c r="S245" s="6">
        <f>IFERROR(Table1[[#This Row],[pledged]]/Table1[[#This Row],[backers_count]],0)</f>
        <v>78.195121951219505</v>
      </c>
      <c r="T245" s="5" t="s">
        <v>8310</v>
      </c>
      <c r="U245" s="5" t="s">
        <v>8315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 t="str">
        <f>TEXT(((Table1[[#This Row],[deadline]]/60/60)/24)+DATE(1970,1,1),"mmm")</f>
        <v>Mar</v>
      </c>
      <c r="K246" s="14" t="str">
        <f>TEXT(((Table1[[#This Row],[deadline]]/60/60)/24)+DATE(1970,1,1),"yyyy")</f>
        <v>2010</v>
      </c>
      <c r="L246">
        <v>1265269559</v>
      </c>
      <c r="M246" s="13">
        <f>((Table1[[#This Row],[launched_at]]/60/60)/24)+DATE(1970,1,1)+(-5/24)</f>
        <v>40213.115266203698</v>
      </c>
      <c r="N246" t="b">
        <v>1</v>
      </c>
      <c r="O246">
        <v>84</v>
      </c>
      <c r="P246" t="b">
        <v>1</v>
      </c>
      <c r="Q246" t="s">
        <v>8269</v>
      </c>
      <c r="R246" s="5">
        <f>Table1[[#This Row],[pledged]]/D246</f>
        <v>1.1375714285714287</v>
      </c>
      <c r="S246" s="6">
        <f>IFERROR(Table1[[#This Row],[pledged]]/Table1[[#This Row],[backers_count]],0)</f>
        <v>47.398809523809526</v>
      </c>
      <c r="T246" s="5" t="s">
        <v>8310</v>
      </c>
      <c r="U246" s="5" t="s">
        <v>8315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 t="str">
        <f>TEXT(((Table1[[#This Row],[deadline]]/60/60)/24)+DATE(1970,1,1),"mmm")</f>
        <v>Aug</v>
      </c>
      <c r="K247" s="14" t="str">
        <f>TEXT(((Table1[[#This Row],[deadline]]/60/60)/24)+DATE(1970,1,1),"yyyy")</f>
        <v>2012</v>
      </c>
      <c r="L247">
        <v>1342487785</v>
      </c>
      <c r="M247" s="13">
        <f>((Table1[[#This Row],[launched_at]]/60/60)/24)+DATE(1970,1,1)+(-5/24)</f>
        <v>41106.844733796293</v>
      </c>
      <c r="N247" t="b">
        <v>1</v>
      </c>
      <c r="O247">
        <v>96</v>
      </c>
      <c r="P247" t="b">
        <v>1</v>
      </c>
      <c r="Q247" t="s">
        <v>8269</v>
      </c>
      <c r="R247" s="5">
        <f>Table1[[#This Row],[pledged]]/D247</f>
        <v>1.0371999999999999</v>
      </c>
      <c r="S247" s="6">
        <f>IFERROR(Table1[[#This Row],[pledged]]/Table1[[#This Row],[backers_count]],0)</f>
        <v>54.020833333333336</v>
      </c>
      <c r="T247" s="5" t="s">
        <v>8310</v>
      </c>
      <c r="U247" s="5" t="s">
        <v>8315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 t="str">
        <f>TEXT(((Table1[[#This Row],[deadline]]/60/60)/24)+DATE(1970,1,1),"mmm")</f>
        <v>Dec</v>
      </c>
      <c r="K248" s="14" t="str">
        <f>TEXT(((Table1[[#This Row],[deadline]]/60/60)/24)+DATE(1970,1,1),"yyyy")</f>
        <v>2010</v>
      </c>
      <c r="L248">
        <v>1288341805</v>
      </c>
      <c r="M248" s="13">
        <f>((Table1[[#This Row],[launched_at]]/60/60)/24)+DATE(1970,1,1)+(-5/24)</f>
        <v>40480.155150462961</v>
      </c>
      <c r="N248" t="b">
        <v>1</v>
      </c>
      <c r="O248">
        <v>223</v>
      </c>
      <c r="P248" t="b">
        <v>1</v>
      </c>
      <c r="Q248" t="s">
        <v>8269</v>
      </c>
      <c r="R248" s="5">
        <f>Table1[[#This Row],[pledged]]/D248</f>
        <v>3.0546000000000002</v>
      </c>
      <c r="S248" s="6">
        <f>IFERROR(Table1[[#This Row],[pledged]]/Table1[[#This Row],[backers_count]],0)</f>
        <v>68.488789237668158</v>
      </c>
      <c r="T248" s="5" t="s">
        <v>8310</v>
      </c>
      <c r="U248" s="5" t="s">
        <v>8315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 t="str">
        <f>TEXT(((Table1[[#This Row],[deadline]]/60/60)/24)+DATE(1970,1,1),"mmm")</f>
        <v>Oct</v>
      </c>
      <c r="K249" s="14" t="str">
        <f>TEXT(((Table1[[#This Row],[deadline]]/60/60)/24)+DATE(1970,1,1),"yyyy")</f>
        <v>2010</v>
      </c>
      <c r="L249">
        <v>1284042614</v>
      </c>
      <c r="M249" s="13">
        <f>((Table1[[#This Row],[launched_at]]/60/60)/24)+DATE(1970,1,1)+(-5/24)</f>
        <v>40430.395995370367</v>
      </c>
      <c r="N249" t="b">
        <v>1</v>
      </c>
      <c r="O249">
        <v>62</v>
      </c>
      <c r="P249" t="b">
        <v>1</v>
      </c>
      <c r="Q249" t="s">
        <v>8269</v>
      </c>
      <c r="R249" s="5">
        <f>Table1[[#This Row],[pledged]]/D249</f>
        <v>1.341</v>
      </c>
      <c r="S249" s="6">
        <f>IFERROR(Table1[[#This Row],[pledged]]/Table1[[#This Row],[backers_count]],0)</f>
        <v>108.14516129032258</v>
      </c>
      <c r="T249" s="5" t="s">
        <v>8310</v>
      </c>
      <c r="U249" s="5" t="s">
        <v>8315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 t="str">
        <f>TEXT(((Table1[[#This Row],[deadline]]/60/60)/24)+DATE(1970,1,1),"mmm")</f>
        <v>Jan</v>
      </c>
      <c r="K250" s="14" t="str">
        <f>TEXT(((Table1[[#This Row],[deadline]]/60/60)/24)+DATE(1970,1,1),"yyyy")</f>
        <v>2012</v>
      </c>
      <c r="L250">
        <v>1322073309</v>
      </c>
      <c r="M250" s="13">
        <f>((Table1[[#This Row],[launched_at]]/60/60)/24)+DATE(1970,1,1)+(-5/24)</f>
        <v>40870.566076388888</v>
      </c>
      <c r="N250" t="b">
        <v>1</v>
      </c>
      <c r="O250">
        <v>146</v>
      </c>
      <c r="P250" t="b">
        <v>1</v>
      </c>
      <c r="Q250" t="s">
        <v>8269</v>
      </c>
      <c r="R250" s="5">
        <f>Table1[[#This Row],[pledged]]/D250</f>
        <v>1.0133294117647058</v>
      </c>
      <c r="S250" s="6">
        <f>IFERROR(Table1[[#This Row],[pledged]]/Table1[[#This Row],[backers_count]],0)</f>
        <v>589.95205479452056</v>
      </c>
      <c r="T250" s="5" t="s">
        <v>8310</v>
      </c>
      <c r="U250" s="5" t="s">
        <v>8315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 t="str">
        <f>TEXT(((Table1[[#This Row],[deadline]]/60/60)/24)+DATE(1970,1,1),"mmm")</f>
        <v>Aug</v>
      </c>
      <c r="K251" s="14" t="str">
        <f>TEXT(((Table1[[#This Row],[deadline]]/60/60)/24)+DATE(1970,1,1),"yyyy")</f>
        <v>2010</v>
      </c>
      <c r="L251">
        <v>1275603020</v>
      </c>
      <c r="M251" s="13">
        <f>((Table1[[#This Row],[launched_at]]/60/60)/24)+DATE(1970,1,1)+(-5/24)</f>
        <v>40332.715509259258</v>
      </c>
      <c r="N251" t="b">
        <v>1</v>
      </c>
      <c r="O251">
        <v>235</v>
      </c>
      <c r="P251" t="b">
        <v>1</v>
      </c>
      <c r="Q251" t="s">
        <v>8269</v>
      </c>
      <c r="R251" s="5">
        <f>Table1[[#This Row],[pledged]]/D251</f>
        <v>1.1292</v>
      </c>
      <c r="S251" s="6">
        <f>IFERROR(Table1[[#This Row],[pledged]]/Table1[[#This Row],[backers_count]],0)</f>
        <v>48.051063829787232</v>
      </c>
      <c r="T251" s="5" t="s">
        <v>8310</v>
      </c>
      <c r="U251" s="5" t="s">
        <v>8315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 t="str">
        <f>TEXT(((Table1[[#This Row],[deadline]]/60/60)/24)+DATE(1970,1,1),"mmm")</f>
        <v>Jun</v>
      </c>
      <c r="K252" s="14" t="str">
        <f>TEXT(((Table1[[#This Row],[deadline]]/60/60)/24)+DATE(1970,1,1),"yyyy")</f>
        <v>2013</v>
      </c>
      <c r="L252">
        <v>1367933691</v>
      </c>
      <c r="M252" s="13">
        <f>((Table1[[#This Row],[launched_at]]/60/60)/24)+DATE(1970,1,1)+(-5/24)</f>
        <v>41401.357534722221</v>
      </c>
      <c r="N252" t="b">
        <v>1</v>
      </c>
      <c r="O252">
        <v>437</v>
      </c>
      <c r="P252" t="b">
        <v>1</v>
      </c>
      <c r="Q252" t="s">
        <v>8269</v>
      </c>
      <c r="R252" s="5">
        <f>Table1[[#This Row],[pledged]]/D252</f>
        <v>1.0558333333333334</v>
      </c>
      <c r="S252" s="6">
        <f>IFERROR(Table1[[#This Row],[pledged]]/Table1[[#This Row],[backers_count]],0)</f>
        <v>72.482837528604122</v>
      </c>
      <c r="T252" s="5" t="s">
        <v>8310</v>
      </c>
      <c r="U252" s="5" t="s">
        <v>8315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 t="str">
        <f>TEXT(((Table1[[#This Row],[deadline]]/60/60)/24)+DATE(1970,1,1),"mmm")</f>
        <v>May</v>
      </c>
      <c r="K253" s="14" t="str">
        <f>TEXT(((Table1[[#This Row],[deadline]]/60/60)/24)+DATE(1970,1,1),"yyyy")</f>
        <v>2012</v>
      </c>
      <c r="L253">
        <v>1334429646</v>
      </c>
      <c r="M253" s="13">
        <f>((Table1[[#This Row],[launched_at]]/60/60)/24)+DATE(1970,1,1)+(-5/24)</f>
        <v>41013.579236111109</v>
      </c>
      <c r="N253" t="b">
        <v>1</v>
      </c>
      <c r="O253">
        <v>77</v>
      </c>
      <c r="P253" t="b">
        <v>1</v>
      </c>
      <c r="Q253" t="s">
        <v>8269</v>
      </c>
      <c r="R253" s="5">
        <f>Table1[[#This Row],[pledged]]/D253</f>
        <v>1.2557142857142858</v>
      </c>
      <c r="S253" s="6">
        <f>IFERROR(Table1[[#This Row],[pledged]]/Table1[[#This Row],[backers_count]],0)</f>
        <v>57.077922077922075</v>
      </c>
      <c r="T253" s="5" t="s">
        <v>8310</v>
      </c>
      <c r="U253" s="5" t="s">
        <v>8315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 t="str">
        <f>TEXT(((Table1[[#This Row],[deadline]]/60/60)/24)+DATE(1970,1,1),"mmm")</f>
        <v>Jun</v>
      </c>
      <c r="K254" s="14" t="str">
        <f>TEXT(((Table1[[#This Row],[deadline]]/60/60)/24)+DATE(1970,1,1),"yyyy")</f>
        <v>2010</v>
      </c>
      <c r="L254">
        <v>1269878058</v>
      </c>
      <c r="M254" s="13">
        <f>((Table1[[#This Row],[launched_at]]/60/60)/24)+DATE(1970,1,1)+(-5/24)</f>
        <v>40266.454375000001</v>
      </c>
      <c r="N254" t="b">
        <v>1</v>
      </c>
      <c r="O254">
        <v>108</v>
      </c>
      <c r="P254" t="b">
        <v>1</v>
      </c>
      <c r="Q254" t="s">
        <v>8269</v>
      </c>
      <c r="R254" s="5">
        <f>Table1[[#This Row],[pledged]]/D254</f>
        <v>1.8455999999999999</v>
      </c>
      <c r="S254" s="6">
        <f>IFERROR(Table1[[#This Row],[pledged]]/Table1[[#This Row],[backers_count]],0)</f>
        <v>85.444444444444443</v>
      </c>
      <c r="T254" s="5" t="s">
        <v>8310</v>
      </c>
      <c r="U254" s="5" t="s">
        <v>8315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 t="str">
        <f>TEXT(((Table1[[#This Row],[deadline]]/60/60)/24)+DATE(1970,1,1),"mmm")</f>
        <v>Feb</v>
      </c>
      <c r="K255" s="14" t="str">
        <f>TEXT(((Table1[[#This Row],[deadline]]/60/60)/24)+DATE(1970,1,1),"yyyy")</f>
        <v>2012</v>
      </c>
      <c r="L255">
        <v>1326728235</v>
      </c>
      <c r="M255" s="13">
        <f>((Table1[[#This Row],[launched_at]]/60/60)/24)+DATE(1970,1,1)+(-5/24)</f>
        <v>40924.44253472222</v>
      </c>
      <c r="N255" t="b">
        <v>1</v>
      </c>
      <c r="O255">
        <v>7</v>
      </c>
      <c r="P255" t="b">
        <v>1</v>
      </c>
      <c r="Q255" t="s">
        <v>8269</v>
      </c>
      <c r="R255" s="5">
        <f>Table1[[#This Row],[pledged]]/D255</f>
        <v>1.0073333333333334</v>
      </c>
      <c r="S255" s="6">
        <f>IFERROR(Table1[[#This Row],[pledged]]/Table1[[#This Row],[backers_count]],0)</f>
        <v>215.85714285714286</v>
      </c>
      <c r="T255" s="5" t="s">
        <v>8310</v>
      </c>
      <c r="U255" s="5" t="s">
        <v>8315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 t="str">
        <f>TEXT(((Table1[[#This Row],[deadline]]/60/60)/24)+DATE(1970,1,1),"mmm")</f>
        <v>Oct</v>
      </c>
      <c r="K256" s="14" t="str">
        <f>TEXT(((Table1[[#This Row],[deadline]]/60/60)/24)+DATE(1970,1,1),"yyyy")</f>
        <v>2015</v>
      </c>
      <c r="L256">
        <v>1442443910</v>
      </c>
      <c r="M256" s="13">
        <f>((Table1[[#This Row],[launched_at]]/60/60)/24)+DATE(1970,1,1)+(-5/24)</f>
        <v>42263.744328703695</v>
      </c>
      <c r="N256" t="b">
        <v>1</v>
      </c>
      <c r="O256">
        <v>314</v>
      </c>
      <c r="P256" t="b">
        <v>1</v>
      </c>
      <c r="Q256" t="s">
        <v>8269</v>
      </c>
      <c r="R256" s="5">
        <f>Table1[[#This Row],[pledged]]/D256</f>
        <v>1.1694724999999999</v>
      </c>
      <c r="S256" s="6">
        <f>IFERROR(Table1[[#This Row],[pledged]]/Table1[[#This Row],[backers_count]],0)</f>
        <v>89.38643312101911</v>
      </c>
      <c r="T256" s="5" t="s">
        <v>8310</v>
      </c>
      <c r="U256" s="5" t="s">
        <v>8315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 t="str">
        <f>TEXT(((Table1[[#This Row],[deadline]]/60/60)/24)+DATE(1970,1,1),"mmm")</f>
        <v>Mar</v>
      </c>
      <c r="K257" s="14" t="str">
        <f>TEXT(((Table1[[#This Row],[deadline]]/60/60)/24)+DATE(1970,1,1),"yyyy")</f>
        <v>2011</v>
      </c>
      <c r="L257">
        <v>1297687082</v>
      </c>
      <c r="M257" s="13">
        <f>((Table1[[#This Row],[launched_at]]/60/60)/24)+DATE(1970,1,1)+(-5/24)</f>
        <v>40588.318078703705</v>
      </c>
      <c r="N257" t="b">
        <v>1</v>
      </c>
      <c r="O257">
        <v>188</v>
      </c>
      <c r="P257" t="b">
        <v>1</v>
      </c>
      <c r="Q257" t="s">
        <v>8269</v>
      </c>
      <c r="R257" s="5">
        <f>Table1[[#This Row],[pledged]]/D257</f>
        <v>1.0673325</v>
      </c>
      <c r="S257" s="6">
        <f>IFERROR(Table1[[#This Row],[pledged]]/Table1[[#This Row],[backers_count]],0)</f>
        <v>45.418404255319146</v>
      </c>
      <c r="T257" s="5" t="s">
        <v>8310</v>
      </c>
      <c r="U257" s="5" t="s">
        <v>8315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 t="str">
        <f>TEXT(((Table1[[#This Row],[deadline]]/60/60)/24)+DATE(1970,1,1),"mmm")</f>
        <v>Mar</v>
      </c>
      <c r="K258" s="14" t="str">
        <f>TEXT(((Table1[[#This Row],[deadline]]/60/60)/24)+DATE(1970,1,1),"yyyy")</f>
        <v>2013</v>
      </c>
      <c r="L258">
        <v>1360866467</v>
      </c>
      <c r="M258" s="13">
        <f>((Table1[[#This Row],[launched_at]]/60/60)/24)+DATE(1970,1,1)+(-5/24)</f>
        <v>41319.560960648145</v>
      </c>
      <c r="N258" t="b">
        <v>1</v>
      </c>
      <c r="O258">
        <v>275</v>
      </c>
      <c r="P258" t="b">
        <v>1</v>
      </c>
      <c r="Q258" t="s">
        <v>8269</v>
      </c>
      <c r="R258" s="5">
        <f>Table1[[#This Row],[pledged]]/D258</f>
        <v>1.391</v>
      </c>
      <c r="S258" s="6">
        <f>IFERROR(Table1[[#This Row],[pledged]]/Table1[[#This Row],[backers_count]],0)</f>
        <v>65.756363636363631</v>
      </c>
      <c r="T258" s="5" t="s">
        <v>8310</v>
      </c>
      <c r="U258" s="5" t="s">
        <v>8315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 t="str">
        <f>TEXT(((Table1[[#This Row],[deadline]]/60/60)/24)+DATE(1970,1,1),"mmm")</f>
        <v>May</v>
      </c>
      <c r="K259" s="14" t="str">
        <f>TEXT(((Table1[[#This Row],[deadline]]/60/60)/24)+DATE(1970,1,1),"yyyy")</f>
        <v>2016</v>
      </c>
      <c r="L259">
        <v>1461078162</v>
      </c>
      <c r="M259" s="13">
        <f>((Table1[[#This Row],[launched_at]]/60/60)/24)+DATE(1970,1,1)+(-5/24)</f>
        <v>42479.418541666666</v>
      </c>
      <c r="N259" t="b">
        <v>1</v>
      </c>
      <c r="O259">
        <v>560</v>
      </c>
      <c r="P259" t="b">
        <v>1</v>
      </c>
      <c r="Q259" t="s">
        <v>8269</v>
      </c>
      <c r="R259" s="5">
        <f>Table1[[#This Row],[pledged]]/D259</f>
        <v>1.0672648571428571</v>
      </c>
      <c r="S259" s="6">
        <f>IFERROR(Table1[[#This Row],[pledged]]/Table1[[#This Row],[backers_count]],0)</f>
        <v>66.70405357142856</v>
      </c>
      <c r="T259" s="5" t="s">
        <v>8310</v>
      </c>
      <c r="U259" s="5" t="s">
        <v>8315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 t="str">
        <f>TEXT(((Table1[[#This Row],[deadline]]/60/60)/24)+DATE(1970,1,1),"mmm")</f>
        <v>Jun</v>
      </c>
      <c r="K260" s="14" t="str">
        <f>TEXT(((Table1[[#This Row],[deadline]]/60/60)/24)+DATE(1970,1,1),"yyyy")</f>
        <v>2011</v>
      </c>
      <c r="L260">
        <v>1305767666</v>
      </c>
      <c r="M260" s="13">
        <f>((Table1[[#This Row],[launched_at]]/60/60)/24)+DATE(1970,1,1)+(-5/24)</f>
        <v>40681.843356481477</v>
      </c>
      <c r="N260" t="b">
        <v>1</v>
      </c>
      <c r="O260">
        <v>688</v>
      </c>
      <c r="P260" t="b">
        <v>1</v>
      </c>
      <c r="Q260" t="s">
        <v>8269</v>
      </c>
      <c r="R260" s="5">
        <f>Table1[[#This Row],[pledged]]/D260</f>
        <v>1.9114</v>
      </c>
      <c r="S260" s="6">
        <f>IFERROR(Table1[[#This Row],[pledged]]/Table1[[#This Row],[backers_count]],0)</f>
        <v>83.345930232558146</v>
      </c>
      <c r="T260" s="5" t="s">
        <v>8310</v>
      </c>
      <c r="U260" s="5" t="s">
        <v>8315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 t="str">
        <f>TEXT(((Table1[[#This Row],[deadline]]/60/60)/24)+DATE(1970,1,1),"mmm")</f>
        <v>Apr</v>
      </c>
      <c r="K261" s="14" t="str">
        <f>TEXT(((Table1[[#This Row],[deadline]]/60/60)/24)+DATE(1970,1,1),"yyyy")</f>
        <v>2015</v>
      </c>
      <c r="L261">
        <v>1425922969</v>
      </c>
      <c r="M261" s="13">
        <f>((Table1[[#This Row],[launched_at]]/60/60)/24)+DATE(1970,1,1)+(-5/24)</f>
        <v>42072.529733796291</v>
      </c>
      <c r="N261" t="b">
        <v>1</v>
      </c>
      <c r="O261">
        <v>942</v>
      </c>
      <c r="P261" t="b">
        <v>1</v>
      </c>
      <c r="Q261" t="s">
        <v>8269</v>
      </c>
      <c r="R261" s="5">
        <f>Table1[[#This Row],[pledged]]/D261</f>
        <v>1.3193789333333332</v>
      </c>
      <c r="S261" s="6">
        <f>IFERROR(Table1[[#This Row],[pledged]]/Table1[[#This Row],[backers_count]],0)</f>
        <v>105.04609341825902</v>
      </c>
      <c r="T261" s="5" t="s">
        <v>8310</v>
      </c>
      <c r="U261" s="5" t="s">
        <v>8315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 t="str">
        <f>TEXT(((Table1[[#This Row],[deadline]]/60/60)/24)+DATE(1970,1,1),"mmm")</f>
        <v>Jul</v>
      </c>
      <c r="K262" s="14" t="str">
        <f>TEXT(((Table1[[#This Row],[deadline]]/60/60)/24)+DATE(1970,1,1),"yyyy")</f>
        <v>2010</v>
      </c>
      <c r="L262">
        <v>1275415679</v>
      </c>
      <c r="M262" s="13">
        <f>((Table1[[#This Row],[launched_at]]/60/60)/24)+DATE(1970,1,1)+(-5/24)</f>
        <v>40330.547210648147</v>
      </c>
      <c r="N262" t="b">
        <v>1</v>
      </c>
      <c r="O262">
        <v>88</v>
      </c>
      <c r="P262" t="b">
        <v>1</v>
      </c>
      <c r="Q262" t="s">
        <v>8269</v>
      </c>
      <c r="R262" s="5">
        <f>Table1[[#This Row],[pledged]]/D262</f>
        <v>1.0640000000000001</v>
      </c>
      <c r="S262" s="6">
        <f>IFERROR(Table1[[#This Row],[pledged]]/Table1[[#This Row],[backers_count]],0)</f>
        <v>120.90909090909091</v>
      </c>
      <c r="T262" s="5" t="s">
        <v>8310</v>
      </c>
      <c r="U262" s="5" t="s">
        <v>8315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 t="str">
        <f>TEXT(((Table1[[#This Row],[deadline]]/60/60)/24)+DATE(1970,1,1),"mmm")</f>
        <v>Jun</v>
      </c>
      <c r="K263" s="14" t="str">
        <f>TEXT(((Table1[[#This Row],[deadline]]/60/60)/24)+DATE(1970,1,1),"yyyy")</f>
        <v>2012</v>
      </c>
      <c r="L263">
        <v>1334783704</v>
      </c>
      <c r="M263" s="13">
        <f>((Table1[[#This Row],[launched_at]]/60/60)/24)+DATE(1970,1,1)+(-5/24)</f>
        <v>41017.677129629628</v>
      </c>
      <c r="N263" t="b">
        <v>1</v>
      </c>
      <c r="O263">
        <v>220</v>
      </c>
      <c r="P263" t="b">
        <v>1</v>
      </c>
      <c r="Q263" t="s">
        <v>8269</v>
      </c>
      <c r="R263" s="5">
        <f>Table1[[#This Row],[pledged]]/D263</f>
        <v>1.0740000000000001</v>
      </c>
      <c r="S263" s="6">
        <f>IFERROR(Table1[[#This Row],[pledged]]/Table1[[#This Row],[backers_count]],0)</f>
        <v>97.63636363636364</v>
      </c>
      <c r="T263" s="5" t="s">
        <v>8310</v>
      </c>
      <c r="U263" s="5" t="s">
        <v>8315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 t="str">
        <f>TEXT(((Table1[[#This Row],[deadline]]/60/60)/24)+DATE(1970,1,1),"mmm")</f>
        <v>Feb</v>
      </c>
      <c r="K264" s="14" t="str">
        <f>TEXT(((Table1[[#This Row],[deadline]]/60/60)/24)+DATE(1970,1,1),"yyyy")</f>
        <v>2011</v>
      </c>
      <c r="L264">
        <v>1294811828</v>
      </c>
      <c r="M264" s="13">
        <f>((Table1[[#This Row],[launched_at]]/60/60)/24)+DATE(1970,1,1)+(-5/24)</f>
        <v>40555.039675925924</v>
      </c>
      <c r="N264" t="b">
        <v>1</v>
      </c>
      <c r="O264">
        <v>145</v>
      </c>
      <c r="P264" t="b">
        <v>1</v>
      </c>
      <c r="Q264" t="s">
        <v>8269</v>
      </c>
      <c r="R264" s="5">
        <f>Table1[[#This Row],[pledged]]/D264</f>
        <v>2.4</v>
      </c>
      <c r="S264" s="6">
        <f>IFERROR(Table1[[#This Row],[pledged]]/Table1[[#This Row],[backers_count]],0)</f>
        <v>41.379310344827587</v>
      </c>
      <c r="T264" s="5" t="s">
        <v>8310</v>
      </c>
      <c r="U264" s="5" t="s">
        <v>8315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 t="str">
        <f>TEXT(((Table1[[#This Row],[deadline]]/60/60)/24)+DATE(1970,1,1),"mmm")</f>
        <v>Sep</v>
      </c>
      <c r="K265" s="14" t="str">
        <f>TEXT(((Table1[[#This Row],[deadline]]/60/60)/24)+DATE(1970,1,1),"yyyy")</f>
        <v>2012</v>
      </c>
      <c r="L265">
        <v>1346194494</v>
      </c>
      <c r="M265" s="13">
        <f>((Table1[[#This Row],[launched_at]]/60/60)/24)+DATE(1970,1,1)+(-5/24)</f>
        <v>41149.746458333328</v>
      </c>
      <c r="N265" t="b">
        <v>1</v>
      </c>
      <c r="O265">
        <v>963</v>
      </c>
      <c r="P265" t="b">
        <v>1</v>
      </c>
      <c r="Q265" t="s">
        <v>8269</v>
      </c>
      <c r="R265" s="5">
        <f>Table1[[#This Row],[pledged]]/D265</f>
        <v>1.1808107999999999</v>
      </c>
      <c r="S265" s="6">
        <f>IFERROR(Table1[[#This Row],[pledged]]/Table1[[#This Row],[backers_count]],0)</f>
        <v>30.654485981308412</v>
      </c>
      <c r="T265" s="5" t="s">
        <v>8310</v>
      </c>
      <c r="U265" s="5" t="s">
        <v>8315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 t="str">
        <f>TEXT(((Table1[[#This Row],[deadline]]/60/60)/24)+DATE(1970,1,1),"mmm")</f>
        <v>May</v>
      </c>
      <c r="K266" s="14" t="str">
        <f>TEXT(((Table1[[#This Row],[deadline]]/60/60)/24)+DATE(1970,1,1),"yyyy")</f>
        <v>2012</v>
      </c>
      <c r="L266">
        <v>1334155995</v>
      </c>
      <c r="M266" s="13">
        <f>((Table1[[#This Row],[launched_at]]/60/60)/24)+DATE(1970,1,1)+(-5/24)</f>
        <v>41010.411979166667</v>
      </c>
      <c r="N266" t="b">
        <v>1</v>
      </c>
      <c r="O266">
        <v>91</v>
      </c>
      <c r="P266" t="b">
        <v>1</v>
      </c>
      <c r="Q266" t="s">
        <v>8269</v>
      </c>
      <c r="R266" s="5">
        <f>Table1[[#This Row],[pledged]]/D266</f>
        <v>1.1819999999999999</v>
      </c>
      <c r="S266" s="6">
        <f>IFERROR(Table1[[#This Row],[pledged]]/Table1[[#This Row],[backers_count]],0)</f>
        <v>64.945054945054949</v>
      </c>
      <c r="T266" s="5" t="s">
        <v>8310</v>
      </c>
      <c r="U266" s="5" t="s">
        <v>8315</v>
      </c>
    </row>
    <row r="267" spans="1:21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 t="str">
        <f>TEXT(((Table1[[#This Row],[deadline]]/60/60)/24)+DATE(1970,1,1),"mmm")</f>
        <v>May</v>
      </c>
      <c r="K267" s="14" t="str">
        <f>TEXT(((Table1[[#This Row],[deadline]]/60/60)/24)+DATE(1970,1,1),"yyyy")</f>
        <v>2010</v>
      </c>
      <c r="L267">
        <v>1269928430</v>
      </c>
      <c r="M267" s="13">
        <f>((Table1[[#This Row],[launched_at]]/60/60)/24)+DATE(1970,1,1)+(-5/24)</f>
        <v>40267.037384259253</v>
      </c>
      <c r="N267" t="b">
        <v>1</v>
      </c>
      <c r="O267">
        <v>58</v>
      </c>
      <c r="P267" t="b">
        <v>1</v>
      </c>
      <c r="Q267" t="s">
        <v>8269</v>
      </c>
      <c r="R267" s="5">
        <f>Table1[[#This Row],[pledged]]/D267</f>
        <v>1.111</v>
      </c>
      <c r="S267" s="6">
        <f>IFERROR(Table1[[#This Row],[pledged]]/Table1[[#This Row],[backers_count]],0)</f>
        <v>95.775862068965523</v>
      </c>
      <c r="T267" s="5" t="s">
        <v>8310</v>
      </c>
      <c r="U267" s="5" t="s">
        <v>8315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 t="str">
        <f>TEXT(((Table1[[#This Row],[deadline]]/60/60)/24)+DATE(1970,1,1),"mmm")</f>
        <v>Apr</v>
      </c>
      <c r="K268" s="14" t="str">
        <f>TEXT(((Table1[[#This Row],[deadline]]/60/60)/24)+DATE(1970,1,1),"yyyy")</f>
        <v>2010</v>
      </c>
      <c r="L268">
        <v>1264565507</v>
      </c>
      <c r="M268" s="13">
        <f>((Table1[[#This Row],[launched_at]]/60/60)/24)+DATE(1970,1,1)+(-5/24)</f>
        <v>40204.966516203705</v>
      </c>
      <c r="N268" t="b">
        <v>1</v>
      </c>
      <c r="O268">
        <v>36</v>
      </c>
      <c r="P268" t="b">
        <v>1</v>
      </c>
      <c r="Q268" t="s">
        <v>8269</v>
      </c>
      <c r="R268" s="5">
        <f>Table1[[#This Row],[pledged]]/D268</f>
        <v>1.4550000000000001</v>
      </c>
      <c r="S268" s="6">
        <f>IFERROR(Table1[[#This Row],[pledged]]/Table1[[#This Row],[backers_count]],0)</f>
        <v>40.416666666666664</v>
      </c>
      <c r="T268" s="5" t="s">
        <v>8310</v>
      </c>
      <c r="U268" s="5" t="s">
        <v>8315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 t="str">
        <f>TEXT(((Table1[[#This Row],[deadline]]/60/60)/24)+DATE(1970,1,1),"mmm")</f>
        <v>Jun</v>
      </c>
      <c r="K269" s="14" t="str">
        <f>TEXT(((Table1[[#This Row],[deadline]]/60/60)/24)+DATE(1970,1,1),"yyyy")</f>
        <v>2014</v>
      </c>
      <c r="L269">
        <v>1401101499</v>
      </c>
      <c r="M269" s="13">
        <f>((Table1[[#This Row],[launched_at]]/60/60)/24)+DATE(1970,1,1)+(-5/24)</f>
        <v>41785.244201388887</v>
      </c>
      <c r="N269" t="b">
        <v>1</v>
      </c>
      <c r="O269">
        <v>165</v>
      </c>
      <c r="P269" t="b">
        <v>1</v>
      </c>
      <c r="Q269" t="s">
        <v>8269</v>
      </c>
      <c r="R269" s="5">
        <f>Table1[[#This Row],[pledged]]/D269</f>
        <v>1.3162883248730965</v>
      </c>
      <c r="S269" s="6">
        <f>IFERROR(Table1[[#This Row],[pledged]]/Table1[[#This Row],[backers_count]],0)</f>
        <v>78.578424242424248</v>
      </c>
      <c r="T269" s="5" t="s">
        <v>8310</v>
      </c>
      <c r="U269" s="5" t="s">
        <v>8315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 t="str">
        <f>TEXT(((Table1[[#This Row],[deadline]]/60/60)/24)+DATE(1970,1,1),"mmm")</f>
        <v>Nov</v>
      </c>
      <c r="K270" s="14" t="str">
        <f>TEXT(((Table1[[#This Row],[deadline]]/60/60)/24)+DATE(1970,1,1),"yyyy")</f>
        <v>2011</v>
      </c>
      <c r="L270">
        <v>1316749178</v>
      </c>
      <c r="M270" s="13">
        <f>((Table1[[#This Row],[launched_at]]/60/60)/24)+DATE(1970,1,1)+(-5/24)</f>
        <v>40808.944189814814</v>
      </c>
      <c r="N270" t="b">
        <v>1</v>
      </c>
      <c r="O270">
        <v>111</v>
      </c>
      <c r="P270" t="b">
        <v>1</v>
      </c>
      <c r="Q270" t="s">
        <v>8269</v>
      </c>
      <c r="R270" s="5">
        <f>Table1[[#This Row],[pledged]]/D270</f>
        <v>1.1140000000000001</v>
      </c>
      <c r="S270" s="6">
        <f>IFERROR(Table1[[#This Row],[pledged]]/Table1[[#This Row],[backers_count]],0)</f>
        <v>50.18018018018018</v>
      </c>
      <c r="T270" s="5" t="s">
        <v>8310</v>
      </c>
      <c r="U270" s="5" t="s">
        <v>8315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 t="str">
        <f>TEXT(((Table1[[#This Row],[deadline]]/60/60)/24)+DATE(1970,1,1),"mmm")</f>
        <v>Feb</v>
      </c>
      <c r="K271" s="14" t="str">
        <f>TEXT(((Table1[[#This Row],[deadline]]/60/60)/24)+DATE(1970,1,1),"yyyy")</f>
        <v>2017</v>
      </c>
      <c r="L271">
        <v>1485146622</v>
      </c>
      <c r="M271" s="13">
        <f>((Table1[[#This Row],[launched_at]]/60/60)/24)+DATE(1970,1,1)+(-5/24)</f>
        <v>42757.988680555551</v>
      </c>
      <c r="N271" t="b">
        <v>1</v>
      </c>
      <c r="O271">
        <v>1596</v>
      </c>
      <c r="P271" t="b">
        <v>1</v>
      </c>
      <c r="Q271" t="s">
        <v>8269</v>
      </c>
      <c r="R271" s="5">
        <f>Table1[[#This Row],[pledged]]/D271</f>
        <v>1.4723377</v>
      </c>
      <c r="S271" s="6">
        <f>IFERROR(Table1[[#This Row],[pledged]]/Table1[[#This Row],[backers_count]],0)</f>
        <v>92.251735588972423</v>
      </c>
      <c r="T271" s="5" t="s">
        <v>8310</v>
      </c>
      <c r="U271" s="5" t="s">
        <v>8315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 t="str">
        <f>TEXT(((Table1[[#This Row],[deadline]]/60/60)/24)+DATE(1970,1,1),"mmm")</f>
        <v>May</v>
      </c>
      <c r="K272" s="14" t="str">
        <f>TEXT(((Table1[[#This Row],[deadline]]/60/60)/24)+DATE(1970,1,1),"yyyy")</f>
        <v>2011</v>
      </c>
      <c r="L272">
        <v>1301950070</v>
      </c>
      <c r="M272" s="13">
        <f>((Table1[[#This Row],[launched_at]]/60/60)/24)+DATE(1970,1,1)+(-5/24)</f>
        <v>40637.658217592587</v>
      </c>
      <c r="N272" t="b">
        <v>1</v>
      </c>
      <c r="O272">
        <v>61</v>
      </c>
      <c r="P272" t="b">
        <v>1</v>
      </c>
      <c r="Q272" t="s">
        <v>8269</v>
      </c>
      <c r="R272" s="5">
        <f>Table1[[#This Row],[pledged]]/D272</f>
        <v>1.5260869565217392</v>
      </c>
      <c r="S272" s="6">
        <f>IFERROR(Table1[[#This Row],[pledged]]/Table1[[#This Row],[backers_count]],0)</f>
        <v>57.540983606557376</v>
      </c>
      <c r="T272" s="5" t="s">
        <v>8310</v>
      </c>
      <c r="U272" s="5" t="s">
        <v>8315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 t="str">
        <f>TEXT(((Table1[[#This Row],[deadline]]/60/60)/24)+DATE(1970,1,1),"mmm")</f>
        <v>Jan</v>
      </c>
      <c r="K273" s="14" t="str">
        <f>TEXT(((Table1[[#This Row],[deadline]]/60/60)/24)+DATE(1970,1,1),"yyyy")</f>
        <v>2014</v>
      </c>
      <c r="L273">
        <v>1386123861</v>
      </c>
      <c r="M273" s="13">
        <f>((Table1[[#This Row],[launched_at]]/60/60)/24)+DATE(1970,1,1)+(-5/24)</f>
        <v>41611.891909722224</v>
      </c>
      <c r="N273" t="b">
        <v>1</v>
      </c>
      <c r="O273">
        <v>287</v>
      </c>
      <c r="P273" t="b">
        <v>1</v>
      </c>
      <c r="Q273" t="s">
        <v>8269</v>
      </c>
      <c r="R273" s="5">
        <f>Table1[[#This Row],[pledged]]/D273</f>
        <v>1.0468</v>
      </c>
      <c r="S273" s="6">
        <f>IFERROR(Table1[[#This Row],[pledged]]/Table1[[#This Row],[backers_count]],0)</f>
        <v>109.42160278745645</v>
      </c>
      <c r="T273" s="5" t="s">
        <v>8310</v>
      </c>
      <c r="U273" s="5" t="s">
        <v>8315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 t="str">
        <f>TEXT(((Table1[[#This Row],[deadline]]/60/60)/24)+DATE(1970,1,1),"mmm")</f>
        <v>Apr</v>
      </c>
      <c r="K274" s="14" t="str">
        <f>TEXT(((Table1[[#This Row],[deadline]]/60/60)/24)+DATE(1970,1,1),"yyyy")</f>
        <v>2010</v>
      </c>
      <c r="L274">
        <v>1267220191</v>
      </c>
      <c r="M274" s="13">
        <f>((Table1[[#This Row],[launched_at]]/60/60)/24)+DATE(1970,1,1)+(-5/24)</f>
        <v>40235.692025462959</v>
      </c>
      <c r="N274" t="b">
        <v>1</v>
      </c>
      <c r="O274">
        <v>65</v>
      </c>
      <c r="P274" t="b">
        <v>1</v>
      </c>
      <c r="Q274" t="s">
        <v>8269</v>
      </c>
      <c r="R274" s="5">
        <f>Table1[[#This Row],[pledged]]/D274</f>
        <v>1.7743366666666667</v>
      </c>
      <c r="S274" s="6">
        <f>IFERROR(Table1[[#This Row],[pledged]]/Table1[[#This Row],[backers_count]],0)</f>
        <v>81.892461538461546</v>
      </c>
      <c r="T274" s="5" t="s">
        <v>8310</v>
      </c>
      <c r="U274" s="5" t="s">
        <v>8315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 t="str">
        <f>TEXT(((Table1[[#This Row],[deadline]]/60/60)/24)+DATE(1970,1,1),"mmm")</f>
        <v>Jul</v>
      </c>
      <c r="K275" s="14" t="str">
        <f>TEXT(((Table1[[#This Row],[deadline]]/60/60)/24)+DATE(1970,1,1),"yyyy")</f>
        <v>2011</v>
      </c>
      <c r="L275">
        <v>1307102266</v>
      </c>
      <c r="M275" s="13">
        <f>((Table1[[#This Row],[launched_at]]/60/60)/24)+DATE(1970,1,1)+(-5/24)</f>
        <v>40697.29011574074</v>
      </c>
      <c r="N275" t="b">
        <v>1</v>
      </c>
      <c r="O275">
        <v>118</v>
      </c>
      <c r="P275" t="b">
        <v>1</v>
      </c>
      <c r="Q275" t="s">
        <v>8269</v>
      </c>
      <c r="R275" s="5">
        <f>Table1[[#This Row],[pledged]]/D275</f>
        <v>1.077758</v>
      </c>
      <c r="S275" s="6">
        <f>IFERROR(Table1[[#This Row],[pledged]]/Table1[[#This Row],[backers_count]],0)</f>
        <v>45.667711864406776</v>
      </c>
      <c r="T275" s="5" t="s">
        <v>8310</v>
      </c>
      <c r="U275" s="5" t="s">
        <v>8315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 t="str">
        <f>TEXT(((Table1[[#This Row],[deadline]]/60/60)/24)+DATE(1970,1,1),"mmm")</f>
        <v>Apr</v>
      </c>
      <c r="K276" s="14" t="str">
        <f>TEXT(((Table1[[#This Row],[deadline]]/60/60)/24)+DATE(1970,1,1),"yyyy")</f>
        <v>2012</v>
      </c>
      <c r="L276">
        <v>1330638829</v>
      </c>
      <c r="M276" s="13">
        <f>((Table1[[#This Row],[launched_at]]/60/60)/24)+DATE(1970,1,1)+(-5/24)</f>
        <v>40969.704039351847</v>
      </c>
      <c r="N276" t="b">
        <v>1</v>
      </c>
      <c r="O276">
        <v>113</v>
      </c>
      <c r="P276" t="b">
        <v>1</v>
      </c>
      <c r="Q276" t="s">
        <v>8269</v>
      </c>
      <c r="R276" s="5">
        <f>Table1[[#This Row],[pledged]]/D276</f>
        <v>1.56</v>
      </c>
      <c r="S276" s="6">
        <f>IFERROR(Table1[[#This Row],[pledged]]/Table1[[#This Row],[backers_count]],0)</f>
        <v>55.221238938053098</v>
      </c>
      <c r="T276" s="5" t="s">
        <v>8310</v>
      </c>
      <c r="U276" s="5" t="s">
        <v>8315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 t="str">
        <f>TEXT(((Table1[[#This Row],[deadline]]/60/60)/24)+DATE(1970,1,1),"mmm")</f>
        <v>Nov</v>
      </c>
      <c r="K277" s="14" t="str">
        <f>TEXT(((Table1[[#This Row],[deadline]]/60/60)/24)+DATE(1970,1,1),"yyyy")</f>
        <v>2012</v>
      </c>
      <c r="L277">
        <v>1349916366</v>
      </c>
      <c r="M277" s="13">
        <f>((Table1[[#This Row],[launched_at]]/60/60)/24)+DATE(1970,1,1)+(-5/24)</f>
        <v>41192.823680555557</v>
      </c>
      <c r="N277" t="b">
        <v>1</v>
      </c>
      <c r="O277">
        <v>332</v>
      </c>
      <c r="P277" t="b">
        <v>1</v>
      </c>
      <c r="Q277" t="s">
        <v>8269</v>
      </c>
      <c r="R277" s="5">
        <f>Table1[[#This Row],[pledged]]/D277</f>
        <v>1.08395</v>
      </c>
      <c r="S277" s="6">
        <f>IFERROR(Table1[[#This Row],[pledged]]/Table1[[#This Row],[backers_count]],0)</f>
        <v>65.298192771084331</v>
      </c>
      <c r="T277" s="5" t="s">
        <v>8310</v>
      </c>
      <c r="U277" s="5" t="s">
        <v>8315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 t="str">
        <f>TEXT(((Table1[[#This Row],[deadline]]/60/60)/24)+DATE(1970,1,1),"mmm")</f>
        <v>Apr</v>
      </c>
      <c r="K278" s="14" t="str">
        <f>TEXT(((Table1[[#This Row],[deadline]]/60/60)/24)+DATE(1970,1,1),"yyyy")</f>
        <v>2012</v>
      </c>
      <c r="L278">
        <v>1330394274</v>
      </c>
      <c r="M278" s="13">
        <f>((Table1[[#This Row],[launched_at]]/60/60)/24)+DATE(1970,1,1)+(-5/24)</f>
        <v>40966.87354166666</v>
      </c>
      <c r="N278" t="b">
        <v>1</v>
      </c>
      <c r="O278">
        <v>62</v>
      </c>
      <c r="P278" t="b">
        <v>1</v>
      </c>
      <c r="Q278" t="s">
        <v>8269</v>
      </c>
      <c r="R278" s="5">
        <f>Table1[[#This Row],[pledged]]/D278</f>
        <v>1.476</v>
      </c>
      <c r="S278" s="6">
        <f>IFERROR(Table1[[#This Row],[pledged]]/Table1[[#This Row],[backers_count]],0)</f>
        <v>95.225806451612897</v>
      </c>
      <c r="T278" s="5" t="s">
        <v>8310</v>
      </c>
      <c r="U278" s="5" t="s">
        <v>8315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 t="str">
        <f>TEXT(((Table1[[#This Row],[deadline]]/60/60)/24)+DATE(1970,1,1),"mmm")</f>
        <v>May</v>
      </c>
      <c r="K279" s="14" t="str">
        <f>TEXT(((Table1[[#This Row],[deadline]]/60/60)/24)+DATE(1970,1,1),"yyyy")</f>
        <v>2015</v>
      </c>
      <c r="L279">
        <v>1429824219</v>
      </c>
      <c r="M279" s="13">
        <f>((Table1[[#This Row],[launched_at]]/60/60)/24)+DATE(1970,1,1)+(-5/24)</f>
        <v>42117.68309027778</v>
      </c>
      <c r="N279" t="b">
        <v>1</v>
      </c>
      <c r="O279">
        <v>951</v>
      </c>
      <c r="P279" t="b">
        <v>1</v>
      </c>
      <c r="Q279" t="s">
        <v>8269</v>
      </c>
      <c r="R279" s="5">
        <f>Table1[[#This Row],[pledged]]/D279</f>
        <v>1.1038153846153846</v>
      </c>
      <c r="S279" s="6">
        <f>IFERROR(Table1[[#This Row],[pledged]]/Table1[[#This Row],[backers_count]],0)</f>
        <v>75.444794952681391</v>
      </c>
      <c r="T279" s="5" t="s">
        <v>8310</v>
      </c>
      <c r="U279" s="5" t="s">
        <v>8315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 t="str">
        <f>TEXT(((Table1[[#This Row],[deadline]]/60/60)/24)+DATE(1970,1,1),"mmm")</f>
        <v>Oct</v>
      </c>
      <c r="K280" s="14" t="str">
        <f>TEXT(((Table1[[#This Row],[deadline]]/60/60)/24)+DATE(1970,1,1),"yyyy")</f>
        <v>2012</v>
      </c>
      <c r="L280">
        <v>1347411539</v>
      </c>
      <c r="M280" s="13">
        <f>((Table1[[#This Row],[launched_at]]/60/60)/24)+DATE(1970,1,1)+(-5/24)</f>
        <v>41163.832627314812</v>
      </c>
      <c r="N280" t="b">
        <v>1</v>
      </c>
      <c r="O280">
        <v>415</v>
      </c>
      <c r="P280" t="b">
        <v>1</v>
      </c>
      <c r="Q280" t="s">
        <v>8269</v>
      </c>
      <c r="R280" s="5">
        <f>Table1[[#This Row],[pledged]]/D280</f>
        <v>1.5034814814814814</v>
      </c>
      <c r="S280" s="6">
        <f>IFERROR(Table1[[#This Row],[pledged]]/Table1[[#This Row],[backers_count]],0)</f>
        <v>97.816867469879512</v>
      </c>
      <c r="T280" s="5" t="s">
        <v>8310</v>
      </c>
      <c r="U280" s="5" t="s">
        <v>8315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 t="str">
        <f>TEXT(((Table1[[#This Row],[deadline]]/60/60)/24)+DATE(1970,1,1),"mmm")</f>
        <v>Feb</v>
      </c>
      <c r="K281" s="14" t="str">
        <f>TEXT(((Table1[[#This Row],[deadline]]/60/60)/24)+DATE(1970,1,1),"yyyy")</f>
        <v>2017</v>
      </c>
      <c r="L281">
        <v>1485237096</v>
      </c>
      <c r="M281" s="13">
        <f>((Table1[[#This Row],[launched_at]]/60/60)/24)+DATE(1970,1,1)+(-5/24)</f>
        <v>42759.035833333335</v>
      </c>
      <c r="N281" t="b">
        <v>1</v>
      </c>
      <c r="O281">
        <v>305</v>
      </c>
      <c r="P281" t="b">
        <v>1</v>
      </c>
      <c r="Q281" t="s">
        <v>8269</v>
      </c>
      <c r="R281" s="5">
        <f>Table1[[#This Row],[pledged]]/D281</f>
        <v>1.5731829411764706</v>
      </c>
      <c r="S281" s="6">
        <f>IFERROR(Table1[[#This Row],[pledged]]/Table1[[#This Row],[backers_count]],0)</f>
        <v>87.685606557377056</v>
      </c>
      <c r="T281" s="5" t="s">
        <v>8310</v>
      </c>
      <c r="U281" s="5" t="s">
        <v>8315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 t="str">
        <f>TEXT(((Table1[[#This Row],[deadline]]/60/60)/24)+DATE(1970,1,1),"mmm")</f>
        <v>May</v>
      </c>
      <c r="K282" s="14" t="str">
        <f>TEXT(((Table1[[#This Row],[deadline]]/60/60)/24)+DATE(1970,1,1),"yyyy")</f>
        <v>2014</v>
      </c>
      <c r="L282">
        <v>1397571035</v>
      </c>
      <c r="M282" s="13">
        <f>((Table1[[#This Row],[launched_at]]/60/60)/24)+DATE(1970,1,1)+(-5/24)</f>
        <v>41744.382349537031</v>
      </c>
      <c r="N282" t="b">
        <v>1</v>
      </c>
      <c r="O282">
        <v>2139</v>
      </c>
      <c r="P282" t="b">
        <v>1</v>
      </c>
      <c r="Q282" t="s">
        <v>8269</v>
      </c>
      <c r="R282" s="5">
        <f>Table1[[#This Row],[pledged]]/D282</f>
        <v>1.5614399999999999</v>
      </c>
      <c r="S282" s="6">
        <f>IFERROR(Table1[[#This Row],[pledged]]/Table1[[#This Row],[backers_count]],0)</f>
        <v>54.748948106591868</v>
      </c>
      <c r="T282" s="5" t="s">
        <v>8310</v>
      </c>
      <c r="U282" s="5" t="s">
        <v>8315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 t="str">
        <f>TEXT(((Table1[[#This Row],[deadline]]/60/60)/24)+DATE(1970,1,1),"mmm")</f>
        <v>Aug</v>
      </c>
      <c r="K283" s="14" t="str">
        <f>TEXT(((Table1[[#This Row],[deadline]]/60/60)/24)+DATE(1970,1,1),"yyyy")</f>
        <v>2009</v>
      </c>
      <c r="L283">
        <v>1242532513</v>
      </c>
      <c r="M283" s="13">
        <f>((Table1[[#This Row],[launched_at]]/60/60)/24)+DATE(1970,1,1)+(-5/24)</f>
        <v>39949.955011574071</v>
      </c>
      <c r="N283" t="b">
        <v>1</v>
      </c>
      <c r="O283">
        <v>79</v>
      </c>
      <c r="P283" t="b">
        <v>1</v>
      </c>
      <c r="Q283" t="s">
        <v>8269</v>
      </c>
      <c r="R283" s="5">
        <f>Table1[[#This Row],[pledged]]/D283</f>
        <v>1.2058763636363636</v>
      </c>
      <c r="S283" s="6">
        <f>IFERROR(Table1[[#This Row],[pledged]]/Table1[[#This Row],[backers_count]],0)</f>
        <v>83.953417721518989</v>
      </c>
      <c r="T283" s="5" t="s">
        <v>8310</v>
      </c>
      <c r="U283" s="5" t="s">
        <v>8315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 t="str">
        <f>TEXT(((Table1[[#This Row],[deadline]]/60/60)/24)+DATE(1970,1,1),"mmm")</f>
        <v>Feb</v>
      </c>
      <c r="K284" s="14" t="str">
        <f>TEXT(((Table1[[#This Row],[deadline]]/60/60)/24)+DATE(1970,1,1),"yyyy")</f>
        <v>2010</v>
      </c>
      <c r="L284">
        <v>1263679492</v>
      </c>
      <c r="M284" s="13">
        <f>((Table1[[#This Row],[launched_at]]/60/60)/24)+DATE(1970,1,1)+(-5/24)</f>
        <v>40194.711712962962</v>
      </c>
      <c r="N284" t="b">
        <v>1</v>
      </c>
      <c r="O284">
        <v>179</v>
      </c>
      <c r="P284" t="b">
        <v>1</v>
      </c>
      <c r="Q284" t="s">
        <v>8269</v>
      </c>
      <c r="R284" s="5">
        <f>Table1[[#This Row],[pledged]]/D284</f>
        <v>1.0118888888888888</v>
      </c>
      <c r="S284" s="6">
        <f>IFERROR(Table1[[#This Row],[pledged]]/Table1[[#This Row],[backers_count]],0)</f>
        <v>254.38547486033519</v>
      </c>
      <c r="T284" s="5" t="s">
        <v>8310</v>
      </c>
      <c r="U284" s="5" t="s">
        <v>8315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 t="str">
        <f>TEXT(((Table1[[#This Row],[deadline]]/60/60)/24)+DATE(1970,1,1),"mmm")</f>
        <v>Jun</v>
      </c>
      <c r="K285" s="14" t="str">
        <f>TEXT(((Table1[[#This Row],[deadline]]/60/60)/24)+DATE(1970,1,1),"yyyy")</f>
        <v>2011</v>
      </c>
      <c r="L285">
        <v>1305219744</v>
      </c>
      <c r="M285" s="13">
        <f>((Table1[[#This Row],[launched_at]]/60/60)/24)+DATE(1970,1,1)+(-5/24)</f>
        <v>40675.501666666663</v>
      </c>
      <c r="N285" t="b">
        <v>1</v>
      </c>
      <c r="O285">
        <v>202</v>
      </c>
      <c r="P285" t="b">
        <v>1</v>
      </c>
      <c r="Q285" t="s">
        <v>8269</v>
      </c>
      <c r="R285" s="5">
        <f>Table1[[#This Row],[pledged]]/D285</f>
        <v>1.142725</v>
      </c>
      <c r="S285" s="6">
        <f>IFERROR(Table1[[#This Row],[pledged]]/Table1[[#This Row],[backers_count]],0)</f>
        <v>101.8269801980198</v>
      </c>
      <c r="T285" s="5" t="s">
        <v>8310</v>
      </c>
      <c r="U285" s="5" t="s">
        <v>8315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 t="str">
        <f>TEXT(((Table1[[#This Row],[deadline]]/60/60)/24)+DATE(1970,1,1),"mmm")</f>
        <v>Jan</v>
      </c>
      <c r="K286" s="14" t="str">
        <f>TEXT(((Table1[[#This Row],[deadline]]/60/60)/24)+DATE(1970,1,1),"yyyy")</f>
        <v>2012</v>
      </c>
      <c r="L286">
        <v>1325007780</v>
      </c>
      <c r="M286" s="13">
        <f>((Table1[[#This Row],[launched_at]]/60/60)/24)+DATE(1970,1,1)+(-5/24)</f>
        <v>40904.529861111107</v>
      </c>
      <c r="N286" t="b">
        <v>1</v>
      </c>
      <c r="O286">
        <v>760</v>
      </c>
      <c r="P286" t="b">
        <v>1</v>
      </c>
      <c r="Q286" t="s">
        <v>8269</v>
      </c>
      <c r="R286" s="5">
        <f>Table1[[#This Row],[pledged]]/D286</f>
        <v>1.0462615</v>
      </c>
      <c r="S286" s="6">
        <f>IFERROR(Table1[[#This Row],[pledged]]/Table1[[#This Row],[backers_count]],0)</f>
        <v>55.066394736842106</v>
      </c>
      <c r="T286" s="5" t="s">
        <v>8310</v>
      </c>
      <c r="U286" s="5" t="s">
        <v>8315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 t="str">
        <f>TEXT(((Table1[[#This Row],[deadline]]/60/60)/24)+DATE(1970,1,1),"mmm")</f>
        <v>Sep</v>
      </c>
      <c r="K287" s="14" t="str">
        <f>TEXT(((Table1[[#This Row],[deadline]]/60/60)/24)+DATE(1970,1,1),"yyyy")</f>
        <v>2013</v>
      </c>
      <c r="L287">
        <v>1377022128</v>
      </c>
      <c r="M287" s="13">
        <f>((Table1[[#This Row],[launched_at]]/60/60)/24)+DATE(1970,1,1)+(-5/24)</f>
        <v>41506.547777777778</v>
      </c>
      <c r="N287" t="b">
        <v>1</v>
      </c>
      <c r="O287">
        <v>563</v>
      </c>
      <c r="P287" t="b">
        <v>1</v>
      </c>
      <c r="Q287" t="s">
        <v>8269</v>
      </c>
      <c r="R287" s="5">
        <f>Table1[[#This Row],[pledged]]/D287</f>
        <v>2.2882507142857142</v>
      </c>
      <c r="S287" s="6">
        <f>IFERROR(Table1[[#This Row],[pledged]]/Table1[[#This Row],[backers_count]],0)</f>
        <v>56.901438721136763</v>
      </c>
      <c r="T287" s="5" t="s">
        <v>8310</v>
      </c>
      <c r="U287" s="5" t="s">
        <v>8315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 t="str">
        <f>TEXT(((Table1[[#This Row],[deadline]]/60/60)/24)+DATE(1970,1,1),"mmm")</f>
        <v>Mar</v>
      </c>
      <c r="K288" s="14" t="str">
        <f>TEXT(((Table1[[#This Row],[deadline]]/60/60)/24)+DATE(1970,1,1),"yyyy")</f>
        <v>2013</v>
      </c>
      <c r="L288">
        <v>1360352124</v>
      </c>
      <c r="M288" s="13">
        <f>((Table1[[#This Row],[launched_at]]/60/60)/24)+DATE(1970,1,1)+(-5/24)</f>
        <v>41313.60791666666</v>
      </c>
      <c r="N288" t="b">
        <v>1</v>
      </c>
      <c r="O288">
        <v>135</v>
      </c>
      <c r="P288" t="b">
        <v>1</v>
      </c>
      <c r="Q288" t="s">
        <v>8269</v>
      </c>
      <c r="R288" s="5">
        <f>Table1[[#This Row],[pledged]]/D288</f>
        <v>1.0915333333333332</v>
      </c>
      <c r="S288" s="6">
        <f>IFERROR(Table1[[#This Row],[pledged]]/Table1[[#This Row],[backers_count]],0)</f>
        <v>121.28148148148148</v>
      </c>
      <c r="T288" s="5" t="s">
        <v>8310</v>
      </c>
      <c r="U288" s="5" t="s">
        <v>8315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 t="str">
        <f>TEXT(((Table1[[#This Row],[deadline]]/60/60)/24)+DATE(1970,1,1),"mmm")</f>
        <v>Nov</v>
      </c>
      <c r="K289" s="14" t="str">
        <f>TEXT(((Table1[[#This Row],[deadline]]/60/60)/24)+DATE(1970,1,1),"yyyy")</f>
        <v>2012</v>
      </c>
      <c r="L289">
        <v>1349160018</v>
      </c>
      <c r="M289" s="13">
        <f>((Table1[[#This Row],[launched_at]]/60/60)/24)+DATE(1970,1,1)+(-5/24)</f>
        <v>41184.069652777776</v>
      </c>
      <c r="N289" t="b">
        <v>1</v>
      </c>
      <c r="O289">
        <v>290</v>
      </c>
      <c r="P289" t="b">
        <v>1</v>
      </c>
      <c r="Q289" t="s">
        <v>8269</v>
      </c>
      <c r="R289" s="5">
        <f>Table1[[#This Row],[pledged]]/D289</f>
        <v>1.7629999999999999</v>
      </c>
      <c r="S289" s="6">
        <f>IFERROR(Table1[[#This Row],[pledged]]/Table1[[#This Row],[backers_count]],0)</f>
        <v>91.189655172413794</v>
      </c>
      <c r="T289" s="5" t="s">
        <v>8310</v>
      </c>
      <c r="U289" s="5" t="s">
        <v>8315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 t="str">
        <f>TEXT(((Table1[[#This Row],[deadline]]/60/60)/24)+DATE(1970,1,1),"mmm")</f>
        <v>Jun</v>
      </c>
      <c r="K290" s="14" t="str">
        <f>TEXT(((Table1[[#This Row],[deadline]]/60/60)/24)+DATE(1970,1,1),"yyyy")</f>
        <v>2012</v>
      </c>
      <c r="L290">
        <v>1337659393</v>
      </c>
      <c r="M290" s="13">
        <f>((Table1[[#This Row],[launched_at]]/60/60)/24)+DATE(1970,1,1)+(-5/24)</f>
        <v>41050.960567129623</v>
      </c>
      <c r="N290" t="b">
        <v>1</v>
      </c>
      <c r="O290">
        <v>447</v>
      </c>
      <c r="P290" t="b">
        <v>1</v>
      </c>
      <c r="Q290" t="s">
        <v>8269</v>
      </c>
      <c r="R290" s="5">
        <f>Table1[[#This Row],[pledged]]/D290</f>
        <v>1.0321061999999999</v>
      </c>
      <c r="S290" s="6">
        <f>IFERROR(Table1[[#This Row],[pledged]]/Table1[[#This Row],[backers_count]],0)</f>
        <v>115.44812080536913</v>
      </c>
      <c r="T290" s="5" t="s">
        <v>8310</v>
      </c>
      <c r="U290" s="5" t="s">
        <v>8315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 t="str">
        <f>TEXT(((Table1[[#This Row],[deadline]]/60/60)/24)+DATE(1970,1,1),"mmm")</f>
        <v>Nov</v>
      </c>
      <c r="K291" s="14" t="str">
        <f>TEXT(((Table1[[#This Row],[deadline]]/60/60)/24)+DATE(1970,1,1),"yyyy")</f>
        <v>2013</v>
      </c>
      <c r="L291">
        <v>1380797834</v>
      </c>
      <c r="M291" s="13">
        <f>((Table1[[#This Row],[launched_at]]/60/60)/24)+DATE(1970,1,1)+(-5/24)</f>
        <v>41550.248078703698</v>
      </c>
      <c r="N291" t="b">
        <v>1</v>
      </c>
      <c r="O291">
        <v>232</v>
      </c>
      <c r="P291" t="b">
        <v>1</v>
      </c>
      <c r="Q291" t="s">
        <v>8269</v>
      </c>
      <c r="R291" s="5">
        <f>Table1[[#This Row],[pledged]]/D291</f>
        <v>1.0482</v>
      </c>
      <c r="S291" s="6">
        <f>IFERROR(Table1[[#This Row],[pledged]]/Table1[[#This Row],[backers_count]],0)</f>
        <v>67.771551724137936</v>
      </c>
      <c r="T291" s="5" t="s">
        <v>8310</v>
      </c>
      <c r="U291" s="5" t="s">
        <v>8315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 t="str">
        <f>TEXT(((Table1[[#This Row],[deadline]]/60/60)/24)+DATE(1970,1,1),"mmm")</f>
        <v>Feb</v>
      </c>
      <c r="K292" s="14" t="str">
        <f>TEXT(((Table1[[#This Row],[deadline]]/60/60)/24)+DATE(1970,1,1),"yyyy")</f>
        <v>2011</v>
      </c>
      <c r="L292">
        <v>1292316697</v>
      </c>
      <c r="M292" s="13">
        <f>((Table1[[#This Row],[launched_at]]/60/60)/24)+DATE(1970,1,1)+(-5/24)</f>
        <v>40526.160844907405</v>
      </c>
      <c r="N292" t="b">
        <v>1</v>
      </c>
      <c r="O292">
        <v>168</v>
      </c>
      <c r="P292" t="b">
        <v>1</v>
      </c>
      <c r="Q292" t="s">
        <v>8269</v>
      </c>
      <c r="R292" s="5">
        <f>Table1[[#This Row],[pledged]]/D292</f>
        <v>1.0668444444444445</v>
      </c>
      <c r="S292" s="6">
        <f>IFERROR(Table1[[#This Row],[pledged]]/Table1[[#This Row],[backers_count]],0)</f>
        <v>28.576190476190476</v>
      </c>
      <c r="T292" s="5" t="s">
        <v>8310</v>
      </c>
      <c r="U292" s="5" t="s">
        <v>8315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 t="str">
        <f>TEXT(((Table1[[#This Row],[deadline]]/60/60)/24)+DATE(1970,1,1),"mmm")</f>
        <v>May</v>
      </c>
      <c r="K293" s="14" t="str">
        <f>TEXT(((Table1[[#This Row],[deadline]]/60/60)/24)+DATE(1970,1,1),"yyyy")</f>
        <v>2013</v>
      </c>
      <c r="L293">
        <v>1365791246</v>
      </c>
      <c r="M293" s="13">
        <f>((Table1[[#This Row],[launched_at]]/60/60)/24)+DATE(1970,1,1)+(-5/24)</f>
        <v>41376.560717592591</v>
      </c>
      <c r="N293" t="b">
        <v>1</v>
      </c>
      <c r="O293">
        <v>128</v>
      </c>
      <c r="P293" t="b">
        <v>1</v>
      </c>
      <c r="Q293" t="s">
        <v>8269</v>
      </c>
      <c r="R293" s="5">
        <f>Table1[[#This Row],[pledged]]/D293</f>
        <v>1.2001999999999999</v>
      </c>
      <c r="S293" s="6">
        <f>IFERROR(Table1[[#This Row],[pledged]]/Table1[[#This Row],[backers_count]],0)</f>
        <v>46.8828125</v>
      </c>
      <c r="T293" s="5" t="s">
        <v>8310</v>
      </c>
      <c r="U293" s="5" t="s">
        <v>8315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 t="str">
        <f>TEXT(((Table1[[#This Row],[deadline]]/60/60)/24)+DATE(1970,1,1),"mmm")</f>
        <v>Oct</v>
      </c>
      <c r="K294" s="14" t="str">
        <f>TEXT(((Table1[[#This Row],[deadline]]/60/60)/24)+DATE(1970,1,1),"yyyy")</f>
        <v>2011</v>
      </c>
      <c r="L294">
        <v>1317064599</v>
      </c>
      <c r="M294" s="13">
        <f>((Table1[[#This Row],[launched_at]]/60/60)/24)+DATE(1970,1,1)+(-5/24)</f>
        <v>40812.594895833332</v>
      </c>
      <c r="N294" t="b">
        <v>1</v>
      </c>
      <c r="O294">
        <v>493</v>
      </c>
      <c r="P294" t="b">
        <v>1</v>
      </c>
      <c r="Q294" t="s">
        <v>8269</v>
      </c>
      <c r="R294" s="5">
        <f>Table1[[#This Row],[pledged]]/D294</f>
        <v>1.0150693333333334</v>
      </c>
      <c r="S294" s="6">
        <f>IFERROR(Table1[[#This Row],[pledged]]/Table1[[#This Row],[backers_count]],0)</f>
        <v>154.42231237322514</v>
      </c>
      <c r="T294" s="5" t="s">
        <v>8310</v>
      </c>
      <c r="U294" s="5" t="s">
        <v>8315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 t="str">
        <f>TEXT(((Table1[[#This Row],[deadline]]/60/60)/24)+DATE(1970,1,1),"mmm")</f>
        <v>Apr</v>
      </c>
      <c r="K295" s="14" t="str">
        <f>TEXT(((Table1[[#This Row],[deadline]]/60/60)/24)+DATE(1970,1,1),"yyyy")</f>
        <v>2014</v>
      </c>
      <c r="L295">
        <v>1395417714</v>
      </c>
      <c r="M295" s="13">
        <f>((Table1[[#This Row],[launched_at]]/60/60)/24)+DATE(1970,1,1)+(-5/24)</f>
        <v>41719.459652777776</v>
      </c>
      <c r="N295" t="b">
        <v>1</v>
      </c>
      <c r="O295">
        <v>131</v>
      </c>
      <c r="P295" t="b">
        <v>1</v>
      </c>
      <c r="Q295" t="s">
        <v>8269</v>
      </c>
      <c r="R295" s="5">
        <f>Table1[[#This Row],[pledged]]/D295</f>
        <v>1.0138461538461538</v>
      </c>
      <c r="S295" s="6">
        <f>IFERROR(Table1[[#This Row],[pledged]]/Table1[[#This Row],[backers_count]],0)</f>
        <v>201.22137404580153</v>
      </c>
      <c r="T295" s="5" t="s">
        <v>8310</v>
      </c>
      <c r="U295" s="5" t="s">
        <v>8315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 t="str">
        <f>TEXT(((Table1[[#This Row],[deadline]]/60/60)/24)+DATE(1970,1,1),"mmm")</f>
        <v>Jul</v>
      </c>
      <c r="K296" s="14" t="str">
        <f>TEXT(((Table1[[#This Row],[deadline]]/60/60)/24)+DATE(1970,1,1),"yyyy")</f>
        <v>2010</v>
      </c>
      <c r="L296">
        <v>1276480894</v>
      </c>
      <c r="M296" s="13">
        <f>((Table1[[#This Row],[launched_at]]/60/60)/24)+DATE(1970,1,1)+(-5/24)</f>
        <v>40342.876087962963</v>
      </c>
      <c r="N296" t="b">
        <v>1</v>
      </c>
      <c r="O296">
        <v>50</v>
      </c>
      <c r="P296" t="b">
        <v>1</v>
      </c>
      <c r="Q296" t="s">
        <v>8269</v>
      </c>
      <c r="R296" s="5">
        <f>Table1[[#This Row],[pledged]]/D296</f>
        <v>1</v>
      </c>
      <c r="S296" s="6">
        <f>IFERROR(Table1[[#This Row],[pledged]]/Table1[[#This Row],[backers_count]],0)</f>
        <v>100</v>
      </c>
      <c r="T296" s="5" t="s">
        <v>8310</v>
      </c>
      <c r="U296" s="5" t="s">
        <v>8315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 t="str">
        <f>TEXT(((Table1[[#This Row],[deadline]]/60/60)/24)+DATE(1970,1,1),"mmm")</f>
        <v>Nov</v>
      </c>
      <c r="K297" s="14" t="str">
        <f>TEXT(((Table1[[#This Row],[deadline]]/60/60)/24)+DATE(1970,1,1),"yyyy")</f>
        <v>2013</v>
      </c>
      <c r="L297">
        <v>1378080409</v>
      </c>
      <c r="M297" s="13">
        <f>((Table1[[#This Row],[launched_at]]/60/60)/24)+DATE(1970,1,1)+(-5/24)</f>
        <v>41518.796400462961</v>
      </c>
      <c r="N297" t="b">
        <v>1</v>
      </c>
      <c r="O297">
        <v>665</v>
      </c>
      <c r="P297" t="b">
        <v>1</v>
      </c>
      <c r="Q297" t="s">
        <v>8269</v>
      </c>
      <c r="R297" s="5">
        <f>Table1[[#This Row],[pledged]]/D297</f>
        <v>1.3310911999999999</v>
      </c>
      <c r="S297" s="6">
        <f>IFERROR(Table1[[#This Row],[pledged]]/Table1[[#This Row],[backers_count]],0)</f>
        <v>100.08204511278196</v>
      </c>
      <c r="T297" s="5" t="s">
        <v>8310</v>
      </c>
      <c r="U297" s="5" t="s">
        <v>8315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 t="str">
        <f>TEXT(((Table1[[#This Row],[deadline]]/60/60)/24)+DATE(1970,1,1),"mmm")</f>
        <v>Sep</v>
      </c>
      <c r="K298" s="14" t="str">
        <f>TEXT(((Table1[[#This Row],[deadline]]/60/60)/24)+DATE(1970,1,1),"yyyy")</f>
        <v>2012</v>
      </c>
      <c r="L298">
        <v>1344857083</v>
      </c>
      <c r="M298" s="13">
        <f>((Table1[[#This Row],[launched_at]]/60/60)/24)+DATE(1970,1,1)+(-5/24)</f>
        <v>41134.267164351848</v>
      </c>
      <c r="N298" t="b">
        <v>1</v>
      </c>
      <c r="O298">
        <v>129</v>
      </c>
      <c r="P298" t="b">
        <v>1</v>
      </c>
      <c r="Q298" t="s">
        <v>8269</v>
      </c>
      <c r="R298" s="5">
        <f>Table1[[#This Row],[pledged]]/D298</f>
        <v>1.187262</v>
      </c>
      <c r="S298" s="6">
        <f>IFERROR(Table1[[#This Row],[pledged]]/Table1[[#This Row],[backers_count]],0)</f>
        <v>230.08953488372092</v>
      </c>
      <c r="T298" s="5" t="s">
        <v>8310</v>
      </c>
      <c r="U298" s="5" t="s">
        <v>8315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 t="str">
        <f>TEXT(((Table1[[#This Row],[deadline]]/60/60)/24)+DATE(1970,1,1),"mmm")</f>
        <v>May</v>
      </c>
      <c r="K299" s="14" t="str">
        <f>TEXT(((Table1[[#This Row],[deadline]]/60/60)/24)+DATE(1970,1,1),"yyyy")</f>
        <v>2015</v>
      </c>
      <c r="L299">
        <v>1427390901</v>
      </c>
      <c r="M299" s="13">
        <f>((Table1[[#This Row],[launched_at]]/60/60)/24)+DATE(1970,1,1)+(-5/24)</f>
        <v>42089.519687500004</v>
      </c>
      <c r="N299" t="b">
        <v>1</v>
      </c>
      <c r="O299">
        <v>142</v>
      </c>
      <c r="P299" t="b">
        <v>1</v>
      </c>
      <c r="Q299" t="s">
        <v>8269</v>
      </c>
      <c r="R299" s="5">
        <f>Table1[[#This Row],[pledged]]/D299</f>
        <v>1.0064</v>
      </c>
      <c r="S299" s="6">
        <f>IFERROR(Table1[[#This Row],[pledged]]/Table1[[#This Row],[backers_count]],0)</f>
        <v>141.74647887323943</v>
      </c>
      <c r="T299" s="5" t="s">
        <v>8310</v>
      </c>
      <c r="U299" s="5" t="s">
        <v>8315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 t="str">
        <f>TEXT(((Table1[[#This Row],[deadline]]/60/60)/24)+DATE(1970,1,1),"mmm")</f>
        <v>May</v>
      </c>
      <c r="K300" s="14" t="str">
        <f>TEXT(((Table1[[#This Row],[deadline]]/60/60)/24)+DATE(1970,1,1),"yyyy")</f>
        <v>2014</v>
      </c>
      <c r="L300">
        <v>1394536048</v>
      </c>
      <c r="M300" s="13">
        <f>((Table1[[#This Row],[launched_at]]/60/60)/24)+DATE(1970,1,1)+(-5/24)</f>
        <v>41709.255185185182</v>
      </c>
      <c r="N300" t="b">
        <v>1</v>
      </c>
      <c r="O300">
        <v>2436</v>
      </c>
      <c r="P300" t="b">
        <v>1</v>
      </c>
      <c r="Q300" t="s">
        <v>8269</v>
      </c>
      <c r="R300" s="5">
        <f>Table1[[#This Row],[pledged]]/D300</f>
        <v>1.089324126984127</v>
      </c>
      <c r="S300" s="6">
        <f>IFERROR(Table1[[#This Row],[pledged]]/Table1[[#This Row],[backers_count]],0)</f>
        <v>56.344351395730705</v>
      </c>
      <c r="T300" s="5" t="s">
        <v>8310</v>
      </c>
      <c r="U300" s="5" t="s">
        <v>8315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 t="str">
        <f>TEXT(((Table1[[#This Row],[deadline]]/60/60)/24)+DATE(1970,1,1),"mmm")</f>
        <v>Nov</v>
      </c>
      <c r="K301" s="14" t="str">
        <f>TEXT(((Table1[[#This Row],[deadline]]/60/60)/24)+DATE(1970,1,1),"yyyy")</f>
        <v>2010</v>
      </c>
      <c r="L301">
        <v>1287379460</v>
      </c>
      <c r="M301" s="13">
        <f>((Table1[[#This Row],[launched_at]]/60/60)/24)+DATE(1970,1,1)+(-5/24)</f>
        <v>40469.016898148147</v>
      </c>
      <c r="N301" t="b">
        <v>1</v>
      </c>
      <c r="O301">
        <v>244</v>
      </c>
      <c r="P301" t="b">
        <v>1</v>
      </c>
      <c r="Q301" t="s">
        <v>8269</v>
      </c>
      <c r="R301" s="5">
        <f>Table1[[#This Row],[pledged]]/D301</f>
        <v>1.789525</v>
      </c>
      <c r="S301" s="6">
        <f>IFERROR(Table1[[#This Row],[pledged]]/Table1[[#This Row],[backers_count]],0)</f>
        <v>73.341188524590166</v>
      </c>
      <c r="T301" s="5" t="s">
        <v>8310</v>
      </c>
      <c r="U301" s="5" t="s">
        <v>8315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 t="str">
        <f>TEXT(((Table1[[#This Row],[deadline]]/60/60)/24)+DATE(1970,1,1),"mmm")</f>
        <v>Apr</v>
      </c>
      <c r="K302" s="14" t="str">
        <f>TEXT(((Table1[[#This Row],[deadline]]/60/60)/24)+DATE(1970,1,1),"yyyy")</f>
        <v>2011</v>
      </c>
      <c r="L302">
        <v>1301007738</v>
      </c>
      <c r="M302" s="13">
        <f>((Table1[[#This Row],[launched_at]]/60/60)/24)+DATE(1970,1,1)+(-5/24)</f>
        <v>40626.751597222217</v>
      </c>
      <c r="N302" t="b">
        <v>1</v>
      </c>
      <c r="O302">
        <v>298</v>
      </c>
      <c r="P302" t="b">
        <v>1</v>
      </c>
      <c r="Q302" t="s">
        <v>8269</v>
      </c>
      <c r="R302" s="5">
        <f>Table1[[#This Row],[pledged]]/D302</f>
        <v>1.0172264</v>
      </c>
      <c r="S302" s="6">
        <f>IFERROR(Table1[[#This Row],[pledged]]/Table1[[#This Row],[backers_count]],0)</f>
        <v>85.337785234899329</v>
      </c>
      <c r="T302" s="5" t="s">
        <v>8310</v>
      </c>
      <c r="U302" s="5" t="s">
        <v>8315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 t="str">
        <f>TEXT(((Table1[[#This Row],[deadline]]/60/60)/24)+DATE(1970,1,1),"mmm")</f>
        <v>Mar</v>
      </c>
      <c r="K303" s="14" t="str">
        <f>TEXT(((Table1[[#This Row],[deadline]]/60/60)/24)+DATE(1970,1,1),"yyyy")</f>
        <v>2013</v>
      </c>
      <c r="L303">
        <v>1360258935</v>
      </c>
      <c r="M303" s="13">
        <f>((Table1[[#This Row],[launched_at]]/60/60)/24)+DATE(1970,1,1)+(-5/24)</f>
        <v>41312.529340277775</v>
      </c>
      <c r="N303" t="b">
        <v>1</v>
      </c>
      <c r="O303">
        <v>251</v>
      </c>
      <c r="P303" t="b">
        <v>1</v>
      </c>
      <c r="Q303" t="s">
        <v>8269</v>
      </c>
      <c r="R303" s="5">
        <f>Table1[[#This Row],[pledged]]/D303</f>
        <v>1.1873499999999999</v>
      </c>
      <c r="S303" s="6">
        <f>IFERROR(Table1[[#This Row],[pledged]]/Table1[[#This Row],[backers_count]],0)</f>
        <v>61.496215139442228</v>
      </c>
      <c r="T303" s="5" t="s">
        <v>8310</v>
      </c>
      <c r="U303" s="5" t="s">
        <v>8315</v>
      </c>
    </row>
    <row r="304" spans="1:21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 t="str">
        <f>TEXT(((Table1[[#This Row],[deadline]]/60/60)/24)+DATE(1970,1,1),"mmm")</f>
        <v>Feb</v>
      </c>
      <c r="K304" s="14" t="str">
        <f>TEXT(((Table1[[#This Row],[deadline]]/60/60)/24)+DATE(1970,1,1),"yyyy")</f>
        <v>2012</v>
      </c>
      <c r="L304">
        <v>1327523638</v>
      </c>
      <c r="M304" s="13">
        <f>((Table1[[#This Row],[launched_at]]/60/60)/24)+DATE(1970,1,1)+(-5/24)</f>
        <v>40933.648587962962</v>
      </c>
      <c r="N304" t="b">
        <v>1</v>
      </c>
      <c r="O304">
        <v>108</v>
      </c>
      <c r="P304" t="b">
        <v>1</v>
      </c>
      <c r="Q304" t="s">
        <v>8269</v>
      </c>
      <c r="R304" s="5">
        <f>Table1[[#This Row],[pledged]]/D304</f>
        <v>1.0045999999999999</v>
      </c>
      <c r="S304" s="6">
        <f>IFERROR(Table1[[#This Row],[pledged]]/Table1[[#This Row],[backers_count]],0)</f>
        <v>93.018518518518519</v>
      </c>
      <c r="T304" s="5" t="s">
        <v>8310</v>
      </c>
      <c r="U304" s="5" t="s">
        <v>8315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 t="str">
        <f>TEXT(((Table1[[#This Row],[deadline]]/60/60)/24)+DATE(1970,1,1),"mmm")</f>
        <v>Jun</v>
      </c>
      <c r="K305" s="14" t="str">
        <f>TEXT(((Table1[[#This Row],[deadline]]/60/60)/24)+DATE(1970,1,1),"yyyy")</f>
        <v>2012</v>
      </c>
      <c r="L305">
        <v>1336009346</v>
      </c>
      <c r="M305" s="13">
        <f>((Table1[[#This Row],[launched_at]]/60/60)/24)+DATE(1970,1,1)+(-5/24)</f>
        <v>41031.862800925926</v>
      </c>
      <c r="N305" t="b">
        <v>1</v>
      </c>
      <c r="O305">
        <v>82</v>
      </c>
      <c r="P305" t="b">
        <v>1</v>
      </c>
      <c r="Q305" t="s">
        <v>8269</v>
      </c>
      <c r="R305" s="5">
        <f>Table1[[#This Row],[pledged]]/D305</f>
        <v>1.3746666666666667</v>
      </c>
      <c r="S305" s="6">
        <f>IFERROR(Table1[[#This Row],[pledged]]/Table1[[#This Row],[backers_count]],0)</f>
        <v>50.292682926829265</v>
      </c>
      <c r="T305" s="5" t="s">
        <v>8310</v>
      </c>
      <c r="U305" s="5" t="s">
        <v>8315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 t="str">
        <f>TEXT(((Table1[[#This Row],[deadline]]/60/60)/24)+DATE(1970,1,1),"mmm")</f>
        <v>Sep</v>
      </c>
      <c r="K306" s="14" t="str">
        <f>TEXT(((Table1[[#This Row],[deadline]]/60/60)/24)+DATE(1970,1,1),"yyyy")</f>
        <v>2012</v>
      </c>
      <c r="L306">
        <v>1343096197</v>
      </c>
      <c r="M306" s="13">
        <f>((Table1[[#This Row],[launched_at]]/60/60)/24)+DATE(1970,1,1)+(-5/24)</f>
        <v>41113.88653935185</v>
      </c>
      <c r="N306" t="b">
        <v>1</v>
      </c>
      <c r="O306">
        <v>74</v>
      </c>
      <c r="P306" t="b">
        <v>1</v>
      </c>
      <c r="Q306" t="s">
        <v>8269</v>
      </c>
      <c r="R306" s="5">
        <f>Table1[[#This Row],[pledged]]/D306</f>
        <v>2.3164705882352941</v>
      </c>
      <c r="S306" s="6">
        <f>IFERROR(Table1[[#This Row],[pledged]]/Table1[[#This Row],[backers_count]],0)</f>
        <v>106.43243243243244</v>
      </c>
      <c r="T306" s="5" t="s">
        <v>8310</v>
      </c>
      <c r="U306" s="5" t="s">
        <v>8315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 t="str">
        <f>TEXT(((Table1[[#This Row],[deadline]]/60/60)/24)+DATE(1970,1,1),"mmm")</f>
        <v>Mar</v>
      </c>
      <c r="K307" s="14" t="str">
        <f>TEXT(((Table1[[#This Row],[deadline]]/60/60)/24)+DATE(1970,1,1),"yyyy")</f>
        <v>2012</v>
      </c>
      <c r="L307">
        <v>1328800049</v>
      </c>
      <c r="M307" s="13">
        <f>((Table1[[#This Row],[launched_at]]/60/60)/24)+DATE(1970,1,1)+(-5/24)</f>
        <v>40948.421863425923</v>
      </c>
      <c r="N307" t="b">
        <v>1</v>
      </c>
      <c r="O307">
        <v>189</v>
      </c>
      <c r="P307" t="b">
        <v>1</v>
      </c>
      <c r="Q307" t="s">
        <v>8269</v>
      </c>
      <c r="R307" s="5">
        <f>Table1[[#This Row],[pledged]]/D307</f>
        <v>1.3033333333333332</v>
      </c>
      <c r="S307" s="6">
        <f>IFERROR(Table1[[#This Row],[pledged]]/Table1[[#This Row],[backers_count]],0)</f>
        <v>51.719576719576722</v>
      </c>
      <c r="T307" s="5" t="s">
        <v>8310</v>
      </c>
      <c r="U307" s="5" t="s">
        <v>8315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 t="str">
        <f>TEXT(((Table1[[#This Row],[deadline]]/60/60)/24)+DATE(1970,1,1),"mmm")</f>
        <v>Mar</v>
      </c>
      <c r="K308" s="14" t="str">
        <f>TEXT(((Table1[[#This Row],[deadline]]/60/60)/24)+DATE(1970,1,1),"yyyy")</f>
        <v>2013</v>
      </c>
      <c r="L308">
        <v>1362081933</v>
      </c>
      <c r="M308" s="13">
        <f>((Table1[[#This Row],[launched_at]]/60/60)/24)+DATE(1970,1,1)+(-5/24)</f>
        <v>41333.628854166665</v>
      </c>
      <c r="N308" t="b">
        <v>1</v>
      </c>
      <c r="O308">
        <v>80</v>
      </c>
      <c r="P308" t="b">
        <v>1</v>
      </c>
      <c r="Q308" t="s">
        <v>8269</v>
      </c>
      <c r="R308" s="5">
        <f>Table1[[#This Row],[pledged]]/D308</f>
        <v>2.9289999999999998</v>
      </c>
      <c r="S308" s="6">
        <f>IFERROR(Table1[[#This Row],[pledged]]/Table1[[#This Row],[backers_count]],0)</f>
        <v>36.612499999999997</v>
      </c>
      <c r="T308" s="5" t="s">
        <v>8310</v>
      </c>
      <c r="U308" s="5" t="s">
        <v>8315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 t="str">
        <f>TEXT(((Table1[[#This Row],[deadline]]/60/60)/24)+DATE(1970,1,1),"mmm")</f>
        <v>Feb</v>
      </c>
      <c r="K309" s="14" t="str">
        <f>TEXT(((Table1[[#This Row],[deadline]]/60/60)/24)+DATE(1970,1,1),"yyyy")</f>
        <v>2013</v>
      </c>
      <c r="L309">
        <v>1357684801</v>
      </c>
      <c r="M309" s="13">
        <f>((Table1[[#This Row],[launched_at]]/60/60)/24)+DATE(1970,1,1)+(-5/24)</f>
        <v>41282.736122685179</v>
      </c>
      <c r="N309" t="b">
        <v>1</v>
      </c>
      <c r="O309">
        <v>576</v>
      </c>
      <c r="P309" t="b">
        <v>1</v>
      </c>
      <c r="Q309" t="s">
        <v>8269</v>
      </c>
      <c r="R309" s="5">
        <f>Table1[[#This Row],[pledged]]/D309</f>
        <v>1.1131818181818183</v>
      </c>
      <c r="S309" s="6">
        <f>IFERROR(Table1[[#This Row],[pledged]]/Table1[[#This Row],[backers_count]],0)</f>
        <v>42.517361111111114</v>
      </c>
      <c r="T309" s="5" t="s">
        <v>8310</v>
      </c>
      <c r="U309" s="5" t="s">
        <v>8315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 t="str">
        <f>TEXT(((Table1[[#This Row],[deadline]]/60/60)/24)+DATE(1970,1,1),"mmm")</f>
        <v>Mar</v>
      </c>
      <c r="K310" s="14" t="str">
        <f>TEXT(((Table1[[#This Row],[deadline]]/60/60)/24)+DATE(1970,1,1),"yyyy")</f>
        <v>2011</v>
      </c>
      <c r="L310">
        <v>1295887210</v>
      </c>
      <c r="M310" s="13">
        <f>((Table1[[#This Row],[launched_at]]/60/60)/24)+DATE(1970,1,1)+(-5/24)</f>
        <v>40567.486226851848</v>
      </c>
      <c r="N310" t="b">
        <v>1</v>
      </c>
      <c r="O310">
        <v>202</v>
      </c>
      <c r="P310" t="b">
        <v>1</v>
      </c>
      <c r="Q310" t="s">
        <v>8269</v>
      </c>
      <c r="R310" s="5">
        <f>Table1[[#This Row],[pledged]]/D310</f>
        <v>1.0556666666666668</v>
      </c>
      <c r="S310" s="6">
        <f>IFERROR(Table1[[#This Row],[pledged]]/Table1[[#This Row],[backers_count]],0)</f>
        <v>62.712871287128714</v>
      </c>
      <c r="T310" s="5" t="s">
        <v>8310</v>
      </c>
      <c r="U310" s="5" t="s">
        <v>8315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 t="str">
        <f>TEXT(((Table1[[#This Row],[deadline]]/60/60)/24)+DATE(1970,1,1),"mmm")</f>
        <v>Sep</v>
      </c>
      <c r="K311" s="14" t="str">
        <f>TEXT(((Table1[[#This Row],[deadline]]/60/60)/24)+DATE(1970,1,1),"yyyy")</f>
        <v>2012</v>
      </c>
      <c r="L311">
        <v>1344880934</v>
      </c>
      <c r="M311" s="13">
        <f>((Table1[[#This Row],[launched_at]]/60/60)/24)+DATE(1970,1,1)+(-5/24)</f>
        <v>41134.543217592589</v>
      </c>
      <c r="N311" t="b">
        <v>1</v>
      </c>
      <c r="O311">
        <v>238</v>
      </c>
      <c r="P311" t="b">
        <v>1</v>
      </c>
      <c r="Q311" t="s">
        <v>8269</v>
      </c>
      <c r="R311" s="5">
        <f>Table1[[#This Row],[pledged]]/D311</f>
        <v>1.1894444444444445</v>
      </c>
      <c r="S311" s="6">
        <f>IFERROR(Table1[[#This Row],[pledged]]/Table1[[#This Row],[backers_count]],0)</f>
        <v>89.957983193277315</v>
      </c>
      <c r="T311" s="5" t="s">
        <v>8310</v>
      </c>
      <c r="U311" s="5" t="s">
        <v>8315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 t="str">
        <f>TEXT(((Table1[[#This Row],[deadline]]/60/60)/24)+DATE(1970,1,1),"mmm")</f>
        <v>Oct</v>
      </c>
      <c r="K312" s="14" t="str">
        <f>TEXT(((Table1[[#This Row],[deadline]]/60/60)/24)+DATE(1970,1,1),"yyyy")</f>
        <v>2011</v>
      </c>
      <c r="L312">
        <v>1317788623</v>
      </c>
      <c r="M312" s="13">
        <f>((Table1[[#This Row],[launched_at]]/60/60)/24)+DATE(1970,1,1)+(-5/24)</f>
        <v>40820.974803240737</v>
      </c>
      <c r="N312" t="b">
        <v>1</v>
      </c>
      <c r="O312">
        <v>36</v>
      </c>
      <c r="P312" t="b">
        <v>1</v>
      </c>
      <c r="Q312" t="s">
        <v>8269</v>
      </c>
      <c r="R312" s="5">
        <f>Table1[[#This Row],[pledged]]/D312</f>
        <v>1.04129</v>
      </c>
      <c r="S312" s="6">
        <f>IFERROR(Table1[[#This Row],[pledged]]/Table1[[#This Row],[backers_count]],0)</f>
        <v>28.924722222222222</v>
      </c>
      <c r="T312" s="5" t="s">
        <v>8310</v>
      </c>
      <c r="U312" s="5" t="s">
        <v>8315</v>
      </c>
    </row>
    <row r="313" spans="1:21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 t="str">
        <f>TEXT(((Table1[[#This Row],[deadline]]/60/60)/24)+DATE(1970,1,1),"mmm")</f>
        <v>Jan</v>
      </c>
      <c r="K313" s="14" t="str">
        <f>TEXT(((Table1[[#This Row],[deadline]]/60/60)/24)+DATE(1970,1,1),"yyyy")</f>
        <v>2012</v>
      </c>
      <c r="L313">
        <v>1321852592</v>
      </c>
      <c r="M313" s="13">
        <f>((Table1[[#This Row],[launched_at]]/60/60)/24)+DATE(1970,1,1)+(-5/24)</f>
        <v>40868.011481481481</v>
      </c>
      <c r="N313" t="b">
        <v>1</v>
      </c>
      <c r="O313">
        <v>150</v>
      </c>
      <c r="P313" t="b">
        <v>1</v>
      </c>
      <c r="Q313" t="s">
        <v>8269</v>
      </c>
      <c r="R313" s="5">
        <f>Table1[[#This Row],[pledged]]/D313</f>
        <v>1.0410165</v>
      </c>
      <c r="S313" s="6">
        <f>IFERROR(Table1[[#This Row],[pledged]]/Table1[[#This Row],[backers_count]],0)</f>
        <v>138.8022</v>
      </c>
      <c r="T313" s="5" t="s">
        <v>8310</v>
      </c>
      <c r="U313" s="5" t="s">
        <v>8315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 t="str">
        <f>TEXT(((Table1[[#This Row],[deadline]]/60/60)/24)+DATE(1970,1,1),"mmm")</f>
        <v>Apr</v>
      </c>
      <c r="K314" s="14" t="str">
        <f>TEXT(((Table1[[#This Row],[deadline]]/60/60)/24)+DATE(1970,1,1),"yyyy")</f>
        <v>2013</v>
      </c>
      <c r="L314">
        <v>1363381432</v>
      </c>
      <c r="M314" s="13">
        <f>((Table1[[#This Row],[launched_at]]/60/60)/24)+DATE(1970,1,1)+(-5/24)</f>
        <v>41348.669351851851</v>
      </c>
      <c r="N314" t="b">
        <v>1</v>
      </c>
      <c r="O314">
        <v>146</v>
      </c>
      <c r="P314" t="b">
        <v>1</v>
      </c>
      <c r="Q314" t="s">
        <v>8269</v>
      </c>
      <c r="R314" s="5">
        <f>Table1[[#This Row],[pledged]]/D314</f>
        <v>1.1187499999999999</v>
      </c>
      <c r="S314" s="6">
        <f>IFERROR(Table1[[#This Row],[pledged]]/Table1[[#This Row],[backers_count]],0)</f>
        <v>61.301369863013697</v>
      </c>
      <c r="T314" s="5" t="s">
        <v>8310</v>
      </c>
      <c r="U314" s="5" t="s">
        <v>8315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 t="str">
        <f>TEXT(((Table1[[#This Row],[deadline]]/60/60)/24)+DATE(1970,1,1),"mmm")</f>
        <v>Aug</v>
      </c>
      <c r="K315" s="14" t="str">
        <f>TEXT(((Table1[[#This Row],[deadline]]/60/60)/24)+DATE(1970,1,1),"yyyy")</f>
        <v>2010</v>
      </c>
      <c r="L315">
        <v>1277702894</v>
      </c>
      <c r="M315" s="13">
        <f>((Table1[[#This Row],[launched_at]]/60/60)/24)+DATE(1970,1,1)+(-5/24)</f>
        <v>40357.019606481481</v>
      </c>
      <c r="N315" t="b">
        <v>1</v>
      </c>
      <c r="O315">
        <v>222</v>
      </c>
      <c r="P315" t="b">
        <v>1</v>
      </c>
      <c r="Q315" t="s">
        <v>8269</v>
      </c>
      <c r="R315" s="5">
        <f>Table1[[#This Row],[pledged]]/D315</f>
        <v>1.0473529411764706</v>
      </c>
      <c r="S315" s="6">
        <f>IFERROR(Table1[[#This Row],[pledged]]/Table1[[#This Row],[backers_count]],0)</f>
        <v>80.202702702702709</v>
      </c>
      <c r="T315" s="5" t="s">
        <v>8310</v>
      </c>
      <c r="U315" s="5" t="s">
        <v>8315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 t="str">
        <f>TEXT(((Table1[[#This Row],[deadline]]/60/60)/24)+DATE(1970,1,1),"mmm")</f>
        <v>Mar</v>
      </c>
      <c r="K316" s="14" t="str">
        <f>TEXT(((Table1[[#This Row],[deadline]]/60/60)/24)+DATE(1970,1,1),"yyyy")</f>
        <v>2013</v>
      </c>
      <c r="L316">
        <v>1359575988</v>
      </c>
      <c r="M316" s="13">
        <f>((Table1[[#This Row],[launched_at]]/60/60)/24)+DATE(1970,1,1)+(-5/24)</f>
        <v>41304.624861111108</v>
      </c>
      <c r="N316" t="b">
        <v>1</v>
      </c>
      <c r="O316">
        <v>120</v>
      </c>
      <c r="P316" t="b">
        <v>1</v>
      </c>
      <c r="Q316" t="s">
        <v>8269</v>
      </c>
      <c r="R316" s="5">
        <f>Table1[[#This Row],[pledged]]/D316</f>
        <v>3.8515000000000001</v>
      </c>
      <c r="S316" s="6">
        <f>IFERROR(Table1[[#This Row],[pledged]]/Table1[[#This Row],[backers_count]],0)</f>
        <v>32.095833333333331</v>
      </c>
      <c r="T316" s="5" t="s">
        <v>8310</v>
      </c>
      <c r="U316" s="5" t="s">
        <v>8315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 t="str">
        <f>TEXT(((Table1[[#This Row],[deadline]]/60/60)/24)+DATE(1970,1,1),"mmm")</f>
        <v>Aug</v>
      </c>
      <c r="K317" s="14" t="str">
        <f>TEXT(((Table1[[#This Row],[deadline]]/60/60)/24)+DATE(1970,1,1),"yyyy")</f>
        <v>2012</v>
      </c>
      <c r="L317">
        <v>1343068334</v>
      </c>
      <c r="M317" s="13">
        <f>((Table1[[#This Row],[launched_at]]/60/60)/24)+DATE(1970,1,1)+(-5/24)</f>
        <v>41113.564050925925</v>
      </c>
      <c r="N317" t="b">
        <v>1</v>
      </c>
      <c r="O317">
        <v>126</v>
      </c>
      <c r="P317" t="b">
        <v>1</v>
      </c>
      <c r="Q317" t="s">
        <v>8269</v>
      </c>
      <c r="R317" s="5">
        <f>Table1[[#This Row],[pledged]]/D317</f>
        <v>1.01248</v>
      </c>
      <c r="S317" s="6">
        <f>IFERROR(Table1[[#This Row],[pledged]]/Table1[[#This Row],[backers_count]],0)</f>
        <v>200.88888888888889</v>
      </c>
      <c r="T317" s="5" t="s">
        <v>8310</v>
      </c>
      <c r="U317" s="5" t="s">
        <v>8315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 t="str">
        <f>TEXT(((Table1[[#This Row],[deadline]]/60/60)/24)+DATE(1970,1,1),"mmm")</f>
        <v>Dec</v>
      </c>
      <c r="K318" s="14" t="str">
        <f>TEXT(((Table1[[#This Row],[deadline]]/60/60)/24)+DATE(1970,1,1),"yyyy")</f>
        <v>2014</v>
      </c>
      <c r="L318">
        <v>1415398197</v>
      </c>
      <c r="M318" s="13">
        <f>((Table1[[#This Row],[launched_at]]/60/60)/24)+DATE(1970,1,1)+(-5/24)</f>
        <v>41950.715243055551</v>
      </c>
      <c r="N318" t="b">
        <v>1</v>
      </c>
      <c r="O318">
        <v>158</v>
      </c>
      <c r="P318" t="b">
        <v>1</v>
      </c>
      <c r="Q318" t="s">
        <v>8269</v>
      </c>
      <c r="R318" s="5">
        <f>Table1[[#This Row],[pledged]]/D318</f>
        <v>1.1377333333333333</v>
      </c>
      <c r="S318" s="6">
        <f>IFERROR(Table1[[#This Row],[pledged]]/Table1[[#This Row],[backers_count]],0)</f>
        <v>108.01265822784811</v>
      </c>
      <c r="T318" s="5" t="s">
        <v>8310</v>
      </c>
      <c r="U318" s="5" t="s">
        <v>8315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 t="str">
        <f>TEXT(((Table1[[#This Row],[deadline]]/60/60)/24)+DATE(1970,1,1),"mmm")</f>
        <v>Dec</v>
      </c>
      <c r="K319" s="14" t="str">
        <f>TEXT(((Table1[[#This Row],[deadline]]/60/60)/24)+DATE(1970,1,1),"yyyy")</f>
        <v>2013</v>
      </c>
      <c r="L319">
        <v>1384186483</v>
      </c>
      <c r="M319" s="13">
        <f>((Table1[[#This Row],[launched_at]]/60/60)/24)+DATE(1970,1,1)+(-5/24)</f>
        <v>41589.468553240738</v>
      </c>
      <c r="N319" t="b">
        <v>1</v>
      </c>
      <c r="O319">
        <v>316</v>
      </c>
      <c r="P319" t="b">
        <v>1</v>
      </c>
      <c r="Q319" t="s">
        <v>8269</v>
      </c>
      <c r="R319" s="5">
        <f>Table1[[#This Row],[pledged]]/D319</f>
        <v>1.0080333333333333</v>
      </c>
      <c r="S319" s="6">
        <f>IFERROR(Table1[[#This Row],[pledged]]/Table1[[#This Row],[backers_count]],0)</f>
        <v>95.699367088607602</v>
      </c>
      <c r="T319" s="5" t="s">
        <v>8310</v>
      </c>
      <c r="U319" s="5" t="s">
        <v>8315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 t="str">
        <f>TEXT(((Table1[[#This Row],[deadline]]/60/60)/24)+DATE(1970,1,1),"mmm")</f>
        <v>Mar</v>
      </c>
      <c r="K320" s="14" t="str">
        <f>TEXT(((Table1[[#This Row],[deadline]]/60/60)/24)+DATE(1970,1,1),"yyyy")</f>
        <v>2013</v>
      </c>
      <c r="L320">
        <v>1361753751</v>
      </c>
      <c r="M320" s="13">
        <f>((Table1[[#This Row],[launched_at]]/60/60)/24)+DATE(1970,1,1)+(-5/24)</f>
        <v>41329.830451388887</v>
      </c>
      <c r="N320" t="b">
        <v>1</v>
      </c>
      <c r="O320">
        <v>284</v>
      </c>
      <c r="P320" t="b">
        <v>1</v>
      </c>
      <c r="Q320" t="s">
        <v>8269</v>
      </c>
      <c r="R320" s="5">
        <f>Table1[[#This Row],[pledged]]/D320</f>
        <v>2.8332000000000002</v>
      </c>
      <c r="S320" s="6">
        <f>IFERROR(Table1[[#This Row],[pledged]]/Table1[[#This Row],[backers_count]],0)</f>
        <v>49.880281690140848</v>
      </c>
      <c r="T320" s="5" t="s">
        <v>8310</v>
      </c>
      <c r="U320" s="5" t="s">
        <v>8315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 t="str">
        <f>TEXT(((Table1[[#This Row],[deadline]]/60/60)/24)+DATE(1970,1,1),"mmm")</f>
        <v>Feb</v>
      </c>
      <c r="K321" s="14" t="str">
        <f>TEXT(((Table1[[#This Row],[deadline]]/60/60)/24)+DATE(1970,1,1),"yyyy")</f>
        <v>2010</v>
      </c>
      <c r="L321">
        <v>1257538029</v>
      </c>
      <c r="M321" s="13">
        <f>((Table1[[#This Row],[launched_at]]/60/60)/24)+DATE(1970,1,1)+(-5/24)</f>
        <v>40123.629965277774</v>
      </c>
      <c r="N321" t="b">
        <v>1</v>
      </c>
      <c r="O321">
        <v>51</v>
      </c>
      <c r="P321" t="b">
        <v>1</v>
      </c>
      <c r="Q321" t="s">
        <v>8269</v>
      </c>
      <c r="R321" s="5">
        <f>Table1[[#This Row],[pledged]]/D321</f>
        <v>1.1268</v>
      </c>
      <c r="S321" s="6">
        <f>IFERROR(Table1[[#This Row],[pledged]]/Table1[[#This Row],[backers_count]],0)</f>
        <v>110.47058823529412</v>
      </c>
      <c r="T321" s="5" t="s">
        <v>8310</v>
      </c>
      <c r="U321" s="5" t="s">
        <v>8315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 t="str">
        <f>TEXT(((Table1[[#This Row],[deadline]]/60/60)/24)+DATE(1970,1,1),"mmm")</f>
        <v>Dec</v>
      </c>
      <c r="K322" s="14" t="str">
        <f>TEXT(((Table1[[#This Row],[deadline]]/60/60)/24)+DATE(1970,1,1),"yyyy")</f>
        <v>2015</v>
      </c>
      <c r="L322">
        <v>1448284433</v>
      </c>
      <c r="M322" s="13">
        <f>((Table1[[#This Row],[launched_at]]/60/60)/24)+DATE(1970,1,1)+(-5/24)</f>
        <v>42331.34297453703</v>
      </c>
      <c r="N322" t="b">
        <v>1</v>
      </c>
      <c r="O322">
        <v>158</v>
      </c>
      <c r="P322" t="b">
        <v>1</v>
      </c>
      <c r="Q322" t="s">
        <v>8269</v>
      </c>
      <c r="R322" s="5">
        <f>Table1[[#This Row],[pledged]]/D322</f>
        <v>1.0658000000000001</v>
      </c>
      <c r="S322" s="6">
        <f>IFERROR(Table1[[#This Row],[pledged]]/Table1[[#This Row],[backers_count]],0)</f>
        <v>134.91139240506328</v>
      </c>
      <c r="T322" s="5" t="s">
        <v>8310</v>
      </c>
      <c r="U322" s="5" t="s">
        <v>8315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 t="str">
        <f>TEXT(((Table1[[#This Row],[deadline]]/60/60)/24)+DATE(1970,1,1),"mmm")</f>
        <v>Nov</v>
      </c>
      <c r="K323" s="14" t="str">
        <f>TEXT(((Table1[[#This Row],[deadline]]/60/60)/24)+DATE(1970,1,1),"yyyy")</f>
        <v>2016</v>
      </c>
      <c r="L323">
        <v>1475577786</v>
      </c>
      <c r="M323" s="13">
        <f>((Table1[[#This Row],[launched_at]]/60/60)/24)+DATE(1970,1,1)+(-5/24)</f>
        <v>42647.238263888888</v>
      </c>
      <c r="N323" t="b">
        <v>1</v>
      </c>
      <c r="O323">
        <v>337</v>
      </c>
      <c r="P323" t="b">
        <v>1</v>
      </c>
      <c r="Q323" t="s">
        <v>8269</v>
      </c>
      <c r="R323" s="5">
        <f>Table1[[#This Row],[pledged]]/D323</f>
        <v>1.0266285714285714</v>
      </c>
      <c r="S323" s="6">
        <f>IFERROR(Table1[[#This Row],[pledged]]/Table1[[#This Row],[backers_count]],0)</f>
        <v>106.62314540059347</v>
      </c>
      <c r="T323" s="5" t="s">
        <v>8310</v>
      </c>
      <c r="U323" s="5" t="s">
        <v>8315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 t="str">
        <f>TEXT(((Table1[[#This Row],[deadline]]/60/60)/24)+DATE(1970,1,1),"mmm")</f>
        <v>May</v>
      </c>
      <c r="K324" s="14" t="str">
        <f>TEXT(((Table1[[#This Row],[deadline]]/60/60)/24)+DATE(1970,1,1),"yyyy")</f>
        <v>2016</v>
      </c>
      <c r="L324">
        <v>1460554848</v>
      </c>
      <c r="M324" s="13">
        <f>((Table1[[#This Row],[launched_at]]/60/60)/24)+DATE(1970,1,1)+(-5/24)</f>
        <v>42473.361666666664</v>
      </c>
      <c r="N324" t="b">
        <v>1</v>
      </c>
      <c r="O324">
        <v>186</v>
      </c>
      <c r="P324" t="b">
        <v>1</v>
      </c>
      <c r="Q324" t="s">
        <v>8269</v>
      </c>
      <c r="R324" s="5">
        <f>Table1[[#This Row],[pledged]]/D324</f>
        <v>1.0791200000000001</v>
      </c>
      <c r="S324" s="6">
        <f>IFERROR(Table1[[#This Row],[pledged]]/Table1[[#This Row],[backers_count]],0)</f>
        <v>145.04301075268816</v>
      </c>
      <c r="T324" s="5" t="s">
        <v>8310</v>
      </c>
      <c r="U324" s="5" t="s">
        <v>8315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 t="str">
        <f>TEXT(((Table1[[#This Row],[deadline]]/60/60)/24)+DATE(1970,1,1),"mmm")</f>
        <v>Dec</v>
      </c>
      <c r="K325" s="14" t="str">
        <f>TEXT(((Table1[[#This Row],[deadline]]/60/60)/24)+DATE(1970,1,1),"yyyy")</f>
        <v>2016</v>
      </c>
      <c r="L325">
        <v>1479886966</v>
      </c>
      <c r="M325" s="13">
        <f>((Table1[[#This Row],[launched_at]]/60/60)/24)+DATE(1970,1,1)+(-5/24)</f>
        <v>42697.113032407404</v>
      </c>
      <c r="N325" t="b">
        <v>1</v>
      </c>
      <c r="O325">
        <v>58</v>
      </c>
      <c r="P325" t="b">
        <v>1</v>
      </c>
      <c r="Q325" t="s">
        <v>8269</v>
      </c>
      <c r="R325" s="5">
        <f>Table1[[#This Row],[pledged]]/D325</f>
        <v>1.2307407407407407</v>
      </c>
      <c r="S325" s="6">
        <f>IFERROR(Table1[[#This Row],[pledged]]/Table1[[#This Row],[backers_count]],0)</f>
        <v>114.58620689655173</v>
      </c>
      <c r="T325" s="5" t="s">
        <v>8310</v>
      </c>
      <c r="U325" s="5" t="s">
        <v>8315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 t="str">
        <f>TEXT(((Table1[[#This Row],[deadline]]/60/60)/24)+DATE(1970,1,1),"mmm")</f>
        <v>Aug</v>
      </c>
      <c r="K326" s="14" t="str">
        <f>TEXT(((Table1[[#This Row],[deadline]]/60/60)/24)+DATE(1970,1,1),"yyyy")</f>
        <v>2015</v>
      </c>
      <c r="L326">
        <v>1435590108</v>
      </c>
      <c r="M326" s="13">
        <f>((Table1[[#This Row],[launched_at]]/60/60)/24)+DATE(1970,1,1)+(-5/24)</f>
        <v>42184.417916666665</v>
      </c>
      <c r="N326" t="b">
        <v>1</v>
      </c>
      <c r="O326">
        <v>82</v>
      </c>
      <c r="P326" t="b">
        <v>1</v>
      </c>
      <c r="Q326" t="s">
        <v>8269</v>
      </c>
      <c r="R326" s="5">
        <f>Table1[[#This Row],[pledged]]/D326</f>
        <v>1.016</v>
      </c>
      <c r="S326" s="6">
        <f>IFERROR(Table1[[#This Row],[pledged]]/Table1[[#This Row],[backers_count]],0)</f>
        <v>105.3170731707317</v>
      </c>
      <c r="T326" s="5" t="s">
        <v>8310</v>
      </c>
      <c r="U326" s="5" t="s">
        <v>8315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 t="str">
        <f>TEXT(((Table1[[#This Row],[deadline]]/60/60)/24)+DATE(1970,1,1),"mmm")</f>
        <v>Dec</v>
      </c>
      <c r="K327" s="14" t="str">
        <f>TEXT(((Table1[[#This Row],[deadline]]/60/60)/24)+DATE(1970,1,1),"yyyy")</f>
        <v>2016</v>
      </c>
      <c r="L327">
        <v>1479184233</v>
      </c>
      <c r="M327" s="13">
        <f>((Table1[[#This Row],[launched_at]]/60/60)/24)+DATE(1970,1,1)+(-5/24)</f>
        <v>42688.979548611103</v>
      </c>
      <c r="N327" t="b">
        <v>1</v>
      </c>
      <c r="O327">
        <v>736</v>
      </c>
      <c r="P327" t="b">
        <v>1</v>
      </c>
      <c r="Q327" t="s">
        <v>8269</v>
      </c>
      <c r="R327" s="5">
        <f>Table1[[#This Row],[pledged]]/D327</f>
        <v>1.04396</v>
      </c>
      <c r="S327" s="6">
        <f>IFERROR(Table1[[#This Row],[pledged]]/Table1[[#This Row],[backers_count]],0)</f>
        <v>70.921195652173907</v>
      </c>
      <c r="T327" s="5" t="s">
        <v>8310</v>
      </c>
      <c r="U327" s="5" t="s">
        <v>8315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 t="str">
        <f>TEXT(((Table1[[#This Row],[deadline]]/60/60)/24)+DATE(1970,1,1),"mmm")</f>
        <v>Mar</v>
      </c>
      <c r="K328" s="14" t="str">
        <f>TEXT(((Table1[[#This Row],[deadline]]/60/60)/24)+DATE(1970,1,1),"yyyy")</f>
        <v>2017</v>
      </c>
      <c r="L328">
        <v>1486625606</v>
      </c>
      <c r="M328" s="13">
        <f>((Table1[[#This Row],[launched_at]]/60/60)/24)+DATE(1970,1,1)+(-5/24)</f>
        <v>42775.106550925928</v>
      </c>
      <c r="N328" t="b">
        <v>1</v>
      </c>
      <c r="O328">
        <v>1151</v>
      </c>
      <c r="P328" t="b">
        <v>1</v>
      </c>
      <c r="Q328" t="s">
        <v>8269</v>
      </c>
      <c r="R328" s="5">
        <f>Table1[[#This Row],[pledged]]/D328</f>
        <v>1.1292973333333334</v>
      </c>
      <c r="S328" s="6">
        <f>IFERROR(Table1[[#This Row],[pledged]]/Table1[[#This Row],[backers_count]],0)</f>
        <v>147.17167680278018</v>
      </c>
      <c r="T328" s="5" t="s">
        <v>8310</v>
      </c>
      <c r="U328" s="5" t="s">
        <v>8315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 t="str">
        <f>TEXT(((Table1[[#This Row],[deadline]]/60/60)/24)+DATE(1970,1,1),"mmm")</f>
        <v>Mar</v>
      </c>
      <c r="K329" s="14" t="str">
        <f>TEXT(((Table1[[#This Row],[deadline]]/60/60)/24)+DATE(1970,1,1),"yyyy")</f>
        <v>2015</v>
      </c>
      <c r="L329">
        <v>1424669929</v>
      </c>
      <c r="M329" s="13">
        <f>((Table1[[#This Row],[launched_at]]/60/60)/24)+DATE(1970,1,1)+(-5/24)</f>
        <v>42058.026956018519</v>
      </c>
      <c r="N329" t="b">
        <v>1</v>
      </c>
      <c r="O329">
        <v>34</v>
      </c>
      <c r="P329" t="b">
        <v>1</v>
      </c>
      <c r="Q329" t="s">
        <v>8269</v>
      </c>
      <c r="R329" s="5">
        <f>Table1[[#This Row],[pledged]]/D329</f>
        <v>1.3640000000000001</v>
      </c>
      <c r="S329" s="6">
        <f>IFERROR(Table1[[#This Row],[pledged]]/Table1[[#This Row],[backers_count]],0)</f>
        <v>160.47058823529412</v>
      </c>
      <c r="T329" s="5" t="s">
        <v>8310</v>
      </c>
      <c r="U329" s="5" t="s">
        <v>8315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 t="str">
        <f>TEXT(((Table1[[#This Row],[deadline]]/60/60)/24)+DATE(1970,1,1),"mmm")</f>
        <v>Nov</v>
      </c>
      <c r="K330" s="14" t="str">
        <f>TEXT(((Table1[[#This Row],[deadline]]/60/60)/24)+DATE(1970,1,1),"yyyy")</f>
        <v>2015</v>
      </c>
      <c r="L330">
        <v>1443739388</v>
      </c>
      <c r="M330" s="13">
        <f>((Table1[[#This Row],[launched_at]]/60/60)/24)+DATE(1970,1,1)+(-5/24)</f>
        <v>42278.738287037035</v>
      </c>
      <c r="N330" t="b">
        <v>1</v>
      </c>
      <c r="O330">
        <v>498</v>
      </c>
      <c r="P330" t="b">
        <v>1</v>
      </c>
      <c r="Q330" t="s">
        <v>8269</v>
      </c>
      <c r="R330" s="5">
        <f>Table1[[#This Row],[pledged]]/D330</f>
        <v>1.036144</v>
      </c>
      <c r="S330" s="6">
        <f>IFERROR(Table1[[#This Row],[pledged]]/Table1[[#This Row],[backers_count]],0)</f>
        <v>156.04578313253012</v>
      </c>
      <c r="T330" s="5" t="s">
        <v>8310</v>
      </c>
      <c r="U330" s="5" t="s">
        <v>8315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 t="str">
        <f>TEXT(((Table1[[#This Row],[deadline]]/60/60)/24)+DATE(1970,1,1),"mmm")</f>
        <v>Nov</v>
      </c>
      <c r="K331" s="14" t="str">
        <f>TEXT(((Table1[[#This Row],[deadline]]/60/60)/24)+DATE(1970,1,1),"yyyy")</f>
        <v>2015</v>
      </c>
      <c r="L331">
        <v>1444821127</v>
      </c>
      <c r="M331" s="13">
        <f>((Table1[[#This Row],[launched_at]]/60/60)/24)+DATE(1970,1,1)+(-5/24)</f>
        <v>42291.258414351854</v>
      </c>
      <c r="N331" t="b">
        <v>1</v>
      </c>
      <c r="O331">
        <v>167</v>
      </c>
      <c r="P331" t="b">
        <v>1</v>
      </c>
      <c r="Q331" t="s">
        <v>8269</v>
      </c>
      <c r="R331" s="5">
        <f>Table1[[#This Row],[pledged]]/D331</f>
        <v>1.0549999999999999</v>
      </c>
      <c r="S331" s="6">
        <f>IFERROR(Table1[[#This Row],[pledged]]/Table1[[#This Row],[backers_count]],0)</f>
        <v>63.17365269461078</v>
      </c>
      <c r="T331" s="5" t="s">
        <v>8310</v>
      </c>
      <c r="U331" s="5" t="s">
        <v>8315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 t="str">
        <f>TEXT(((Table1[[#This Row],[deadline]]/60/60)/24)+DATE(1970,1,1),"mmm")</f>
        <v>May</v>
      </c>
      <c r="K332" s="14" t="str">
        <f>TEXT(((Table1[[#This Row],[deadline]]/60/60)/24)+DATE(1970,1,1),"yyyy")</f>
        <v>2013</v>
      </c>
      <c r="L332">
        <v>1366028563</v>
      </c>
      <c r="M332" s="13">
        <f>((Table1[[#This Row],[launched_at]]/60/60)/24)+DATE(1970,1,1)+(-5/24)</f>
        <v>41379.307442129626</v>
      </c>
      <c r="N332" t="b">
        <v>1</v>
      </c>
      <c r="O332">
        <v>340</v>
      </c>
      <c r="P332" t="b">
        <v>1</v>
      </c>
      <c r="Q332" t="s">
        <v>8269</v>
      </c>
      <c r="R332" s="5">
        <f>Table1[[#This Row],[pledged]]/D332</f>
        <v>1.0182857142857142</v>
      </c>
      <c r="S332" s="6">
        <f>IFERROR(Table1[[#This Row],[pledged]]/Table1[[#This Row],[backers_count]],0)</f>
        <v>104.82352941176471</v>
      </c>
      <c r="T332" s="5" t="s">
        <v>8310</v>
      </c>
      <c r="U332" s="5" t="s">
        <v>8315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 t="str">
        <f>TEXT(((Table1[[#This Row],[deadline]]/60/60)/24)+DATE(1970,1,1),"mmm")</f>
        <v>Jun</v>
      </c>
      <c r="K333" s="14" t="str">
        <f>TEXT(((Table1[[#This Row],[deadline]]/60/60)/24)+DATE(1970,1,1),"yyyy")</f>
        <v>2016</v>
      </c>
      <c r="L333">
        <v>1463493434</v>
      </c>
      <c r="M333" s="13">
        <f>((Table1[[#This Row],[launched_at]]/60/60)/24)+DATE(1970,1,1)+(-5/24)</f>
        <v>42507.373078703698</v>
      </c>
      <c r="N333" t="b">
        <v>1</v>
      </c>
      <c r="O333">
        <v>438</v>
      </c>
      <c r="P333" t="b">
        <v>1</v>
      </c>
      <c r="Q333" t="s">
        <v>8269</v>
      </c>
      <c r="R333" s="5">
        <f>Table1[[#This Row],[pledged]]/D333</f>
        <v>1.0660499999999999</v>
      </c>
      <c r="S333" s="6">
        <f>IFERROR(Table1[[#This Row],[pledged]]/Table1[[#This Row],[backers_count]],0)</f>
        <v>97.356164383561648</v>
      </c>
      <c r="T333" s="5" t="s">
        <v>8310</v>
      </c>
      <c r="U333" s="5" t="s">
        <v>8315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 t="str">
        <f>TEXT(((Table1[[#This Row],[deadline]]/60/60)/24)+DATE(1970,1,1),"mmm")</f>
        <v>Oct</v>
      </c>
      <c r="K334" s="14" t="str">
        <f>TEXT(((Table1[[#This Row],[deadline]]/60/60)/24)+DATE(1970,1,1),"yyyy")</f>
        <v>2015</v>
      </c>
      <c r="L334">
        <v>1442420377</v>
      </c>
      <c r="M334" s="13">
        <f>((Table1[[#This Row],[launched_at]]/60/60)/24)+DATE(1970,1,1)+(-5/24)</f>
        <v>42263.471956018511</v>
      </c>
      <c r="N334" t="b">
        <v>1</v>
      </c>
      <c r="O334">
        <v>555</v>
      </c>
      <c r="P334" t="b">
        <v>1</v>
      </c>
      <c r="Q334" t="s">
        <v>8269</v>
      </c>
      <c r="R334" s="5">
        <f>Table1[[#This Row],[pledged]]/D334</f>
        <v>1.13015</v>
      </c>
      <c r="S334" s="6">
        <f>IFERROR(Table1[[#This Row],[pledged]]/Table1[[#This Row],[backers_count]],0)</f>
        <v>203.63063063063063</v>
      </c>
      <c r="T334" s="5" t="s">
        <v>8310</v>
      </c>
      <c r="U334" s="5" t="s">
        <v>8315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 t="str">
        <f>TEXT(((Table1[[#This Row],[deadline]]/60/60)/24)+DATE(1970,1,1),"mmm")</f>
        <v>Apr</v>
      </c>
      <c r="K335" s="14" t="str">
        <f>TEXT(((Table1[[#This Row],[deadline]]/60/60)/24)+DATE(1970,1,1),"yyyy")</f>
        <v>2016</v>
      </c>
      <c r="L335">
        <v>1457450191</v>
      </c>
      <c r="M335" s="13">
        <f>((Table1[[#This Row],[launched_at]]/60/60)/24)+DATE(1970,1,1)+(-5/24)</f>
        <v>42437.428136574068</v>
      </c>
      <c r="N335" t="b">
        <v>1</v>
      </c>
      <c r="O335">
        <v>266</v>
      </c>
      <c r="P335" t="b">
        <v>1</v>
      </c>
      <c r="Q335" t="s">
        <v>8269</v>
      </c>
      <c r="R335" s="5">
        <f>Table1[[#This Row],[pledged]]/D335</f>
        <v>1.252275</v>
      </c>
      <c r="S335" s="6">
        <f>IFERROR(Table1[[#This Row],[pledged]]/Table1[[#This Row],[backers_count]],0)</f>
        <v>188.31203007518798</v>
      </c>
      <c r="T335" s="5" t="s">
        <v>8310</v>
      </c>
      <c r="U335" s="5" t="s">
        <v>8315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 t="str">
        <f>TEXT(((Table1[[#This Row],[deadline]]/60/60)/24)+DATE(1970,1,1),"mmm")</f>
        <v>May</v>
      </c>
      <c r="K336" s="14" t="str">
        <f>TEXT(((Table1[[#This Row],[deadline]]/60/60)/24)+DATE(1970,1,1),"yyyy")</f>
        <v>2015</v>
      </c>
      <c r="L336">
        <v>1428423757</v>
      </c>
      <c r="M336" s="13">
        <f>((Table1[[#This Row],[launched_at]]/60/60)/24)+DATE(1970,1,1)+(-5/24)</f>
        <v>42101.474039351851</v>
      </c>
      <c r="N336" t="b">
        <v>1</v>
      </c>
      <c r="O336">
        <v>69</v>
      </c>
      <c r="P336" t="b">
        <v>1</v>
      </c>
      <c r="Q336" t="s">
        <v>8269</v>
      </c>
      <c r="R336" s="5">
        <f>Table1[[#This Row],[pledged]]/D336</f>
        <v>1.0119</v>
      </c>
      <c r="S336" s="6">
        <f>IFERROR(Table1[[#This Row],[pledged]]/Table1[[#This Row],[backers_count]],0)</f>
        <v>146.65217391304347</v>
      </c>
      <c r="T336" s="5" t="s">
        <v>8310</v>
      </c>
      <c r="U336" s="5" t="s">
        <v>8315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 t="str">
        <f>TEXT(((Table1[[#This Row],[deadline]]/60/60)/24)+DATE(1970,1,1),"mmm")</f>
        <v>May</v>
      </c>
      <c r="K337" s="14" t="str">
        <f>TEXT(((Table1[[#This Row],[deadline]]/60/60)/24)+DATE(1970,1,1),"yyyy")</f>
        <v>2015</v>
      </c>
      <c r="L337">
        <v>1428428515</v>
      </c>
      <c r="M337" s="13">
        <f>((Table1[[#This Row],[launched_at]]/60/60)/24)+DATE(1970,1,1)+(-5/24)</f>
        <v>42101.529108796291</v>
      </c>
      <c r="N337" t="b">
        <v>1</v>
      </c>
      <c r="O337">
        <v>80</v>
      </c>
      <c r="P337" t="b">
        <v>1</v>
      </c>
      <c r="Q337" t="s">
        <v>8269</v>
      </c>
      <c r="R337" s="5">
        <f>Table1[[#This Row],[pledged]]/D337</f>
        <v>1.0276470588235294</v>
      </c>
      <c r="S337" s="6">
        <f>IFERROR(Table1[[#This Row],[pledged]]/Table1[[#This Row],[backers_count]],0)</f>
        <v>109.1875</v>
      </c>
      <c r="T337" s="5" t="s">
        <v>8310</v>
      </c>
      <c r="U337" s="5" t="s">
        <v>8315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 t="str">
        <f>TEXT(((Table1[[#This Row],[deadline]]/60/60)/24)+DATE(1970,1,1),"mmm")</f>
        <v>Nov</v>
      </c>
      <c r="K338" s="14" t="str">
        <f>TEXT(((Table1[[#This Row],[deadline]]/60/60)/24)+DATE(1970,1,1),"yyyy")</f>
        <v>2015</v>
      </c>
      <c r="L338">
        <v>1444832318</v>
      </c>
      <c r="M338" s="13">
        <f>((Table1[[#This Row],[launched_at]]/60/60)/24)+DATE(1970,1,1)+(-5/24)</f>
        <v>42291.387939814813</v>
      </c>
      <c r="N338" t="b">
        <v>1</v>
      </c>
      <c r="O338">
        <v>493</v>
      </c>
      <c r="P338" t="b">
        <v>1</v>
      </c>
      <c r="Q338" t="s">
        <v>8269</v>
      </c>
      <c r="R338" s="5">
        <f>Table1[[#This Row],[pledged]]/D338</f>
        <v>1.1683911999999999</v>
      </c>
      <c r="S338" s="6">
        <f>IFERROR(Table1[[#This Row],[pledged]]/Table1[[#This Row],[backers_count]],0)</f>
        <v>59.249046653144013</v>
      </c>
      <c r="T338" s="5" t="s">
        <v>8310</v>
      </c>
      <c r="U338" s="5" t="s">
        <v>8315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 t="str">
        <f>TEXT(((Table1[[#This Row],[deadline]]/60/60)/24)+DATE(1970,1,1),"mmm")</f>
        <v>Mar</v>
      </c>
      <c r="K339" s="14" t="str">
        <f>TEXT(((Table1[[#This Row],[deadline]]/60/60)/24)+DATE(1970,1,1),"yyyy")</f>
        <v>2015</v>
      </c>
      <c r="L339">
        <v>1423710308</v>
      </c>
      <c r="M339" s="13">
        <f>((Table1[[#This Row],[launched_at]]/60/60)/24)+DATE(1970,1,1)+(-5/24)</f>
        <v>42046.920231481483</v>
      </c>
      <c r="N339" t="b">
        <v>1</v>
      </c>
      <c r="O339">
        <v>31</v>
      </c>
      <c r="P339" t="b">
        <v>1</v>
      </c>
      <c r="Q339" t="s">
        <v>8269</v>
      </c>
      <c r="R339" s="5">
        <f>Table1[[#This Row],[pledged]]/D339</f>
        <v>1.0116833333333335</v>
      </c>
      <c r="S339" s="6">
        <f>IFERROR(Table1[[#This Row],[pledged]]/Table1[[#This Row],[backers_count]],0)</f>
        <v>97.904838709677421</v>
      </c>
      <c r="T339" s="5" t="s">
        <v>8310</v>
      </c>
      <c r="U339" s="5" t="s">
        <v>8315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 t="str">
        <f>TEXT(((Table1[[#This Row],[deadline]]/60/60)/24)+DATE(1970,1,1),"mmm")</f>
        <v>Sep</v>
      </c>
      <c r="K340" s="14" t="str">
        <f>TEXT(((Table1[[#This Row],[deadline]]/60/60)/24)+DATE(1970,1,1),"yyyy")</f>
        <v>2016</v>
      </c>
      <c r="L340">
        <v>1468001290</v>
      </c>
      <c r="M340" s="13">
        <f>((Table1[[#This Row],[launched_at]]/60/60)/24)+DATE(1970,1,1)+(-5/24)</f>
        <v>42559.547337962962</v>
      </c>
      <c r="N340" t="b">
        <v>1</v>
      </c>
      <c r="O340">
        <v>236</v>
      </c>
      <c r="P340" t="b">
        <v>1</v>
      </c>
      <c r="Q340" t="s">
        <v>8269</v>
      </c>
      <c r="R340" s="5">
        <f>Table1[[#This Row],[pledged]]/D340</f>
        <v>1.1013360000000001</v>
      </c>
      <c r="S340" s="6">
        <f>IFERROR(Table1[[#This Row],[pledged]]/Table1[[#This Row],[backers_count]],0)</f>
        <v>70.000169491525426</v>
      </c>
      <c r="T340" s="5" t="s">
        <v>8310</v>
      </c>
      <c r="U340" s="5" t="s">
        <v>8315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 t="str">
        <f>TEXT(((Table1[[#This Row],[deadline]]/60/60)/24)+DATE(1970,1,1),"mmm")</f>
        <v>Apr</v>
      </c>
      <c r="K341" s="14" t="str">
        <f>TEXT(((Table1[[#This Row],[deadline]]/60/60)/24)+DATE(1970,1,1),"yyyy")</f>
        <v>2015</v>
      </c>
      <c r="L341">
        <v>1427739268</v>
      </c>
      <c r="M341" s="13">
        <f>((Table1[[#This Row],[launched_at]]/60/60)/24)+DATE(1970,1,1)+(-5/24)</f>
        <v>42093.551712962959</v>
      </c>
      <c r="N341" t="b">
        <v>1</v>
      </c>
      <c r="O341">
        <v>89</v>
      </c>
      <c r="P341" t="b">
        <v>1</v>
      </c>
      <c r="Q341" t="s">
        <v>8269</v>
      </c>
      <c r="R341" s="5">
        <f>Table1[[#This Row],[pledged]]/D341</f>
        <v>1.0808333333333333</v>
      </c>
      <c r="S341" s="6">
        <f>IFERROR(Table1[[#This Row],[pledged]]/Table1[[#This Row],[backers_count]],0)</f>
        <v>72.865168539325836</v>
      </c>
      <c r="T341" s="5" t="s">
        <v>8310</v>
      </c>
      <c r="U341" s="5" t="s">
        <v>8315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 t="str">
        <f>TEXT(((Table1[[#This Row],[deadline]]/60/60)/24)+DATE(1970,1,1),"mmm")</f>
        <v>Mar</v>
      </c>
      <c r="K342" s="14" t="str">
        <f>TEXT(((Table1[[#This Row],[deadline]]/60/60)/24)+DATE(1970,1,1),"yyyy")</f>
        <v>2017</v>
      </c>
      <c r="L342">
        <v>1486397007</v>
      </c>
      <c r="M342" s="13">
        <f>((Table1[[#This Row],[launched_at]]/60/60)/24)+DATE(1970,1,1)+(-5/24)</f>
        <v>42772.460729166669</v>
      </c>
      <c r="N342" t="b">
        <v>1</v>
      </c>
      <c r="O342">
        <v>299</v>
      </c>
      <c r="P342" t="b">
        <v>1</v>
      </c>
      <c r="Q342" t="s">
        <v>8269</v>
      </c>
      <c r="R342" s="5">
        <f>Table1[[#This Row],[pledged]]/D342</f>
        <v>1.2502285714285715</v>
      </c>
      <c r="S342" s="6">
        <f>IFERROR(Table1[[#This Row],[pledged]]/Table1[[#This Row],[backers_count]],0)</f>
        <v>146.34782608695653</v>
      </c>
      <c r="T342" s="5" t="s">
        <v>8310</v>
      </c>
      <c r="U342" s="5" t="s">
        <v>8315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 t="str">
        <f>TEXT(((Table1[[#This Row],[deadline]]/60/60)/24)+DATE(1970,1,1),"mmm")</f>
        <v>Oct</v>
      </c>
      <c r="K343" s="14" t="str">
        <f>TEXT(((Table1[[#This Row],[deadline]]/60/60)/24)+DATE(1970,1,1),"yyyy")</f>
        <v>2014</v>
      </c>
      <c r="L343">
        <v>1410555998</v>
      </c>
      <c r="M343" s="13">
        <f>((Table1[[#This Row],[launched_at]]/60/60)/24)+DATE(1970,1,1)+(-5/24)</f>
        <v>41894.671273148146</v>
      </c>
      <c r="N343" t="b">
        <v>1</v>
      </c>
      <c r="O343">
        <v>55</v>
      </c>
      <c r="P343" t="b">
        <v>1</v>
      </c>
      <c r="Q343" t="s">
        <v>8269</v>
      </c>
      <c r="R343" s="5">
        <f>Table1[[#This Row],[pledged]]/D343</f>
        <v>1.0671428571428572</v>
      </c>
      <c r="S343" s="6">
        <f>IFERROR(Table1[[#This Row],[pledged]]/Table1[[#This Row],[backers_count]],0)</f>
        <v>67.909090909090907</v>
      </c>
      <c r="T343" s="5" t="s">
        <v>8310</v>
      </c>
      <c r="U343" s="5" t="s">
        <v>8315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 t="str">
        <f>TEXT(((Table1[[#This Row],[deadline]]/60/60)/24)+DATE(1970,1,1),"mmm")</f>
        <v>Apr</v>
      </c>
      <c r="K344" s="14" t="str">
        <f>TEXT(((Table1[[#This Row],[deadline]]/60/60)/24)+DATE(1970,1,1),"yyyy")</f>
        <v>2016</v>
      </c>
      <c r="L344">
        <v>1459363465</v>
      </c>
      <c r="M344" s="13">
        <f>((Table1[[#This Row],[launched_at]]/60/60)/24)+DATE(1970,1,1)+(-5/24)</f>
        <v>42459.572511574072</v>
      </c>
      <c r="N344" t="b">
        <v>1</v>
      </c>
      <c r="O344">
        <v>325</v>
      </c>
      <c r="P344" t="b">
        <v>1</v>
      </c>
      <c r="Q344" t="s">
        <v>8269</v>
      </c>
      <c r="R344" s="5">
        <f>Table1[[#This Row],[pledged]]/D344</f>
        <v>1.0036639999999999</v>
      </c>
      <c r="S344" s="6">
        <f>IFERROR(Table1[[#This Row],[pledged]]/Table1[[#This Row],[backers_count]],0)</f>
        <v>169.85083076923075</v>
      </c>
      <c r="T344" s="5" t="s">
        <v>8310</v>
      </c>
      <c r="U344" s="5" t="s">
        <v>8315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 t="str">
        <f>TEXT(((Table1[[#This Row],[deadline]]/60/60)/24)+DATE(1970,1,1),"mmm")</f>
        <v>Nov</v>
      </c>
      <c r="K345" s="14" t="str">
        <f>TEXT(((Table1[[#This Row],[deadline]]/60/60)/24)+DATE(1970,1,1),"yyyy")</f>
        <v>2014</v>
      </c>
      <c r="L345">
        <v>1413308545</v>
      </c>
      <c r="M345" s="13">
        <f>((Table1[[#This Row],[launched_at]]/60/60)/24)+DATE(1970,1,1)+(-5/24)</f>
        <v>41926.529456018514</v>
      </c>
      <c r="N345" t="b">
        <v>1</v>
      </c>
      <c r="O345">
        <v>524</v>
      </c>
      <c r="P345" t="b">
        <v>1</v>
      </c>
      <c r="Q345" t="s">
        <v>8269</v>
      </c>
      <c r="R345" s="5">
        <f>Table1[[#This Row],[pledged]]/D345</f>
        <v>1.0202863333333334</v>
      </c>
      <c r="S345" s="6">
        <f>IFERROR(Table1[[#This Row],[pledged]]/Table1[[#This Row],[backers_count]],0)</f>
        <v>58.413339694656486</v>
      </c>
      <c r="T345" s="5" t="s">
        <v>8310</v>
      </c>
      <c r="U345" s="5" t="s">
        <v>8315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 t="str">
        <f>TEXT(((Table1[[#This Row],[deadline]]/60/60)/24)+DATE(1970,1,1),"mmm")</f>
        <v>Jun</v>
      </c>
      <c r="K346" s="14" t="str">
        <f>TEXT(((Table1[[#This Row],[deadline]]/60/60)/24)+DATE(1970,1,1),"yyyy")</f>
        <v>2015</v>
      </c>
      <c r="L346">
        <v>1429312694</v>
      </c>
      <c r="M346" s="13">
        <f>((Table1[[#This Row],[launched_at]]/60/60)/24)+DATE(1970,1,1)+(-5/24)</f>
        <v>42111.762662037036</v>
      </c>
      <c r="N346" t="b">
        <v>1</v>
      </c>
      <c r="O346">
        <v>285</v>
      </c>
      <c r="P346" t="b">
        <v>1</v>
      </c>
      <c r="Q346" t="s">
        <v>8269</v>
      </c>
      <c r="R346" s="5">
        <f>Table1[[#This Row],[pledged]]/D346</f>
        <v>1.0208358208955224</v>
      </c>
      <c r="S346" s="6">
        <f>IFERROR(Table1[[#This Row],[pledged]]/Table1[[#This Row],[backers_count]],0)</f>
        <v>119.99298245614035</v>
      </c>
      <c r="T346" s="5" t="s">
        <v>8310</v>
      </c>
      <c r="U346" s="5" t="s">
        <v>8315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 t="str">
        <f>TEXT(((Table1[[#This Row],[deadline]]/60/60)/24)+DATE(1970,1,1),"mmm")</f>
        <v>May</v>
      </c>
      <c r="K347" s="14" t="str">
        <f>TEXT(((Table1[[#This Row],[deadline]]/60/60)/24)+DATE(1970,1,1),"yyyy")</f>
        <v>2015</v>
      </c>
      <c r="L347">
        <v>1429569590</v>
      </c>
      <c r="M347" s="13">
        <f>((Table1[[#This Row],[launched_at]]/60/60)/24)+DATE(1970,1,1)+(-5/24)</f>
        <v>42114.735995370364</v>
      </c>
      <c r="N347" t="b">
        <v>1</v>
      </c>
      <c r="O347">
        <v>179</v>
      </c>
      <c r="P347" t="b">
        <v>1</v>
      </c>
      <c r="Q347" t="s">
        <v>8269</v>
      </c>
      <c r="R347" s="5">
        <f>Table1[[#This Row],[pledged]]/D347</f>
        <v>1.2327586206896552</v>
      </c>
      <c r="S347" s="6">
        <f>IFERROR(Table1[[#This Row],[pledged]]/Table1[[#This Row],[backers_count]],0)</f>
        <v>99.860335195530723</v>
      </c>
      <c r="T347" s="5" t="s">
        <v>8310</v>
      </c>
      <c r="U347" s="5" t="s">
        <v>8315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 t="str">
        <f>TEXT(((Table1[[#This Row],[deadline]]/60/60)/24)+DATE(1970,1,1),"mmm")</f>
        <v>Oct</v>
      </c>
      <c r="K348" s="14" t="str">
        <f>TEXT(((Table1[[#This Row],[deadline]]/60/60)/24)+DATE(1970,1,1),"yyyy")</f>
        <v>2015</v>
      </c>
      <c r="L348">
        <v>1442232021</v>
      </c>
      <c r="M348" s="13">
        <f>((Table1[[#This Row],[launched_at]]/60/60)/24)+DATE(1970,1,1)+(-5/24)</f>
        <v>42261.291909722226</v>
      </c>
      <c r="N348" t="b">
        <v>1</v>
      </c>
      <c r="O348">
        <v>188</v>
      </c>
      <c r="P348" t="b">
        <v>1</v>
      </c>
      <c r="Q348" t="s">
        <v>8269</v>
      </c>
      <c r="R348" s="5">
        <f>Table1[[#This Row],[pledged]]/D348</f>
        <v>1.7028880000000002</v>
      </c>
      <c r="S348" s="6">
        <f>IFERROR(Table1[[#This Row],[pledged]]/Table1[[#This Row],[backers_count]],0)</f>
        <v>90.579148936170213</v>
      </c>
      <c r="T348" s="5" t="s">
        <v>8310</v>
      </c>
      <c r="U348" s="5" t="s">
        <v>8315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 t="str">
        <f>TEXT(((Table1[[#This Row],[deadline]]/60/60)/24)+DATE(1970,1,1),"mmm")</f>
        <v>Nov</v>
      </c>
      <c r="K349" s="14" t="str">
        <f>TEXT(((Table1[[#This Row],[deadline]]/60/60)/24)+DATE(1970,1,1),"yyyy")</f>
        <v>2015</v>
      </c>
      <c r="L349">
        <v>1444910009</v>
      </c>
      <c r="M349" s="13">
        <f>((Table1[[#This Row],[launched_at]]/60/60)/24)+DATE(1970,1,1)+(-5/24)</f>
        <v>42292.287141203698</v>
      </c>
      <c r="N349" t="b">
        <v>1</v>
      </c>
      <c r="O349">
        <v>379</v>
      </c>
      <c r="P349" t="b">
        <v>1</v>
      </c>
      <c r="Q349" t="s">
        <v>8269</v>
      </c>
      <c r="R349" s="5">
        <f>Table1[[#This Row],[pledged]]/D349</f>
        <v>1.1159049999999999</v>
      </c>
      <c r="S349" s="6">
        <f>IFERROR(Table1[[#This Row],[pledged]]/Table1[[#This Row],[backers_count]],0)</f>
        <v>117.77361477572559</v>
      </c>
      <c r="T349" s="5" t="s">
        <v>8310</v>
      </c>
      <c r="U349" s="5" t="s">
        <v>8315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 t="str">
        <f>TEXT(((Table1[[#This Row],[deadline]]/60/60)/24)+DATE(1970,1,1),"mmm")</f>
        <v>Aug</v>
      </c>
      <c r="K350" s="14" t="str">
        <f>TEXT(((Table1[[#This Row],[deadline]]/60/60)/24)+DATE(1970,1,1),"yyyy")</f>
        <v>2015</v>
      </c>
      <c r="L350">
        <v>1437573916</v>
      </c>
      <c r="M350" s="13">
        <f>((Table1[[#This Row],[launched_at]]/60/60)/24)+DATE(1970,1,1)+(-5/24)</f>
        <v>42207.378657407404</v>
      </c>
      <c r="N350" t="b">
        <v>1</v>
      </c>
      <c r="O350">
        <v>119</v>
      </c>
      <c r="P350" t="b">
        <v>1</v>
      </c>
      <c r="Q350" t="s">
        <v>8269</v>
      </c>
      <c r="R350" s="5">
        <f>Table1[[#This Row],[pledged]]/D350</f>
        <v>1.03</v>
      </c>
      <c r="S350" s="6">
        <f>IFERROR(Table1[[#This Row],[pledged]]/Table1[[#This Row],[backers_count]],0)</f>
        <v>86.554621848739501</v>
      </c>
      <c r="T350" s="5" t="s">
        <v>8310</v>
      </c>
      <c r="U350" s="5" t="s">
        <v>8315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 t="str">
        <f>TEXT(((Table1[[#This Row],[deadline]]/60/60)/24)+DATE(1970,1,1),"mmm")</f>
        <v>Feb</v>
      </c>
      <c r="K351" s="14" t="str">
        <f>TEXT(((Table1[[#This Row],[deadline]]/60/60)/24)+DATE(1970,1,1),"yyyy")</f>
        <v>2017</v>
      </c>
      <c r="L351">
        <v>1485345508</v>
      </c>
      <c r="M351" s="13">
        <f>((Table1[[#This Row],[launched_at]]/60/60)/24)+DATE(1970,1,1)+(-5/24)</f>
        <v>42760.290601851848</v>
      </c>
      <c r="N351" t="b">
        <v>1</v>
      </c>
      <c r="O351">
        <v>167</v>
      </c>
      <c r="P351" t="b">
        <v>1</v>
      </c>
      <c r="Q351" t="s">
        <v>8269</v>
      </c>
      <c r="R351" s="5">
        <f>Table1[[#This Row],[pledged]]/D351</f>
        <v>1.0663570159857905</v>
      </c>
      <c r="S351" s="6">
        <f>IFERROR(Table1[[#This Row],[pledged]]/Table1[[#This Row],[backers_count]],0)</f>
        <v>71.899281437125751</v>
      </c>
      <c r="T351" s="5" t="s">
        <v>8310</v>
      </c>
      <c r="U351" s="5" t="s">
        <v>8315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 t="str">
        <f>TEXT(((Table1[[#This Row],[deadline]]/60/60)/24)+DATE(1970,1,1),"mmm")</f>
        <v>Sep</v>
      </c>
      <c r="K352" s="14" t="str">
        <f>TEXT(((Table1[[#This Row],[deadline]]/60/60)/24)+DATE(1970,1,1),"yyyy")</f>
        <v>2016</v>
      </c>
      <c r="L352">
        <v>1470274509</v>
      </c>
      <c r="M352" s="13">
        <f>((Table1[[#This Row],[launched_at]]/60/60)/24)+DATE(1970,1,1)+(-5/24)</f>
        <v>42585.857743055552</v>
      </c>
      <c r="N352" t="b">
        <v>1</v>
      </c>
      <c r="O352">
        <v>221</v>
      </c>
      <c r="P352" t="b">
        <v>1</v>
      </c>
      <c r="Q352" t="s">
        <v>8269</v>
      </c>
      <c r="R352" s="5">
        <f>Table1[[#This Row],[pledged]]/D352</f>
        <v>1.1476</v>
      </c>
      <c r="S352" s="6">
        <f>IFERROR(Table1[[#This Row],[pledged]]/Table1[[#This Row],[backers_count]],0)</f>
        <v>129.81900452488688</v>
      </c>
      <c r="T352" s="5" t="s">
        <v>8310</v>
      </c>
      <c r="U352" s="5" t="s">
        <v>8315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 t="str">
        <f>TEXT(((Table1[[#This Row],[deadline]]/60/60)/24)+DATE(1970,1,1),"mmm")</f>
        <v>Apr</v>
      </c>
      <c r="K353" s="14" t="str">
        <f>TEXT(((Table1[[#This Row],[deadline]]/60/60)/24)+DATE(1970,1,1),"yyyy")</f>
        <v>2016</v>
      </c>
      <c r="L353">
        <v>1456614554</v>
      </c>
      <c r="M353" s="13">
        <f>((Table1[[#This Row],[launched_at]]/60/60)/24)+DATE(1970,1,1)+(-5/24)</f>
        <v>42427.75641203703</v>
      </c>
      <c r="N353" t="b">
        <v>1</v>
      </c>
      <c r="O353">
        <v>964</v>
      </c>
      <c r="P353" t="b">
        <v>1</v>
      </c>
      <c r="Q353" t="s">
        <v>8269</v>
      </c>
      <c r="R353" s="5">
        <f>Table1[[#This Row],[pledged]]/D353</f>
        <v>1.2734117647058822</v>
      </c>
      <c r="S353" s="6">
        <f>IFERROR(Table1[[#This Row],[pledged]]/Table1[[#This Row],[backers_count]],0)</f>
        <v>44.912863070539416</v>
      </c>
      <c r="T353" s="5" t="s">
        <v>8310</v>
      </c>
      <c r="U353" s="5" t="s">
        <v>8315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 t="str">
        <f>TEXT(((Table1[[#This Row],[deadline]]/60/60)/24)+DATE(1970,1,1),"mmm")</f>
        <v>Oct</v>
      </c>
      <c r="K354" s="14" t="str">
        <f>TEXT(((Table1[[#This Row],[deadline]]/60/60)/24)+DATE(1970,1,1),"yyyy")</f>
        <v>2014</v>
      </c>
      <c r="L354">
        <v>1410148868</v>
      </c>
      <c r="M354" s="13">
        <f>((Table1[[#This Row],[launched_at]]/60/60)/24)+DATE(1970,1,1)+(-5/24)</f>
        <v>41889.959120370368</v>
      </c>
      <c r="N354" t="b">
        <v>1</v>
      </c>
      <c r="O354">
        <v>286</v>
      </c>
      <c r="P354" t="b">
        <v>1</v>
      </c>
      <c r="Q354" t="s">
        <v>8269</v>
      </c>
      <c r="R354" s="5">
        <f>Table1[[#This Row],[pledged]]/D354</f>
        <v>1.1656</v>
      </c>
      <c r="S354" s="6">
        <f>IFERROR(Table1[[#This Row],[pledged]]/Table1[[#This Row],[backers_count]],0)</f>
        <v>40.755244755244753</v>
      </c>
      <c r="T354" s="5" t="s">
        <v>8310</v>
      </c>
      <c r="U354" s="5" t="s">
        <v>8315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 t="str">
        <f>TEXT(((Table1[[#This Row],[deadline]]/60/60)/24)+DATE(1970,1,1),"mmm")</f>
        <v>Nov</v>
      </c>
      <c r="K355" s="14" t="str">
        <f>TEXT(((Table1[[#This Row],[deadline]]/60/60)/24)+DATE(1970,1,1),"yyyy")</f>
        <v>2015</v>
      </c>
      <c r="L355">
        <v>1445367619</v>
      </c>
      <c r="M355" s="13">
        <f>((Table1[[#This Row],[launched_at]]/60/60)/24)+DATE(1970,1,1)+(-5/24)</f>
        <v>42297.583553240744</v>
      </c>
      <c r="N355" t="b">
        <v>1</v>
      </c>
      <c r="O355">
        <v>613</v>
      </c>
      <c r="P355" t="b">
        <v>1</v>
      </c>
      <c r="Q355" t="s">
        <v>8269</v>
      </c>
      <c r="R355" s="5">
        <f>Table1[[#This Row],[pledged]]/D355</f>
        <v>1.0861819426615318</v>
      </c>
      <c r="S355" s="6">
        <f>IFERROR(Table1[[#This Row],[pledged]]/Table1[[#This Row],[backers_count]],0)</f>
        <v>103.52394779771615</v>
      </c>
      <c r="T355" s="5" t="s">
        <v>8310</v>
      </c>
      <c r="U355" s="5" t="s">
        <v>8315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 t="str">
        <f>TEXT(((Table1[[#This Row],[deadline]]/60/60)/24)+DATE(1970,1,1),"mmm")</f>
        <v>Apr</v>
      </c>
      <c r="K356" s="14" t="str">
        <f>TEXT(((Table1[[#This Row],[deadline]]/60/60)/24)+DATE(1970,1,1),"yyyy")</f>
        <v>2016</v>
      </c>
      <c r="L356">
        <v>1457553121</v>
      </c>
      <c r="M356" s="13">
        <f>((Table1[[#This Row],[launched_at]]/60/60)/24)+DATE(1970,1,1)+(-5/24)</f>
        <v>42438.619456018518</v>
      </c>
      <c r="N356" t="b">
        <v>1</v>
      </c>
      <c r="O356">
        <v>29</v>
      </c>
      <c r="P356" t="b">
        <v>1</v>
      </c>
      <c r="Q356" t="s">
        <v>8269</v>
      </c>
      <c r="R356" s="5">
        <f>Table1[[#This Row],[pledged]]/D356</f>
        <v>1.0394285714285714</v>
      </c>
      <c r="S356" s="6">
        <f>IFERROR(Table1[[#This Row],[pledged]]/Table1[[#This Row],[backers_count]],0)</f>
        <v>125.44827586206897</v>
      </c>
      <c r="T356" s="5" t="s">
        <v>8310</v>
      </c>
      <c r="U356" s="5" t="s">
        <v>8315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 t="str">
        <f>TEXT(((Table1[[#This Row],[deadline]]/60/60)/24)+DATE(1970,1,1),"mmm")</f>
        <v>Dec</v>
      </c>
      <c r="K357" s="14" t="str">
        <f>TEXT(((Table1[[#This Row],[deadline]]/60/60)/24)+DATE(1970,1,1),"yyyy")</f>
        <v>2014</v>
      </c>
      <c r="L357">
        <v>1414738994</v>
      </c>
      <c r="M357" s="13">
        <f>((Table1[[#This Row],[launched_at]]/60/60)/24)+DATE(1970,1,1)+(-5/24)</f>
        <v>41943.0855787037</v>
      </c>
      <c r="N357" t="b">
        <v>1</v>
      </c>
      <c r="O357">
        <v>165</v>
      </c>
      <c r="P357" t="b">
        <v>1</v>
      </c>
      <c r="Q357" t="s">
        <v>8269</v>
      </c>
      <c r="R357" s="5">
        <f>Table1[[#This Row],[pledged]]/D357</f>
        <v>1.1625714285714286</v>
      </c>
      <c r="S357" s="6">
        <f>IFERROR(Table1[[#This Row],[pledged]]/Table1[[#This Row],[backers_count]],0)</f>
        <v>246.60606060606059</v>
      </c>
      <c r="T357" s="5" t="s">
        <v>8310</v>
      </c>
      <c r="U357" s="5" t="s">
        <v>8315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 t="str">
        <f>TEXT(((Table1[[#This Row],[deadline]]/60/60)/24)+DATE(1970,1,1),"mmm")</f>
        <v>Mar</v>
      </c>
      <c r="K358" s="14" t="str">
        <f>TEXT(((Table1[[#This Row],[deadline]]/60/60)/24)+DATE(1970,1,1),"yyyy")</f>
        <v>2016</v>
      </c>
      <c r="L358">
        <v>1455563793</v>
      </c>
      <c r="M358" s="13">
        <f>((Table1[[#This Row],[launched_at]]/60/60)/24)+DATE(1970,1,1)+(-5/24)</f>
        <v>42415.594826388886</v>
      </c>
      <c r="N358" t="b">
        <v>1</v>
      </c>
      <c r="O358">
        <v>97</v>
      </c>
      <c r="P358" t="b">
        <v>1</v>
      </c>
      <c r="Q358" t="s">
        <v>8269</v>
      </c>
      <c r="R358" s="5">
        <f>Table1[[#This Row],[pledged]]/D358</f>
        <v>1.0269239999999999</v>
      </c>
      <c r="S358" s="6">
        <f>IFERROR(Table1[[#This Row],[pledged]]/Table1[[#This Row],[backers_count]],0)</f>
        <v>79.401340206185566</v>
      </c>
      <c r="T358" s="5" t="s">
        <v>8310</v>
      </c>
      <c r="U358" s="5" t="s">
        <v>8315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 t="str">
        <f>TEXT(((Table1[[#This Row],[deadline]]/60/60)/24)+DATE(1970,1,1),"mmm")</f>
        <v>Apr</v>
      </c>
      <c r="K359" s="14" t="str">
        <f>TEXT(((Table1[[#This Row],[deadline]]/60/60)/24)+DATE(1970,1,1),"yyyy")</f>
        <v>2015</v>
      </c>
      <c r="L359">
        <v>1426396797</v>
      </c>
      <c r="M359" s="13">
        <f>((Table1[[#This Row],[launched_at]]/60/60)/24)+DATE(1970,1,1)+(-5/24)</f>
        <v>42078.01385416666</v>
      </c>
      <c r="N359" t="b">
        <v>1</v>
      </c>
      <c r="O359">
        <v>303</v>
      </c>
      <c r="P359" t="b">
        <v>1</v>
      </c>
      <c r="Q359" t="s">
        <v>8269</v>
      </c>
      <c r="R359" s="5">
        <f>Table1[[#This Row],[pledged]]/D359</f>
        <v>1.74</v>
      </c>
      <c r="S359" s="6">
        <f>IFERROR(Table1[[#This Row],[pledged]]/Table1[[#This Row],[backers_count]],0)</f>
        <v>86.138613861386133</v>
      </c>
      <c r="T359" s="5" t="s">
        <v>8310</v>
      </c>
      <c r="U359" s="5" t="s">
        <v>8315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 t="str">
        <f>TEXT(((Table1[[#This Row],[deadline]]/60/60)/24)+DATE(1970,1,1),"mmm")</f>
        <v>Jun</v>
      </c>
      <c r="K360" s="14" t="str">
        <f>TEXT(((Table1[[#This Row],[deadline]]/60/60)/24)+DATE(1970,1,1),"yyyy")</f>
        <v>2016</v>
      </c>
      <c r="L360">
        <v>1463517521</v>
      </c>
      <c r="M360" s="13">
        <f>((Table1[[#This Row],[launched_at]]/60/60)/24)+DATE(1970,1,1)+(-5/24)</f>
        <v>42507.651863425919</v>
      </c>
      <c r="N360" t="b">
        <v>1</v>
      </c>
      <c r="O360">
        <v>267</v>
      </c>
      <c r="P360" t="b">
        <v>1</v>
      </c>
      <c r="Q360" t="s">
        <v>8269</v>
      </c>
      <c r="R360" s="5">
        <f>Table1[[#This Row],[pledged]]/D360</f>
        <v>1.03088</v>
      </c>
      <c r="S360" s="6">
        <f>IFERROR(Table1[[#This Row],[pledged]]/Table1[[#This Row],[backers_count]],0)</f>
        <v>193.04868913857678</v>
      </c>
      <c r="T360" s="5" t="s">
        <v>8310</v>
      </c>
      <c r="U360" s="5" t="s">
        <v>8315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 t="str">
        <f>TEXT(((Table1[[#This Row],[deadline]]/60/60)/24)+DATE(1970,1,1),"mmm")</f>
        <v>Nov</v>
      </c>
      <c r="K361" s="14" t="str">
        <f>TEXT(((Table1[[#This Row],[deadline]]/60/60)/24)+DATE(1970,1,1),"yyyy")</f>
        <v>2014</v>
      </c>
      <c r="L361">
        <v>1414028490</v>
      </c>
      <c r="M361" s="13">
        <f>((Table1[[#This Row],[launched_at]]/60/60)/24)+DATE(1970,1,1)+(-5/24)</f>
        <v>41934.862152777772</v>
      </c>
      <c r="N361" t="b">
        <v>1</v>
      </c>
      <c r="O361">
        <v>302</v>
      </c>
      <c r="P361" t="b">
        <v>1</v>
      </c>
      <c r="Q361" t="s">
        <v>8269</v>
      </c>
      <c r="R361" s="5">
        <f>Table1[[#This Row],[pledged]]/D361</f>
        <v>1.0485537190082646</v>
      </c>
      <c r="S361" s="6">
        <f>IFERROR(Table1[[#This Row],[pledged]]/Table1[[#This Row],[backers_count]],0)</f>
        <v>84.023178807947019</v>
      </c>
      <c r="T361" s="5" t="s">
        <v>8310</v>
      </c>
      <c r="U361" s="5" t="s">
        <v>8315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 t="str">
        <f>TEXT(((Table1[[#This Row],[deadline]]/60/60)/24)+DATE(1970,1,1),"mmm")</f>
        <v>Jul</v>
      </c>
      <c r="K362" s="14" t="str">
        <f>TEXT(((Table1[[#This Row],[deadline]]/60/60)/24)+DATE(1970,1,1),"yyyy")</f>
        <v>2015</v>
      </c>
      <c r="L362">
        <v>1433799180</v>
      </c>
      <c r="M362" s="13">
        <f>((Table1[[#This Row],[launched_at]]/60/60)/24)+DATE(1970,1,1)+(-5/24)</f>
        <v>42163.689583333333</v>
      </c>
      <c r="N362" t="b">
        <v>0</v>
      </c>
      <c r="O362">
        <v>87</v>
      </c>
      <c r="P362" t="b">
        <v>1</v>
      </c>
      <c r="Q362" t="s">
        <v>8269</v>
      </c>
      <c r="R362" s="5">
        <f>Table1[[#This Row],[pledged]]/D362</f>
        <v>1.0137499999999999</v>
      </c>
      <c r="S362" s="6">
        <f>IFERROR(Table1[[#This Row],[pledged]]/Table1[[#This Row],[backers_count]],0)</f>
        <v>139.82758620689654</v>
      </c>
      <c r="T362" s="5" t="s">
        <v>8310</v>
      </c>
      <c r="U362" s="5" t="s">
        <v>8315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 t="str">
        <f>TEXT(((Table1[[#This Row],[deadline]]/60/60)/24)+DATE(1970,1,1),"mmm")</f>
        <v>Nov</v>
      </c>
      <c r="K363" s="14" t="str">
        <f>TEXT(((Table1[[#This Row],[deadline]]/60/60)/24)+DATE(1970,1,1),"yyyy")</f>
        <v>2014</v>
      </c>
      <c r="L363">
        <v>1414108906</v>
      </c>
      <c r="M363" s="13">
        <f>((Table1[[#This Row],[launched_at]]/60/60)/24)+DATE(1970,1,1)+(-5/24)</f>
        <v>41935.792893518512</v>
      </c>
      <c r="N363" t="b">
        <v>0</v>
      </c>
      <c r="O363">
        <v>354</v>
      </c>
      <c r="P363" t="b">
        <v>1</v>
      </c>
      <c r="Q363" t="s">
        <v>8269</v>
      </c>
      <c r="R363" s="5">
        <f>Table1[[#This Row],[pledged]]/D363</f>
        <v>1.1107699999999998</v>
      </c>
      <c r="S363" s="6">
        <f>IFERROR(Table1[[#This Row],[pledged]]/Table1[[#This Row],[backers_count]],0)</f>
        <v>109.82189265536722</v>
      </c>
      <c r="T363" s="5" t="s">
        <v>8310</v>
      </c>
      <c r="U363" s="5" t="s">
        <v>8315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 t="str">
        <f>TEXT(((Table1[[#This Row],[deadline]]/60/60)/24)+DATE(1970,1,1),"mmm")</f>
        <v>Aug</v>
      </c>
      <c r="K364" s="14" t="str">
        <f>TEXT(((Table1[[#This Row],[deadline]]/60/60)/24)+DATE(1970,1,1),"yyyy")</f>
        <v>2014</v>
      </c>
      <c r="L364">
        <v>1405573391</v>
      </c>
      <c r="M364" s="13">
        <f>((Table1[[#This Row],[launched_at]]/60/60)/24)+DATE(1970,1,1)+(-5/24)</f>
        <v>41837.002210648148</v>
      </c>
      <c r="N364" t="b">
        <v>0</v>
      </c>
      <c r="O364">
        <v>86</v>
      </c>
      <c r="P364" t="b">
        <v>1</v>
      </c>
      <c r="Q364" t="s">
        <v>8269</v>
      </c>
      <c r="R364" s="5">
        <f>Table1[[#This Row],[pledged]]/D364</f>
        <v>1.2415933781686497</v>
      </c>
      <c r="S364" s="6">
        <f>IFERROR(Table1[[#This Row],[pledged]]/Table1[[#This Row],[backers_count]],0)</f>
        <v>139.53488372093022</v>
      </c>
      <c r="T364" s="5" t="s">
        <v>8310</v>
      </c>
      <c r="U364" s="5" t="s">
        <v>8315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 t="str">
        <f>TEXT(((Table1[[#This Row],[deadline]]/60/60)/24)+DATE(1970,1,1),"mmm")</f>
        <v>May</v>
      </c>
      <c r="K365" s="14" t="str">
        <f>TEXT(((Table1[[#This Row],[deadline]]/60/60)/24)+DATE(1970,1,1),"yyyy")</f>
        <v>2010</v>
      </c>
      <c r="L365">
        <v>1268934736</v>
      </c>
      <c r="M365" s="13">
        <f>((Table1[[#This Row],[launched_at]]/60/60)/24)+DATE(1970,1,1)+(-5/24)</f>
        <v>40255.53629629629</v>
      </c>
      <c r="N365" t="b">
        <v>0</v>
      </c>
      <c r="O365">
        <v>26</v>
      </c>
      <c r="P365" t="b">
        <v>1</v>
      </c>
      <c r="Q365" t="s">
        <v>8269</v>
      </c>
      <c r="R365" s="5">
        <f>Table1[[#This Row],[pledged]]/D365</f>
        <v>1.0133333333333334</v>
      </c>
      <c r="S365" s="6">
        <f>IFERROR(Table1[[#This Row],[pledged]]/Table1[[#This Row],[backers_count]],0)</f>
        <v>347.84615384615387</v>
      </c>
      <c r="T365" s="5" t="s">
        <v>8310</v>
      </c>
      <c r="U365" s="5" t="s">
        <v>8315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 t="str">
        <f>TEXT(((Table1[[#This Row],[deadline]]/60/60)/24)+DATE(1970,1,1),"mmm")</f>
        <v>Jun</v>
      </c>
      <c r="K366" s="14" t="str">
        <f>TEXT(((Table1[[#This Row],[deadline]]/60/60)/24)+DATE(1970,1,1),"yyyy")</f>
        <v>2014</v>
      </c>
      <c r="L366">
        <v>1400704672</v>
      </c>
      <c r="M366" s="13">
        <f>((Table1[[#This Row],[launched_at]]/60/60)/24)+DATE(1970,1,1)+(-5/24)</f>
        <v>41780.651296296295</v>
      </c>
      <c r="N366" t="b">
        <v>0</v>
      </c>
      <c r="O366">
        <v>113</v>
      </c>
      <c r="P366" t="b">
        <v>1</v>
      </c>
      <c r="Q366" t="s">
        <v>8269</v>
      </c>
      <c r="R366" s="5">
        <f>Table1[[#This Row],[pledged]]/D366</f>
        <v>1.1016142857142857</v>
      </c>
      <c r="S366" s="6">
        <f>IFERROR(Table1[[#This Row],[pledged]]/Table1[[#This Row],[backers_count]],0)</f>
        <v>68.24159292035398</v>
      </c>
      <c r="T366" s="5" t="s">
        <v>8310</v>
      </c>
      <c r="U366" s="5" t="s">
        <v>8315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 t="str">
        <f>TEXT(((Table1[[#This Row],[deadline]]/60/60)/24)+DATE(1970,1,1),"mmm")</f>
        <v>Feb</v>
      </c>
      <c r="K367" s="14" t="str">
        <f>TEXT(((Table1[[#This Row],[deadline]]/60/60)/24)+DATE(1970,1,1),"yyyy")</f>
        <v>2014</v>
      </c>
      <c r="L367">
        <v>1391005999</v>
      </c>
      <c r="M367" s="13">
        <f>((Table1[[#This Row],[launched_at]]/60/60)/24)+DATE(1970,1,1)+(-5/24)</f>
        <v>41668.398136574069</v>
      </c>
      <c r="N367" t="b">
        <v>0</v>
      </c>
      <c r="O367">
        <v>65</v>
      </c>
      <c r="P367" t="b">
        <v>1</v>
      </c>
      <c r="Q367" t="s">
        <v>8269</v>
      </c>
      <c r="R367" s="5">
        <f>Table1[[#This Row],[pledged]]/D367</f>
        <v>1.0397333333333334</v>
      </c>
      <c r="S367" s="6">
        <f>IFERROR(Table1[[#This Row],[pledged]]/Table1[[#This Row],[backers_count]],0)</f>
        <v>239.93846153846152</v>
      </c>
      <c r="T367" s="5" t="s">
        <v>8310</v>
      </c>
      <c r="U367" s="5" t="s">
        <v>8315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 t="str">
        <f>TEXT(((Table1[[#This Row],[deadline]]/60/60)/24)+DATE(1970,1,1),"mmm")</f>
        <v>May</v>
      </c>
      <c r="K368" s="14" t="str">
        <f>TEXT(((Table1[[#This Row],[deadline]]/60/60)/24)+DATE(1970,1,1),"yyyy")</f>
        <v>2012</v>
      </c>
      <c r="L368">
        <v>1334948518</v>
      </c>
      <c r="M368" s="13">
        <f>((Table1[[#This Row],[launched_at]]/60/60)/24)+DATE(1970,1,1)+(-5/24)</f>
        <v>41019.584699074068</v>
      </c>
      <c r="N368" t="b">
        <v>0</v>
      </c>
      <c r="O368">
        <v>134</v>
      </c>
      <c r="P368" t="b">
        <v>1</v>
      </c>
      <c r="Q368" t="s">
        <v>8269</v>
      </c>
      <c r="R368" s="5">
        <f>Table1[[#This Row],[pledged]]/D368</f>
        <v>1.013157894736842</v>
      </c>
      <c r="S368" s="6">
        <f>IFERROR(Table1[[#This Row],[pledged]]/Table1[[#This Row],[backers_count]],0)</f>
        <v>287.31343283582089</v>
      </c>
      <c r="T368" s="5" t="s">
        <v>8310</v>
      </c>
      <c r="U368" s="5" t="s">
        <v>8315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 t="str">
        <f>TEXT(((Table1[[#This Row],[deadline]]/60/60)/24)+DATE(1970,1,1),"mmm")</f>
        <v>May</v>
      </c>
      <c r="K369" s="14" t="str">
        <f>TEXT(((Table1[[#This Row],[deadline]]/60/60)/24)+DATE(1970,1,1),"yyyy")</f>
        <v>2013</v>
      </c>
      <c r="L369">
        <v>1363960278</v>
      </c>
      <c r="M369" s="13">
        <f>((Table1[[#This Row],[launched_at]]/60/60)/24)+DATE(1970,1,1)+(-5/24)</f>
        <v>41355.368958333333</v>
      </c>
      <c r="N369" t="b">
        <v>0</v>
      </c>
      <c r="O369">
        <v>119</v>
      </c>
      <c r="P369" t="b">
        <v>1</v>
      </c>
      <c r="Q369" t="s">
        <v>8269</v>
      </c>
      <c r="R369" s="5">
        <f>Table1[[#This Row],[pledged]]/D369</f>
        <v>1.033501</v>
      </c>
      <c r="S369" s="6">
        <f>IFERROR(Table1[[#This Row],[pledged]]/Table1[[#This Row],[backers_count]],0)</f>
        <v>86.84882352941176</v>
      </c>
      <c r="T369" s="5" t="s">
        <v>8310</v>
      </c>
      <c r="U369" s="5" t="s">
        <v>8315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 t="str">
        <f>TEXT(((Table1[[#This Row],[deadline]]/60/60)/24)+DATE(1970,1,1),"mmm")</f>
        <v>Mar</v>
      </c>
      <c r="K370" s="14" t="str">
        <f>TEXT(((Table1[[#This Row],[deadline]]/60/60)/24)+DATE(1970,1,1),"yyyy")</f>
        <v>2015</v>
      </c>
      <c r="L370">
        <v>1423405922</v>
      </c>
      <c r="M370" s="13">
        <f>((Table1[[#This Row],[launched_at]]/60/60)/24)+DATE(1970,1,1)+(-5/24)</f>
        <v>42043.397245370368</v>
      </c>
      <c r="N370" t="b">
        <v>0</v>
      </c>
      <c r="O370">
        <v>159</v>
      </c>
      <c r="P370" t="b">
        <v>1</v>
      </c>
      <c r="Q370" t="s">
        <v>8269</v>
      </c>
      <c r="R370" s="5">
        <f>Table1[[#This Row],[pledged]]/D370</f>
        <v>1.04112</v>
      </c>
      <c r="S370" s="6">
        <f>IFERROR(Table1[[#This Row],[pledged]]/Table1[[#This Row],[backers_count]],0)</f>
        <v>81.84905660377359</v>
      </c>
      <c r="T370" s="5" t="s">
        <v>8310</v>
      </c>
      <c r="U370" s="5" t="s">
        <v>8315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 t="str">
        <f>TEXT(((Table1[[#This Row],[deadline]]/60/60)/24)+DATE(1970,1,1),"mmm")</f>
        <v>Jan</v>
      </c>
      <c r="K371" s="14" t="str">
        <f>TEXT(((Table1[[#This Row],[deadline]]/60/60)/24)+DATE(1970,1,1),"yyyy")</f>
        <v>2012</v>
      </c>
      <c r="L371">
        <v>1324041269</v>
      </c>
      <c r="M371" s="13">
        <f>((Table1[[#This Row],[launched_at]]/60/60)/24)+DATE(1970,1,1)+(-5/24)</f>
        <v>40893.3433912037</v>
      </c>
      <c r="N371" t="b">
        <v>0</v>
      </c>
      <c r="O371">
        <v>167</v>
      </c>
      <c r="P371" t="b">
        <v>1</v>
      </c>
      <c r="Q371" t="s">
        <v>8269</v>
      </c>
      <c r="R371" s="5">
        <f>Table1[[#This Row],[pledged]]/D371</f>
        <v>1.1015569230769231</v>
      </c>
      <c r="S371" s="6">
        <f>IFERROR(Table1[[#This Row],[pledged]]/Table1[[#This Row],[backers_count]],0)</f>
        <v>42.874970059880241</v>
      </c>
      <c r="T371" s="5" t="s">
        <v>8310</v>
      </c>
      <c r="U371" s="5" t="s">
        <v>8315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 t="str">
        <f>TEXT(((Table1[[#This Row],[deadline]]/60/60)/24)+DATE(1970,1,1),"mmm")</f>
        <v>Jan</v>
      </c>
      <c r="K372" s="14" t="str">
        <f>TEXT(((Table1[[#This Row],[deadline]]/60/60)/24)+DATE(1970,1,1),"yyyy")</f>
        <v>2017</v>
      </c>
      <c r="L372">
        <v>1481137500</v>
      </c>
      <c r="M372" s="13">
        <f>((Table1[[#This Row],[launched_at]]/60/60)/24)+DATE(1970,1,1)+(-5/24)</f>
        <v>42711.586805555555</v>
      </c>
      <c r="N372" t="b">
        <v>0</v>
      </c>
      <c r="O372">
        <v>43</v>
      </c>
      <c r="P372" t="b">
        <v>1</v>
      </c>
      <c r="Q372" t="s">
        <v>8269</v>
      </c>
      <c r="R372" s="5">
        <f>Table1[[#This Row],[pledged]]/D372</f>
        <v>1.2202</v>
      </c>
      <c r="S372" s="6">
        <f>IFERROR(Table1[[#This Row],[pledged]]/Table1[[#This Row],[backers_count]],0)</f>
        <v>709.41860465116281</v>
      </c>
      <c r="T372" s="5" t="s">
        <v>8310</v>
      </c>
      <c r="U372" s="5" t="s">
        <v>8315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 t="str">
        <f>TEXT(((Table1[[#This Row],[deadline]]/60/60)/24)+DATE(1970,1,1),"mmm")</f>
        <v>Feb</v>
      </c>
      <c r="K373" s="14" t="str">
        <f>TEXT(((Table1[[#This Row],[deadline]]/60/60)/24)+DATE(1970,1,1),"yyyy")</f>
        <v>2013</v>
      </c>
      <c r="L373">
        <v>1355855139</v>
      </c>
      <c r="M373" s="13">
        <f>((Table1[[#This Row],[launched_at]]/60/60)/24)+DATE(1970,1,1)+(-5/24)</f>
        <v>41261.559479166666</v>
      </c>
      <c r="N373" t="b">
        <v>0</v>
      </c>
      <c r="O373">
        <v>1062</v>
      </c>
      <c r="P373" t="b">
        <v>1</v>
      </c>
      <c r="Q373" t="s">
        <v>8269</v>
      </c>
      <c r="R373" s="5">
        <f>Table1[[#This Row],[pledged]]/D373</f>
        <v>1.1416866666666667</v>
      </c>
      <c r="S373" s="6">
        <f>IFERROR(Table1[[#This Row],[pledged]]/Table1[[#This Row],[backers_count]],0)</f>
        <v>161.25517890772127</v>
      </c>
      <c r="T373" s="5" t="s">
        <v>8310</v>
      </c>
      <c r="U373" s="5" t="s">
        <v>8315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 t="str">
        <f>TEXT(((Table1[[#This Row],[deadline]]/60/60)/24)+DATE(1970,1,1),"mmm")</f>
        <v>Apr</v>
      </c>
      <c r="K374" s="14" t="str">
        <f>TEXT(((Table1[[#This Row],[deadline]]/60/60)/24)+DATE(1970,1,1),"yyyy")</f>
        <v>2016</v>
      </c>
      <c r="L374">
        <v>1456408244</v>
      </c>
      <c r="M374" s="13">
        <f>((Table1[[#This Row],[launched_at]]/60/60)/24)+DATE(1970,1,1)+(-5/24)</f>
        <v>42425.368564814817</v>
      </c>
      <c r="N374" t="b">
        <v>0</v>
      </c>
      <c r="O374">
        <v>9</v>
      </c>
      <c r="P374" t="b">
        <v>1</v>
      </c>
      <c r="Q374" t="s">
        <v>8269</v>
      </c>
      <c r="R374" s="5">
        <f>Table1[[#This Row],[pledged]]/D374</f>
        <v>1.2533333333333334</v>
      </c>
      <c r="S374" s="6">
        <f>IFERROR(Table1[[#This Row],[pledged]]/Table1[[#This Row],[backers_count]],0)</f>
        <v>41.777777777777779</v>
      </c>
      <c r="T374" s="5" t="s">
        <v>8310</v>
      </c>
      <c r="U374" s="5" t="s">
        <v>8315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 t="str">
        <f>TEXT(((Table1[[#This Row],[deadline]]/60/60)/24)+DATE(1970,1,1),"mmm")</f>
        <v>Jul</v>
      </c>
      <c r="K375" s="14" t="str">
        <f>TEXT(((Table1[[#This Row],[deadline]]/60/60)/24)+DATE(1970,1,1),"yyyy")</f>
        <v>2012</v>
      </c>
      <c r="L375">
        <v>1340056398</v>
      </c>
      <c r="M375" s="13">
        <f>((Table1[[#This Row],[launched_at]]/60/60)/24)+DATE(1970,1,1)+(-5/24)</f>
        <v>41078.703680555554</v>
      </c>
      <c r="N375" t="b">
        <v>0</v>
      </c>
      <c r="O375">
        <v>89</v>
      </c>
      <c r="P375" t="b">
        <v>1</v>
      </c>
      <c r="Q375" t="s">
        <v>8269</v>
      </c>
      <c r="R375" s="5">
        <f>Table1[[#This Row],[pledged]]/D375</f>
        <v>1.0666666666666667</v>
      </c>
      <c r="S375" s="6">
        <f>IFERROR(Table1[[#This Row],[pledged]]/Table1[[#This Row],[backers_count]],0)</f>
        <v>89.887640449438209</v>
      </c>
      <c r="T375" s="5" t="s">
        <v>8310</v>
      </c>
      <c r="U375" s="5" t="s">
        <v>8315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 t="str">
        <f>TEXT(((Table1[[#This Row],[deadline]]/60/60)/24)+DATE(1970,1,1),"mmm")</f>
        <v>Sep</v>
      </c>
      <c r="K376" s="14" t="str">
        <f>TEXT(((Table1[[#This Row],[deadline]]/60/60)/24)+DATE(1970,1,1),"yyyy")</f>
        <v>2011</v>
      </c>
      <c r="L376">
        <v>1312320031</v>
      </c>
      <c r="M376" s="13">
        <f>((Table1[[#This Row],[launched_at]]/60/60)/24)+DATE(1970,1,1)+(-5/24)</f>
        <v>40757.680914351848</v>
      </c>
      <c r="N376" t="b">
        <v>0</v>
      </c>
      <c r="O376">
        <v>174</v>
      </c>
      <c r="P376" t="b">
        <v>1</v>
      </c>
      <c r="Q376" t="s">
        <v>8269</v>
      </c>
      <c r="R376" s="5">
        <f>Table1[[#This Row],[pledged]]/D376</f>
        <v>1.3065</v>
      </c>
      <c r="S376" s="6">
        <f>IFERROR(Table1[[#This Row],[pledged]]/Table1[[#This Row],[backers_count]],0)</f>
        <v>45.051724137931032</v>
      </c>
      <c r="T376" s="5" t="s">
        <v>8310</v>
      </c>
      <c r="U376" s="5" t="s">
        <v>8315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 t="str">
        <f>TEXT(((Table1[[#This Row],[deadline]]/60/60)/24)+DATE(1970,1,1),"mmm")</f>
        <v>Mar</v>
      </c>
      <c r="K377" s="14" t="str">
        <f>TEXT(((Table1[[#This Row],[deadline]]/60/60)/24)+DATE(1970,1,1),"yyyy")</f>
        <v>2014</v>
      </c>
      <c r="L377">
        <v>1390088311</v>
      </c>
      <c r="M377" s="13">
        <f>((Table1[[#This Row],[launched_at]]/60/60)/24)+DATE(1970,1,1)+(-5/24)</f>
        <v>41657.77674768518</v>
      </c>
      <c r="N377" t="b">
        <v>0</v>
      </c>
      <c r="O377">
        <v>14</v>
      </c>
      <c r="P377" t="b">
        <v>1</v>
      </c>
      <c r="Q377" t="s">
        <v>8269</v>
      </c>
      <c r="R377" s="5">
        <f>Table1[[#This Row],[pledged]]/D377</f>
        <v>1.2</v>
      </c>
      <c r="S377" s="6">
        <f>IFERROR(Table1[[#This Row],[pledged]]/Table1[[#This Row],[backers_count]],0)</f>
        <v>42.857142857142854</v>
      </c>
      <c r="T377" s="5" t="s">
        <v>8310</v>
      </c>
      <c r="U377" s="5" t="s">
        <v>8315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 t="str">
        <f>TEXT(((Table1[[#This Row],[deadline]]/60/60)/24)+DATE(1970,1,1),"mmm")</f>
        <v>Aug</v>
      </c>
      <c r="K378" s="14" t="str">
        <f>TEXT(((Table1[[#This Row],[deadline]]/60/60)/24)+DATE(1970,1,1),"yyyy")</f>
        <v>2016</v>
      </c>
      <c r="L378">
        <v>1469443916</v>
      </c>
      <c r="M378" s="13">
        <f>((Table1[[#This Row],[launched_at]]/60/60)/24)+DATE(1970,1,1)+(-5/24)</f>
        <v>42576.244398148141</v>
      </c>
      <c r="N378" t="b">
        <v>0</v>
      </c>
      <c r="O378">
        <v>48</v>
      </c>
      <c r="P378" t="b">
        <v>1</v>
      </c>
      <c r="Q378" t="s">
        <v>8269</v>
      </c>
      <c r="R378" s="5">
        <f>Table1[[#This Row],[pledged]]/D378</f>
        <v>1.0595918367346939</v>
      </c>
      <c r="S378" s="6">
        <f>IFERROR(Table1[[#This Row],[pledged]]/Table1[[#This Row],[backers_count]],0)</f>
        <v>54.083333333333336</v>
      </c>
      <c r="T378" s="5" t="s">
        <v>8310</v>
      </c>
      <c r="U378" s="5" t="s">
        <v>8315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 t="str">
        <f>TEXT(((Table1[[#This Row],[deadline]]/60/60)/24)+DATE(1970,1,1),"mmm")</f>
        <v>Nov</v>
      </c>
      <c r="K379" s="14" t="str">
        <f>TEXT(((Table1[[#This Row],[deadline]]/60/60)/24)+DATE(1970,1,1),"yyyy")</f>
        <v>2015</v>
      </c>
      <c r="L379">
        <v>1444888868</v>
      </c>
      <c r="M379" s="13">
        <f>((Table1[[#This Row],[launched_at]]/60/60)/24)+DATE(1970,1,1)+(-5/24)</f>
        <v>42292.042453703696</v>
      </c>
      <c r="N379" t="b">
        <v>0</v>
      </c>
      <c r="O379">
        <v>133</v>
      </c>
      <c r="P379" t="b">
        <v>1</v>
      </c>
      <c r="Q379" t="s">
        <v>8269</v>
      </c>
      <c r="R379" s="5">
        <f>Table1[[#This Row],[pledged]]/D379</f>
        <v>1.1439999999999999</v>
      </c>
      <c r="S379" s="6">
        <f>IFERROR(Table1[[#This Row],[pledged]]/Table1[[#This Row],[backers_count]],0)</f>
        <v>103.21804511278195</v>
      </c>
      <c r="T379" s="5" t="s">
        <v>8310</v>
      </c>
      <c r="U379" s="5" t="s">
        <v>8315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 t="str">
        <f>TEXT(((Table1[[#This Row],[deadline]]/60/60)/24)+DATE(1970,1,1),"mmm")</f>
        <v>Jan</v>
      </c>
      <c r="K380" s="14" t="str">
        <f>TEXT(((Table1[[#This Row],[deadline]]/60/60)/24)+DATE(1970,1,1),"yyyy")</f>
        <v>2016</v>
      </c>
      <c r="L380">
        <v>1451655808</v>
      </c>
      <c r="M380" s="13">
        <f>((Table1[[#This Row],[launched_at]]/60/60)/24)+DATE(1970,1,1)+(-5/24)</f>
        <v>42370.363518518519</v>
      </c>
      <c r="N380" t="b">
        <v>0</v>
      </c>
      <c r="O380">
        <v>83</v>
      </c>
      <c r="P380" t="b">
        <v>1</v>
      </c>
      <c r="Q380" t="s">
        <v>8269</v>
      </c>
      <c r="R380" s="5">
        <f>Table1[[#This Row],[pledged]]/D380</f>
        <v>1.1176666666666666</v>
      </c>
      <c r="S380" s="6">
        <f>IFERROR(Table1[[#This Row],[pledged]]/Table1[[#This Row],[backers_count]],0)</f>
        <v>40.397590361445786</v>
      </c>
      <c r="T380" s="5" t="s">
        <v>8310</v>
      </c>
      <c r="U380" s="5" t="s">
        <v>8315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 t="str">
        <f>TEXT(((Table1[[#This Row],[deadline]]/60/60)/24)+DATE(1970,1,1),"mmm")</f>
        <v>May</v>
      </c>
      <c r="K381" s="14" t="str">
        <f>TEXT(((Table1[[#This Row],[deadline]]/60/60)/24)+DATE(1970,1,1),"yyyy")</f>
        <v>2012</v>
      </c>
      <c r="L381">
        <v>1332174672</v>
      </c>
      <c r="M381" s="13">
        <f>((Table1[[#This Row],[launched_at]]/60/60)/24)+DATE(1970,1,1)+(-5/24)</f>
        <v>40987.479999999996</v>
      </c>
      <c r="N381" t="b">
        <v>0</v>
      </c>
      <c r="O381">
        <v>149</v>
      </c>
      <c r="P381" t="b">
        <v>1</v>
      </c>
      <c r="Q381" t="s">
        <v>8269</v>
      </c>
      <c r="R381" s="5">
        <f>Table1[[#This Row],[pledged]]/D381</f>
        <v>1.1608000000000001</v>
      </c>
      <c r="S381" s="6">
        <f>IFERROR(Table1[[#This Row],[pledged]]/Table1[[#This Row],[backers_count]],0)</f>
        <v>116.85906040268456</v>
      </c>
      <c r="T381" s="5" t="s">
        <v>8310</v>
      </c>
      <c r="U381" s="5" t="s">
        <v>8315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 t="str">
        <f>TEXT(((Table1[[#This Row],[deadline]]/60/60)/24)+DATE(1970,1,1),"mmm")</f>
        <v>Jan</v>
      </c>
      <c r="K382" s="14" t="str">
        <f>TEXT(((Table1[[#This Row],[deadline]]/60/60)/24)+DATE(1970,1,1),"yyyy")</f>
        <v>2016</v>
      </c>
      <c r="L382">
        <v>1451409392</v>
      </c>
      <c r="M382" s="13">
        <f>((Table1[[#This Row],[launched_at]]/60/60)/24)+DATE(1970,1,1)+(-5/24)</f>
        <v>42367.511481481481</v>
      </c>
      <c r="N382" t="b">
        <v>0</v>
      </c>
      <c r="O382">
        <v>49</v>
      </c>
      <c r="P382" t="b">
        <v>1</v>
      </c>
      <c r="Q382" t="s">
        <v>8269</v>
      </c>
      <c r="R382" s="5">
        <f>Table1[[#This Row],[pledged]]/D382</f>
        <v>1.415</v>
      </c>
      <c r="S382" s="6">
        <f>IFERROR(Table1[[#This Row],[pledged]]/Table1[[#This Row],[backers_count]],0)</f>
        <v>115.51020408163265</v>
      </c>
      <c r="T382" s="5" t="s">
        <v>8310</v>
      </c>
      <c r="U382" s="5" t="s">
        <v>8315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 t="str">
        <f>TEXT(((Table1[[#This Row],[deadline]]/60/60)/24)+DATE(1970,1,1),"mmm")</f>
        <v>Jul</v>
      </c>
      <c r="K383" s="14" t="str">
        <f>TEXT(((Table1[[#This Row],[deadline]]/60/60)/24)+DATE(1970,1,1),"yyyy")</f>
        <v>2012</v>
      </c>
      <c r="L383">
        <v>1340642717</v>
      </c>
      <c r="M383" s="13">
        <f>((Table1[[#This Row],[launched_at]]/60/60)/24)+DATE(1970,1,1)+(-5/24)</f>
        <v>41085.48978009259</v>
      </c>
      <c r="N383" t="b">
        <v>0</v>
      </c>
      <c r="O383">
        <v>251</v>
      </c>
      <c r="P383" t="b">
        <v>1</v>
      </c>
      <c r="Q383" t="s">
        <v>8269</v>
      </c>
      <c r="R383" s="5">
        <f>Table1[[#This Row],[pledged]]/D383</f>
        <v>1.0472999999999999</v>
      </c>
      <c r="S383" s="6">
        <f>IFERROR(Table1[[#This Row],[pledged]]/Table1[[#This Row],[backers_count]],0)</f>
        <v>104.31274900398407</v>
      </c>
      <c r="T383" s="5" t="s">
        <v>8310</v>
      </c>
      <c r="U383" s="5" t="s">
        <v>8315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 t="str">
        <f>TEXT(((Table1[[#This Row],[deadline]]/60/60)/24)+DATE(1970,1,1),"mmm")</f>
        <v>Sep</v>
      </c>
      <c r="K384" s="14" t="str">
        <f>TEXT(((Table1[[#This Row],[deadline]]/60/60)/24)+DATE(1970,1,1),"yyyy")</f>
        <v>2012</v>
      </c>
      <c r="L384">
        <v>1345741300</v>
      </c>
      <c r="M384" s="13">
        <f>((Table1[[#This Row],[launched_at]]/60/60)/24)+DATE(1970,1,1)+(-5/24)</f>
        <v>41144.501157407409</v>
      </c>
      <c r="N384" t="b">
        <v>0</v>
      </c>
      <c r="O384">
        <v>22</v>
      </c>
      <c r="P384" t="b">
        <v>1</v>
      </c>
      <c r="Q384" t="s">
        <v>8269</v>
      </c>
      <c r="R384" s="5">
        <f>Table1[[#This Row],[pledged]]/D384</f>
        <v>2.5583333333333331</v>
      </c>
      <c r="S384" s="6">
        <f>IFERROR(Table1[[#This Row],[pledged]]/Table1[[#This Row],[backers_count]],0)</f>
        <v>69.772727272727266</v>
      </c>
      <c r="T384" s="5" t="s">
        <v>8310</v>
      </c>
      <c r="U384" s="5" t="s">
        <v>8315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 t="str">
        <f>TEXT(((Table1[[#This Row],[deadline]]/60/60)/24)+DATE(1970,1,1),"mmm")</f>
        <v>May</v>
      </c>
      <c r="K385" s="14" t="str">
        <f>TEXT(((Table1[[#This Row],[deadline]]/60/60)/24)+DATE(1970,1,1),"yyyy")</f>
        <v>2014</v>
      </c>
      <c r="L385">
        <v>1398480559</v>
      </c>
      <c r="M385" s="13">
        <f>((Table1[[#This Row],[launched_at]]/60/60)/24)+DATE(1970,1,1)+(-5/24)</f>
        <v>41754.90924768518</v>
      </c>
      <c r="N385" t="b">
        <v>0</v>
      </c>
      <c r="O385">
        <v>48</v>
      </c>
      <c r="P385" t="b">
        <v>1</v>
      </c>
      <c r="Q385" t="s">
        <v>8269</v>
      </c>
      <c r="R385" s="5">
        <f>Table1[[#This Row],[pledged]]/D385</f>
        <v>2.0670670670670672</v>
      </c>
      <c r="S385" s="6">
        <f>IFERROR(Table1[[#This Row],[pledged]]/Table1[[#This Row],[backers_count]],0)</f>
        <v>43.020833333333336</v>
      </c>
      <c r="T385" s="5" t="s">
        <v>8310</v>
      </c>
      <c r="U385" s="5" t="s">
        <v>8315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 t="str">
        <f>TEXT(((Table1[[#This Row],[deadline]]/60/60)/24)+DATE(1970,1,1),"mmm")</f>
        <v>Jan</v>
      </c>
      <c r="K386" s="14" t="str">
        <f>TEXT(((Table1[[#This Row],[deadline]]/60/60)/24)+DATE(1970,1,1),"yyyy")</f>
        <v>2015</v>
      </c>
      <c r="L386">
        <v>1417977947</v>
      </c>
      <c r="M386" s="13">
        <f>((Table1[[#This Row],[launched_at]]/60/60)/24)+DATE(1970,1,1)+(-5/24)</f>
        <v>41980.573460648149</v>
      </c>
      <c r="N386" t="b">
        <v>0</v>
      </c>
      <c r="O386">
        <v>383</v>
      </c>
      <c r="P386" t="b">
        <v>1</v>
      </c>
      <c r="Q386" t="s">
        <v>8269</v>
      </c>
      <c r="R386" s="5">
        <f>Table1[[#This Row],[pledged]]/D386</f>
        <v>1.1210500000000001</v>
      </c>
      <c r="S386" s="6">
        <f>IFERROR(Table1[[#This Row],[pledged]]/Table1[[#This Row],[backers_count]],0)</f>
        <v>58.540469973890339</v>
      </c>
      <c r="T386" s="5" t="s">
        <v>8310</v>
      </c>
      <c r="U386" s="5" t="s">
        <v>8315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 t="str">
        <f>TEXT(((Table1[[#This Row],[deadline]]/60/60)/24)+DATE(1970,1,1),"mmm")</f>
        <v>Nov</v>
      </c>
      <c r="K387" s="14" t="str">
        <f>TEXT(((Table1[[#This Row],[deadline]]/60/60)/24)+DATE(1970,1,1),"yyyy")</f>
        <v>2014</v>
      </c>
      <c r="L387">
        <v>1413986501</v>
      </c>
      <c r="M387" s="13">
        <f>((Table1[[#This Row],[launched_at]]/60/60)/24)+DATE(1970,1,1)+(-5/24)</f>
        <v>41934.376168981478</v>
      </c>
      <c r="N387" t="b">
        <v>0</v>
      </c>
      <c r="O387">
        <v>237</v>
      </c>
      <c r="P387" t="b">
        <v>1</v>
      </c>
      <c r="Q387" t="s">
        <v>8269</v>
      </c>
      <c r="R387" s="5">
        <f>Table1[[#This Row],[pledged]]/D387</f>
        <v>1.05982</v>
      </c>
      <c r="S387" s="6">
        <f>IFERROR(Table1[[#This Row],[pledged]]/Table1[[#This Row],[backers_count]],0)</f>
        <v>111.79535864978902</v>
      </c>
      <c r="T387" s="5" t="s">
        <v>8310</v>
      </c>
      <c r="U387" s="5" t="s">
        <v>8315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 t="str">
        <f>TEXT(((Table1[[#This Row],[deadline]]/60/60)/24)+DATE(1970,1,1),"mmm")</f>
        <v>Aug</v>
      </c>
      <c r="K388" s="14" t="str">
        <f>TEXT(((Table1[[#This Row],[deadline]]/60/60)/24)+DATE(1970,1,1),"yyyy")</f>
        <v>2015</v>
      </c>
      <c r="L388">
        <v>1437950991</v>
      </c>
      <c r="M388" s="13">
        <f>((Table1[[#This Row],[launched_at]]/60/60)/24)+DATE(1970,1,1)+(-5/24)</f>
        <v>42211.742951388886</v>
      </c>
      <c r="N388" t="b">
        <v>0</v>
      </c>
      <c r="O388">
        <v>13</v>
      </c>
      <c r="P388" t="b">
        <v>1</v>
      </c>
      <c r="Q388" t="s">
        <v>8269</v>
      </c>
      <c r="R388" s="5">
        <f>Table1[[#This Row],[pledged]]/D388</f>
        <v>1.0016666666666667</v>
      </c>
      <c r="S388" s="6">
        <f>IFERROR(Table1[[#This Row],[pledged]]/Table1[[#This Row],[backers_count]],0)</f>
        <v>46.230769230769234</v>
      </c>
      <c r="T388" s="5" t="s">
        <v>8310</v>
      </c>
      <c r="U388" s="5" t="s">
        <v>8315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 t="str">
        <f>TEXT(((Table1[[#This Row],[deadline]]/60/60)/24)+DATE(1970,1,1),"mmm")</f>
        <v>Aug</v>
      </c>
      <c r="K389" s="14" t="str">
        <f>TEXT(((Table1[[#This Row],[deadline]]/60/60)/24)+DATE(1970,1,1),"yyyy")</f>
        <v>2015</v>
      </c>
      <c r="L389">
        <v>1436976858</v>
      </c>
      <c r="M389" s="13">
        <f>((Table1[[#This Row],[launched_at]]/60/60)/24)+DATE(1970,1,1)+(-5/24)</f>
        <v>42200.468263888884</v>
      </c>
      <c r="N389" t="b">
        <v>0</v>
      </c>
      <c r="O389">
        <v>562</v>
      </c>
      <c r="P389" t="b">
        <v>1</v>
      </c>
      <c r="Q389" t="s">
        <v>8269</v>
      </c>
      <c r="R389" s="5">
        <f>Table1[[#This Row],[pledged]]/D389</f>
        <v>2.1398947368421051</v>
      </c>
      <c r="S389" s="6">
        <f>IFERROR(Table1[[#This Row],[pledged]]/Table1[[#This Row],[backers_count]],0)</f>
        <v>144.69039145907473</v>
      </c>
      <c r="T389" s="5" t="s">
        <v>8310</v>
      </c>
      <c r="U389" s="5" t="s">
        <v>8315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 t="str">
        <f>TEXT(((Table1[[#This Row],[deadline]]/60/60)/24)+DATE(1970,1,1),"mmm")</f>
        <v>Jul</v>
      </c>
      <c r="K390" s="14" t="str">
        <f>TEXT(((Table1[[#This Row],[deadline]]/60/60)/24)+DATE(1970,1,1),"yyyy")</f>
        <v>2016</v>
      </c>
      <c r="L390">
        <v>1467078580</v>
      </c>
      <c r="M390" s="13">
        <f>((Table1[[#This Row],[launched_at]]/60/60)/24)+DATE(1970,1,1)+(-5/24)</f>
        <v>42548.867824074077</v>
      </c>
      <c r="N390" t="b">
        <v>0</v>
      </c>
      <c r="O390">
        <v>71</v>
      </c>
      <c r="P390" t="b">
        <v>1</v>
      </c>
      <c r="Q390" t="s">
        <v>8269</v>
      </c>
      <c r="R390" s="5">
        <f>Table1[[#This Row],[pledged]]/D390</f>
        <v>1.2616000000000001</v>
      </c>
      <c r="S390" s="6">
        <f>IFERROR(Table1[[#This Row],[pledged]]/Table1[[#This Row],[backers_count]],0)</f>
        <v>88.845070422535215</v>
      </c>
      <c r="T390" s="5" t="s">
        <v>8310</v>
      </c>
      <c r="U390" s="5" t="s">
        <v>8315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 t="str">
        <f>TEXT(((Table1[[#This Row],[deadline]]/60/60)/24)+DATE(1970,1,1),"mmm")</f>
        <v>Mar</v>
      </c>
      <c r="K391" s="14" t="str">
        <f>TEXT(((Table1[[#This Row],[deadline]]/60/60)/24)+DATE(1970,1,1),"yyyy")</f>
        <v>2014</v>
      </c>
      <c r="L391">
        <v>1391477450</v>
      </c>
      <c r="M391" s="13">
        <f>((Table1[[#This Row],[launched_at]]/60/60)/24)+DATE(1970,1,1)+(-5/24)</f>
        <v>41673.854745370365</v>
      </c>
      <c r="N391" t="b">
        <v>0</v>
      </c>
      <c r="O391">
        <v>1510</v>
      </c>
      <c r="P391" t="b">
        <v>1</v>
      </c>
      <c r="Q391" t="s">
        <v>8269</v>
      </c>
      <c r="R391" s="5">
        <f>Table1[[#This Row],[pledged]]/D391</f>
        <v>1.8153547058823529</v>
      </c>
      <c r="S391" s="6">
        <f>IFERROR(Table1[[#This Row],[pledged]]/Table1[[#This Row],[backers_count]],0)</f>
        <v>81.75107284768211</v>
      </c>
      <c r="T391" s="5" t="s">
        <v>8310</v>
      </c>
      <c r="U391" s="5" t="s">
        <v>8315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 t="str">
        <f>TEXT(((Table1[[#This Row],[deadline]]/60/60)/24)+DATE(1970,1,1),"mmm")</f>
        <v>May</v>
      </c>
      <c r="K392" s="14" t="str">
        <f>TEXT(((Table1[[#This Row],[deadline]]/60/60)/24)+DATE(1970,1,1),"yyyy")</f>
        <v>2015</v>
      </c>
      <c r="L392">
        <v>1429318372</v>
      </c>
      <c r="M392" s="13">
        <f>((Table1[[#This Row],[launched_at]]/60/60)/24)+DATE(1970,1,1)+(-5/24)</f>
        <v>42111.828379629624</v>
      </c>
      <c r="N392" t="b">
        <v>0</v>
      </c>
      <c r="O392">
        <v>14</v>
      </c>
      <c r="P392" t="b">
        <v>1</v>
      </c>
      <c r="Q392" t="s">
        <v>8269</v>
      </c>
      <c r="R392" s="5">
        <f>Table1[[#This Row],[pledged]]/D392</f>
        <v>1</v>
      </c>
      <c r="S392" s="6">
        <f>IFERROR(Table1[[#This Row],[pledged]]/Table1[[#This Row],[backers_count]],0)</f>
        <v>71.428571428571431</v>
      </c>
      <c r="T392" s="5" t="s">
        <v>8310</v>
      </c>
      <c r="U392" s="5" t="s">
        <v>8315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 t="str">
        <f>TEXT(((Table1[[#This Row],[deadline]]/60/60)/24)+DATE(1970,1,1),"mmm")</f>
        <v>Dec</v>
      </c>
      <c r="K393" s="14" t="str">
        <f>TEXT(((Table1[[#This Row],[deadline]]/60/60)/24)+DATE(1970,1,1),"yyyy")</f>
        <v>2011</v>
      </c>
      <c r="L393">
        <v>1321578051</v>
      </c>
      <c r="M393" s="13">
        <f>((Table1[[#This Row],[launched_at]]/60/60)/24)+DATE(1970,1,1)+(-5/24)</f>
        <v>40864.833923611113</v>
      </c>
      <c r="N393" t="b">
        <v>0</v>
      </c>
      <c r="O393">
        <v>193</v>
      </c>
      <c r="P393" t="b">
        <v>1</v>
      </c>
      <c r="Q393" t="s">
        <v>8269</v>
      </c>
      <c r="R393" s="5">
        <f>Table1[[#This Row],[pledged]]/D393</f>
        <v>1.0061</v>
      </c>
      <c r="S393" s="6">
        <f>IFERROR(Table1[[#This Row],[pledged]]/Table1[[#This Row],[backers_count]],0)</f>
        <v>104.25906735751295</v>
      </c>
      <c r="T393" s="5" t="s">
        <v>8310</v>
      </c>
      <c r="U393" s="5" t="s">
        <v>8315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 t="str">
        <f>TEXT(((Table1[[#This Row],[deadline]]/60/60)/24)+DATE(1970,1,1),"mmm")</f>
        <v>Sep</v>
      </c>
      <c r="K394" s="14" t="str">
        <f>TEXT(((Table1[[#This Row],[deadline]]/60/60)/24)+DATE(1970,1,1),"yyyy")</f>
        <v>2011</v>
      </c>
      <c r="L394">
        <v>1312823571</v>
      </c>
      <c r="M394" s="13">
        <f>((Table1[[#This Row],[launched_at]]/60/60)/24)+DATE(1970,1,1)+(-5/24)</f>
        <v>40763.508923611109</v>
      </c>
      <c r="N394" t="b">
        <v>0</v>
      </c>
      <c r="O394">
        <v>206</v>
      </c>
      <c r="P394" t="b">
        <v>1</v>
      </c>
      <c r="Q394" t="s">
        <v>8269</v>
      </c>
      <c r="R394" s="5">
        <f>Table1[[#This Row],[pledged]]/D394</f>
        <v>1.009027027027027</v>
      </c>
      <c r="S394" s="6">
        <f>IFERROR(Table1[[#This Row],[pledged]]/Table1[[#This Row],[backers_count]],0)</f>
        <v>90.616504854368927</v>
      </c>
      <c r="T394" s="5" t="s">
        <v>8310</v>
      </c>
      <c r="U394" s="5" t="s">
        <v>8315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 t="str">
        <f>TEXT(((Table1[[#This Row],[deadline]]/60/60)/24)+DATE(1970,1,1),"mmm")</f>
        <v>Oct</v>
      </c>
      <c r="K395" s="14" t="str">
        <f>TEXT(((Table1[[#This Row],[deadline]]/60/60)/24)+DATE(1970,1,1),"yyyy")</f>
        <v>2013</v>
      </c>
      <c r="L395">
        <v>1378746052</v>
      </c>
      <c r="M395" s="13">
        <f>((Table1[[#This Row],[launched_at]]/60/60)/24)+DATE(1970,1,1)+(-5/24)</f>
        <v>41526.500601851847</v>
      </c>
      <c r="N395" t="b">
        <v>0</v>
      </c>
      <c r="O395">
        <v>351</v>
      </c>
      <c r="P395" t="b">
        <v>1</v>
      </c>
      <c r="Q395" t="s">
        <v>8269</v>
      </c>
      <c r="R395" s="5">
        <f>Table1[[#This Row],[pledged]]/D395</f>
        <v>1.10446</v>
      </c>
      <c r="S395" s="6">
        <f>IFERROR(Table1[[#This Row],[pledged]]/Table1[[#This Row],[backers_count]],0)</f>
        <v>157.33048433048432</v>
      </c>
      <c r="T395" s="5" t="s">
        <v>8310</v>
      </c>
      <c r="U395" s="5" t="s">
        <v>8315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 t="str">
        <f>TEXT(((Table1[[#This Row],[deadline]]/60/60)/24)+DATE(1970,1,1),"mmm")</f>
        <v>Apr</v>
      </c>
      <c r="K396" s="14" t="str">
        <f>TEXT(((Table1[[#This Row],[deadline]]/60/60)/24)+DATE(1970,1,1),"yyyy")</f>
        <v>2016</v>
      </c>
      <c r="L396">
        <v>1455737882</v>
      </c>
      <c r="M396" s="13">
        <f>((Table1[[#This Row],[launched_at]]/60/60)/24)+DATE(1970,1,1)+(-5/24)</f>
        <v>42417.60974537037</v>
      </c>
      <c r="N396" t="b">
        <v>0</v>
      </c>
      <c r="O396">
        <v>50</v>
      </c>
      <c r="P396" t="b">
        <v>1</v>
      </c>
      <c r="Q396" t="s">
        <v>8269</v>
      </c>
      <c r="R396" s="5">
        <f>Table1[[#This Row],[pledged]]/D396</f>
        <v>1.118936170212766</v>
      </c>
      <c r="S396" s="6">
        <f>IFERROR(Table1[[#This Row],[pledged]]/Table1[[#This Row],[backers_count]],0)</f>
        <v>105.18</v>
      </c>
      <c r="T396" s="5" t="s">
        <v>8310</v>
      </c>
      <c r="U396" s="5" t="s">
        <v>8315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 t="str">
        <f>TEXT(((Table1[[#This Row],[deadline]]/60/60)/24)+DATE(1970,1,1),"mmm")</f>
        <v>Apr</v>
      </c>
      <c r="K397" s="14" t="str">
        <f>TEXT(((Table1[[#This Row],[deadline]]/60/60)/24)+DATE(1970,1,1),"yyyy")</f>
        <v>2012</v>
      </c>
      <c r="L397">
        <v>1332452960</v>
      </c>
      <c r="M397" s="13">
        <f>((Table1[[#This Row],[launched_at]]/60/60)/24)+DATE(1970,1,1)+(-5/24)</f>
        <v>40990.700925925921</v>
      </c>
      <c r="N397" t="b">
        <v>0</v>
      </c>
      <c r="O397">
        <v>184</v>
      </c>
      <c r="P397" t="b">
        <v>1</v>
      </c>
      <c r="Q397" t="s">
        <v>8269</v>
      </c>
      <c r="R397" s="5">
        <f>Table1[[#This Row],[pledged]]/D397</f>
        <v>1.0804450000000001</v>
      </c>
      <c r="S397" s="6">
        <f>IFERROR(Table1[[#This Row],[pledged]]/Table1[[#This Row],[backers_count]],0)</f>
        <v>58.719836956521746</v>
      </c>
      <c r="T397" s="5" t="s">
        <v>8310</v>
      </c>
      <c r="U397" s="5" t="s">
        <v>8315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 t="str">
        <f>TEXT(((Table1[[#This Row],[deadline]]/60/60)/24)+DATE(1970,1,1),"mmm")</f>
        <v>Jul</v>
      </c>
      <c r="K398" s="14" t="str">
        <f>TEXT(((Table1[[#This Row],[deadline]]/60/60)/24)+DATE(1970,1,1),"yyyy")</f>
        <v>2012</v>
      </c>
      <c r="L398">
        <v>1340372006</v>
      </c>
      <c r="M398" s="13">
        <f>((Table1[[#This Row],[launched_at]]/60/60)/24)+DATE(1970,1,1)+(-5/24)</f>
        <v>41082.356550925921</v>
      </c>
      <c r="N398" t="b">
        <v>0</v>
      </c>
      <c r="O398">
        <v>196</v>
      </c>
      <c r="P398" t="b">
        <v>1</v>
      </c>
      <c r="Q398" t="s">
        <v>8269</v>
      </c>
      <c r="R398" s="5">
        <f>Table1[[#This Row],[pledged]]/D398</f>
        <v>1.0666666666666667</v>
      </c>
      <c r="S398" s="6">
        <f>IFERROR(Table1[[#This Row],[pledged]]/Table1[[#This Row],[backers_count]],0)</f>
        <v>81.632653061224488</v>
      </c>
      <c r="T398" s="5" t="s">
        <v>8310</v>
      </c>
      <c r="U398" s="5" t="s">
        <v>8315</v>
      </c>
    </row>
    <row r="399" spans="1:21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 t="str">
        <f>TEXT(((Table1[[#This Row],[deadline]]/60/60)/24)+DATE(1970,1,1),"mmm")</f>
        <v>Sep</v>
      </c>
      <c r="K399" s="14" t="str">
        <f>TEXT(((Table1[[#This Row],[deadline]]/60/60)/24)+DATE(1970,1,1),"yyyy")</f>
        <v>2010</v>
      </c>
      <c r="L399">
        <v>1279651084</v>
      </c>
      <c r="M399" s="13">
        <f>((Table1[[#This Row],[launched_at]]/60/60)/24)+DATE(1970,1,1)+(-5/24)</f>
        <v>40379.568101851852</v>
      </c>
      <c r="N399" t="b">
        <v>0</v>
      </c>
      <c r="O399">
        <v>229</v>
      </c>
      <c r="P399" t="b">
        <v>1</v>
      </c>
      <c r="Q399" t="s">
        <v>8269</v>
      </c>
      <c r="R399" s="5">
        <f>Table1[[#This Row],[pledged]]/D399</f>
        <v>1.0390027322404372</v>
      </c>
      <c r="S399" s="6">
        <f>IFERROR(Table1[[#This Row],[pledged]]/Table1[[#This Row],[backers_count]],0)</f>
        <v>56.460043668122275</v>
      </c>
      <c r="T399" s="5" t="s">
        <v>8310</v>
      </c>
      <c r="U399" s="5" t="s">
        <v>8315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 t="str">
        <f>TEXT(((Table1[[#This Row],[deadline]]/60/60)/24)+DATE(1970,1,1),"mmm")</f>
        <v>Apr</v>
      </c>
      <c r="K400" s="14" t="str">
        <f>TEXT(((Table1[[#This Row],[deadline]]/60/60)/24)+DATE(1970,1,1),"yyyy")</f>
        <v>2015</v>
      </c>
      <c r="L400">
        <v>1426446126</v>
      </c>
      <c r="M400" s="13">
        <f>((Table1[[#This Row],[launched_at]]/60/60)/24)+DATE(1970,1,1)+(-5/24)</f>
        <v>42078.584791666661</v>
      </c>
      <c r="N400" t="b">
        <v>0</v>
      </c>
      <c r="O400">
        <v>67</v>
      </c>
      <c r="P400" t="b">
        <v>1</v>
      </c>
      <c r="Q400" t="s">
        <v>8269</v>
      </c>
      <c r="R400" s="5">
        <f>Table1[[#This Row],[pledged]]/D400</f>
        <v>1.2516</v>
      </c>
      <c r="S400" s="6">
        <f>IFERROR(Table1[[#This Row],[pledged]]/Table1[[#This Row],[backers_count]],0)</f>
        <v>140.1044776119403</v>
      </c>
      <c r="T400" s="5" t="s">
        <v>8310</v>
      </c>
      <c r="U400" s="5" t="s">
        <v>8315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 t="str">
        <f>TEXT(((Table1[[#This Row],[deadline]]/60/60)/24)+DATE(1970,1,1),"mmm")</f>
        <v>Dec</v>
      </c>
      <c r="K401" s="14" t="str">
        <f>TEXT(((Table1[[#This Row],[deadline]]/60/60)/24)+DATE(1970,1,1),"yyyy")</f>
        <v>2016</v>
      </c>
      <c r="L401">
        <v>1479070867</v>
      </c>
      <c r="M401" s="13">
        <f>((Table1[[#This Row],[launched_at]]/60/60)/24)+DATE(1970,1,1)+(-5/24)</f>
        <v>42687.667442129627</v>
      </c>
      <c r="N401" t="b">
        <v>0</v>
      </c>
      <c r="O401">
        <v>95</v>
      </c>
      <c r="P401" t="b">
        <v>1</v>
      </c>
      <c r="Q401" t="s">
        <v>8269</v>
      </c>
      <c r="R401" s="5">
        <f>Table1[[#This Row],[pledged]]/D401</f>
        <v>1.0680499999999999</v>
      </c>
      <c r="S401" s="6">
        <f>IFERROR(Table1[[#This Row],[pledged]]/Table1[[#This Row],[backers_count]],0)</f>
        <v>224.85263157894738</v>
      </c>
      <c r="T401" s="5" t="s">
        <v>8310</v>
      </c>
      <c r="U401" s="5" t="s">
        <v>8315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 t="str">
        <f>TEXT(((Table1[[#This Row],[deadline]]/60/60)/24)+DATE(1970,1,1),"mmm")</f>
        <v>May</v>
      </c>
      <c r="K402" s="14" t="str">
        <f>TEXT(((Table1[[#This Row],[deadline]]/60/60)/24)+DATE(1970,1,1),"yyyy")</f>
        <v>2014</v>
      </c>
      <c r="L402">
        <v>1397661347</v>
      </c>
      <c r="M402" s="13">
        <f>((Table1[[#This Row],[launched_at]]/60/60)/24)+DATE(1970,1,1)+(-5/24)</f>
        <v>41745.427627314813</v>
      </c>
      <c r="N402" t="b">
        <v>0</v>
      </c>
      <c r="O402">
        <v>62</v>
      </c>
      <c r="P402" t="b">
        <v>1</v>
      </c>
      <c r="Q402" t="s">
        <v>8269</v>
      </c>
      <c r="R402" s="5">
        <f>Table1[[#This Row],[pledged]]/D402</f>
        <v>1.1230249999999999</v>
      </c>
      <c r="S402" s="6">
        <f>IFERROR(Table1[[#This Row],[pledged]]/Table1[[#This Row],[backers_count]],0)</f>
        <v>181.13306451612902</v>
      </c>
      <c r="T402" s="5" t="s">
        <v>8310</v>
      </c>
      <c r="U402" s="5" t="s">
        <v>8315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 t="str">
        <f>TEXT(((Table1[[#This Row],[deadline]]/60/60)/24)+DATE(1970,1,1),"mmm")</f>
        <v>Aug</v>
      </c>
      <c r="K403" s="14" t="str">
        <f>TEXT(((Table1[[#This Row],[deadline]]/60/60)/24)+DATE(1970,1,1),"yyyy")</f>
        <v>2011</v>
      </c>
      <c r="L403">
        <v>1310155970</v>
      </c>
      <c r="M403" s="13">
        <f>((Table1[[#This Row],[launched_at]]/60/60)/24)+DATE(1970,1,1)+(-5/24)</f>
        <v>40732.633912037032</v>
      </c>
      <c r="N403" t="b">
        <v>0</v>
      </c>
      <c r="O403">
        <v>73</v>
      </c>
      <c r="P403" t="b">
        <v>1</v>
      </c>
      <c r="Q403" t="s">
        <v>8269</v>
      </c>
      <c r="R403" s="5">
        <f>Table1[[#This Row],[pledged]]/D403</f>
        <v>1.0381199999999999</v>
      </c>
      <c r="S403" s="6">
        <f>IFERROR(Table1[[#This Row],[pledged]]/Table1[[#This Row],[backers_count]],0)</f>
        <v>711.04109589041093</v>
      </c>
      <c r="T403" s="5" t="s">
        <v>8310</v>
      </c>
      <c r="U403" s="5" t="s">
        <v>8315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 t="str">
        <f>TEXT(((Table1[[#This Row],[deadline]]/60/60)/24)+DATE(1970,1,1),"mmm")</f>
        <v>Nov</v>
      </c>
      <c r="K404" s="14" t="str">
        <f>TEXT(((Table1[[#This Row],[deadline]]/60/60)/24)+DATE(1970,1,1),"yyyy")</f>
        <v>2015</v>
      </c>
      <c r="L404">
        <v>1444913817</v>
      </c>
      <c r="M404" s="13">
        <f>((Table1[[#This Row],[launched_at]]/60/60)/24)+DATE(1970,1,1)+(-5/24)</f>
        <v>42292.331215277773</v>
      </c>
      <c r="N404" t="b">
        <v>0</v>
      </c>
      <c r="O404">
        <v>43</v>
      </c>
      <c r="P404" t="b">
        <v>1</v>
      </c>
      <c r="Q404" t="s">
        <v>8269</v>
      </c>
      <c r="R404" s="5">
        <f>Table1[[#This Row],[pledged]]/D404</f>
        <v>1.4165000000000001</v>
      </c>
      <c r="S404" s="6">
        <f>IFERROR(Table1[[#This Row],[pledged]]/Table1[[#This Row],[backers_count]],0)</f>
        <v>65.883720930232556</v>
      </c>
      <c r="T404" s="5" t="s">
        <v>8310</v>
      </c>
      <c r="U404" s="5" t="s">
        <v>8315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 t="str">
        <f>TEXT(((Table1[[#This Row],[deadline]]/60/60)/24)+DATE(1970,1,1),"mmm")</f>
        <v>Aug</v>
      </c>
      <c r="K405" s="14" t="str">
        <f>TEXT(((Table1[[#This Row],[deadline]]/60/60)/24)+DATE(1970,1,1),"yyyy")</f>
        <v>2011</v>
      </c>
      <c r="L405">
        <v>1308900441</v>
      </c>
      <c r="M405" s="13">
        <f>((Table1[[#This Row],[launched_at]]/60/60)/24)+DATE(1970,1,1)+(-5/24)</f>
        <v>40718.102326388886</v>
      </c>
      <c r="N405" t="b">
        <v>0</v>
      </c>
      <c r="O405">
        <v>70</v>
      </c>
      <c r="P405" t="b">
        <v>1</v>
      </c>
      <c r="Q405" t="s">
        <v>8269</v>
      </c>
      <c r="R405" s="5">
        <f>Table1[[#This Row],[pledged]]/D405</f>
        <v>1.0526</v>
      </c>
      <c r="S405" s="6">
        <f>IFERROR(Table1[[#This Row],[pledged]]/Table1[[#This Row],[backers_count]],0)</f>
        <v>75.185714285714283</v>
      </c>
      <c r="T405" s="5" t="s">
        <v>8310</v>
      </c>
      <c r="U405" s="5" t="s">
        <v>8315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 t="str">
        <f>TEXT(((Table1[[#This Row],[deadline]]/60/60)/24)+DATE(1970,1,1),"mmm")</f>
        <v>Feb</v>
      </c>
      <c r="K406" s="14" t="str">
        <f>TEXT(((Table1[[#This Row],[deadline]]/60/60)/24)+DATE(1970,1,1),"yyyy")</f>
        <v>2014</v>
      </c>
      <c r="L406">
        <v>1389107062</v>
      </c>
      <c r="M406" s="13">
        <f>((Table1[[#This Row],[launched_at]]/60/60)/24)+DATE(1970,1,1)+(-5/24)</f>
        <v>41646.419699074075</v>
      </c>
      <c r="N406" t="b">
        <v>0</v>
      </c>
      <c r="O406">
        <v>271</v>
      </c>
      <c r="P406" t="b">
        <v>1</v>
      </c>
      <c r="Q406" t="s">
        <v>8269</v>
      </c>
      <c r="R406" s="5">
        <f>Table1[[#This Row],[pledged]]/D406</f>
        <v>1.0309142857142857</v>
      </c>
      <c r="S406" s="6">
        <f>IFERROR(Table1[[#This Row],[pledged]]/Table1[[#This Row],[backers_count]],0)</f>
        <v>133.14391143911439</v>
      </c>
      <c r="T406" s="5" t="s">
        <v>8310</v>
      </c>
      <c r="U406" s="5" t="s">
        <v>8315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 t="str">
        <f>TEXT(((Table1[[#This Row],[deadline]]/60/60)/24)+DATE(1970,1,1),"mmm")</f>
        <v>Mar</v>
      </c>
      <c r="K407" s="14" t="str">
        <f>TEXT(((Table1[[#This Row],[deadline]]/60/60)/24)+DATE(1970,1,1),"yyyy")</f>
        <v>2014</v>
      </c>
      <c r="L407">
        <v>1391479339</v>
      </c>
      <c r="M407" s="13">
        <f>((Table1[[#This Row],[launched_at]]/60/60)/24)+DATE(1970,1,1)+(-5/24)</f>
        <v>41673.876608796294</v>
      </c>
      <c r="N407" t="b">
        <v>0</v>
      </c>
      <c r="O407">
        <v>55</v>
      </c>
      <c r="P407" t="b">
        <v>1</v>
      </c>
      <c r="Q407" t="s">
        <v>8269</v>
      </c>
      <c r="R407" s="5">
        <f>Table1[[#This Row],[pledged]]/D407</f>
        <v>1.0765957446808512</v>
      </c>
      <c r="S407" s="6">
        <f>IFERROR(Table1[[#This Row],[pledged]]/Table1[[#This Row],[backers_count]],0)</f>
        <v>55.2</v>
      </c>
      <c r="T407" s="5" t="s">
        <v>8310</v>
      </c>
      <c r="U407" s="5" t="s">
        <v>8315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 t="str">
        <f>TEXT(((Table1[[#This Row],[deadline]]/60/60)/24)+DATE(1970,1,1),"mmm")</f>
        <v>May</v>
      </c>
      <c r="K408" s="14" t="str">
        <f>TEXT(((Table1[[#This Row],[deadline]]/60/60)/24)+DATE(1970,1,1),"yyyy")</f>
        <v>2011</v>
      </c>
      <c r="L408">
        <v>1301975637</v>
      </c>
      <c r="M408" s="13">
        <f>((Table1[[#This Row],[launched_at]]/60/60)/24)+DATE(1970,1,1)+(-5/24)</f>
        <v>40637.95413194444</v>
      </c>
      <c r="N408" t="b">
        <v>0</v>
      </c>
      <c r="O408">
        <v>35</v>
      </c>
      <c r="P408" t="b">
        <v>1</v>
      </c>
      <c r="Q408" t="s">
        <v>8269</v>
      </c>
      <c r="R408" s="5">
        <f>Table1[[#This Row],[pledged]]/D408</f>
        <v>1.0770464285714285</v>
      </c>
      <c r="S408" s="6">
        <f>IFERROR(Table1[[#This Row],[pledged]]/Table1[[#This Row],[backers_count]],0)</f>
        <v>86.163714285714292</v>
      </c>
      <c r="T408" s="5" t="s">
        <v>8310</v>
      </c>
      <c r="U408" s="5" t="s">
        <v>8315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 t="str">
        <f>TEXT(((Table1[[#This Row],[deadline]]/60/60)/24)+DATE(1970,1,1),"mmm")</f>
        <v>Nov</v>
      </c>
      <c r="K409" s="14" t="str">
        <f>TEXT(((Table1[[#This Row],[deadline]]/60/60)/24)+DATE(1970,1,1),"yyyy")</f>
        <v>2011</v>
      </c>
      <c r="L409">
        <v>1316552050</v>
      </c>
      <c r="M409" s="13">
        <f>((Table1[[#This Row],[launched_at]]/60/60)/24)+DATE(1970,1,1)+(-5/24)</f>
        <v>40806.662615740737</v>
      </c>
      <c r="N409" t="b">
        <v>0</v>
      </c>
      <c r="O409">
        <v>22</v>
      </c>
      <c r="P409" t="b">
        <v>1</v>
      </c>
      <c r="Q409" t="s">
        <v>8269</v>
      </c>
      <c r="R409" s="5">
        <f>Table1[[#This Row],[pledged]]/D409</f>
        <v>1.0155000000000001</v>
      </c>
      <c r="S409" s="6">
        <f>IFERROR(Table1[[#This Row],[pledged]]/Table1[[#This Row],[backers_count]],0)</f>
        <v>92.318181818181813</v>
      </c>
      <c r="T409" s="5" t="s">
        <v>8310</v>
      </c>
      <c r="U409" s="5" t="s">
        <v>8315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 t="str">
        <f>TEXT(((Table1[[#This Row],[deadline]]/60/60)/24)+DATE(1970,1,1),"mmm")</f>
        <v>Nov</v>
      </c>
      <c r="K410" s="14" t="str">
        <f>TEXT(((Table1[[#This Row],[deadline]]/60/60)/24)+DATE(1970,1,1),"yyyy")</f>
        <v>2013</v>
      </c>
      <c r="L410">
        <v>1380217190</v>
      </c>
      <c r="M410" s="13">
        <f>((Table1[[#This Row],[launched_at]]/60/60)/24)+DATE(1970,1,1)+(-5/24)</f>
        <v>41543.527662037035</v>
      </c>
      <c r="N410" t="b">
        <v>0</v>
      </c>
      <c r="O410">
        <v>38</v>
      </c>
      <c r="P410" t="b">
        <v>1</v>
      </c>
      <c r="Q410" t="s">
        <v>8269</v>
      </c>
      <c r="R410" s="5">
        <f>Table1[[#This Row],[pledged]]/D410</f>
        <v>1.0143766666666667</v>
      </c>
      <c r="S410" s="6">
        <f>IFERROR(Table1[[#This Row],[pledged]]/Table1[[#This Row],[backers_count]],0)</f>
        <v>160.16473684210527</v>
      </c>
      <c r="T410" s="5" t="s">
        <v>8310</v>
      </c>
      <c r="U410" s="5" t="s">
        <v>8315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 t="str">
        <f>TEXT(((Table1[[#This Row],[deadline]]/60/60)/24)+DATE(1970,1,1),"mmm")</f>
        <v>Jul</v>
      </c>
      <c r="K411" s="14" t="str">
        <f>TEXT(((Table1[[#This Row],[deadline]]/60/60)/24)+DATE(1970,1,1),"yyyy")</f>
        <v>2016</v>
      </c>
      <c r="L411">
        <v>1466628144</v>
      </c>
      <c r="M411" s="13">
        <f>((Table1[[#This Row],[launched_at]]/60/60)/24)+DATE(1970,1,1)+(-5/24)</f>
        <v>42543.654444444437</v>
      </c>
      <c r="N411" t="b">
        <v>0</v>
      </c>
      <c r="O411">
        <v>15</v>
      </c>
      <c r="P411" t="b">
        <v>1</v>
      </c>
      <c r="Q411" t="s">
        <v>8269</v>
      </c>
      <c r="R411" s="5">
        <f>Table1[[#This Row],[pledged]]/D411</f>
        <v>1.3680000000000001</v>
      </c>
      <c r="S411" s="6">
        <f>IFERROR(Table1[[#This Row],[pledged]]/Table1[[#This Row],[backers_count]],0)</f>
        <v>45.6</v>
      </c>
      <c r="T411" s="5" t="s">
        <v>8310</v>
      </c>
      <c r="U411" s="5" t="s">
        <v>8315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 t="str">
        <f>TEXT(((Table1[[#This Row],[deadline]]/60/60)/24)+DATE(1970,1,1),"mmm")</f>
        <v>Jun</v>
      </c>
      <c r="K412" s="14" t="str">
        <f>TEXT(((Table1[[#This Row],[deadline]]/60/60)/24)+DATE(1970,1,1),"yyyy")</f>
        <v>2015</v>
      </c>
      <c r="L412">
        <v>1429486397</v>
      </c>
      <c r="M412" s="13">
        <f>((Table1[[#This Row],[launched_at]]/60/60)/24)+DATE(1970,1,1)+(-5/24)</f>
        <v>42113.77311342593</v>
      </c>
      <c r="N412" t="b">
        <v>0</v>
      </c>
      <c r="O412">
        <v>7</v>
      </c>
      <c r="P412" t="b">
        <v>1</v>
      </c>
      <c r="Q412" t="s">
        <v>8269</v>
      </c>
      <c r="R412" s="5">
        <f>Table1[[#This Row],[pledged]]/D412</f>
        <v>1.2829999999999999</v>
      </c>
      <c r="S412" s="6">
        <f>IFERROR(Table1[[#This Row],[pledged]]/Table1[[#This Row],[backers_count]],0)</f>
        <v>183.28571428571428</v>
      </c>
      <c r="T412" s="5" t="s">
        <v>8310</v>
      </c>
      <c r="U412" s="5" t="s">
        <v>8315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 t="str">
        <f>TEXT(((Table1[[#This Row],[deadline]]/60/60)/24)+DATE(1970,1,1),"mmm")</f>
        <v>Dec</v>
      </c>
      <c r="K413" s="14" t="str">
        <f>TEXT(((Table1[[#This Row],[deadline]]/60/60)/24)+DATE(1970,1,1),"yyyy")</f>
        <v>2013</v>
      </c>
      <c r="L413">
        <v>1384920804</v>
      </c>
      <c r="M413" s="13">
        <f>((Table1[[#This Row],[launched_at]]/60/60)/24)+DATE(1970,1,1)+(-5/24)</f>
        <v>41597.967638888884</v>
      </c>
      <c r="N413" t="b">
        <v>0</v>
      </c>
      <c r="O413">
        <v>241</v>
      </c>
      <c r="P413" t="b">
        <v>1</v>
      </c>
      <c r="Q413" t="s">
        <v>8269</v>
      </c>
      <c r="R413" s="5">
        <f>Table1[[#This Row],[pledged]]/D413</f>
        <v>1.0105</v>
      </c>
      <c r="S413" s="6">
        <f>IFERROR(Table1[[#This Row],[pledged]]/Table1[[#This Row],[backers_count]],0)</f>
        <v>125.78838174273859</v>
      </c>
      <c r="T413" s="5" t="s">
        <v>8310</v>
      </c>
      <c r="U413" s="5" t="s">
        <v>8315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 t="str">
        <f>TEXT(((Table1[[#This Row],[deadline]]/60/60)/24)+DATE(1970,1,1),"mmm")</f>
        <v>Jul</v>
      </c>
      <c r="K414" s="14" t="str">
        <f>TEXT(((Table1[[#This Row],[deadline]]/60/60)/24)+DATE(1970,1,1),"yyyy")</f>
        <v>2012</v>
      </c>
      <c r="L414">
        <v>1341856178</v>
      </c>
      <c r="M414" s="13">
        <f>((Table1[[#This Row],[launched_at]]/60/60)/24)+DATE(1970,1,1)+(-5/24)</f>
        <v>41099.534467592588</v>
      </c>
      <c r="N414" t="b">
        <v>0</v>
      </c>
      <c r="O414">
        <v>55</v>
      </c>
      <c r="P414" t="b">
        <v>1</v>
      </c>
      <c r="Q414" t="s">
        <v>8269</v>
      </c>
      <c r="R414" s="5">
        <f>Table1[[#This Row],[pledged]]/D414</f>
        <v>1.2684</v>
      </c>
      <c r="S414" s="6">
        <f>IFERROR(Table1[[#This Row],[pledged]]/Table1[[#This Row],[backers_count]],0)</f>
        <v>57.654545454545456</v>
      </c>
      <c r="T414" s="5" t="s">
        <v>8310</v>
      </c>
      <c r="U414" s="5" t="s">
        <v>8315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 t="str">
        <f>TEXT(((Table1[[#This Row],[deadline]]/60/60)/24)+DATE(1970,1,1),"mmm")</f>
        <v>Jul</v>
      </c>
      <c r="K415" s="14" t="str">
        <f>TEXT(((Table1[[#This Row],[deadline]]/60/60)/24)+DATE(1970,1,1),"yyyy")</f>
        <v>2012</v>
      </c>
      <c r="L415">
        <v>1340139811</v>
      </c>
      <c r="M415" s="13">
        <f>((Table1[[#This Row],[launched_at]]/60/60)/24)+DATE(1970,1,1)+(-5/24)</f>
        <v>41079.66910879629</v>
      </c>
      <c r="N415" t="b">
        <v>0</v>
      </c>
      <c r="O415">
        <v>171</v>
      </c>
      <c r="P415" t="b">
        <v>1</v>
      </c>
      <c r="Q415" t="s">
        <v>8269</v>
      </c>
      <c r="R415" s="5">
        <f>Table1[[#This Row],[pledged]]/D415</f>
        <v>1.0508593749999999</v>
      </c>
      <c r="S415" s="6">
        <f>IFERROR(Table1[[#This Row],[pledged]]/Table1[[#This Row],[backers_count]],0)</f>
        <v>78.660818713450297</v>
      </c>
      <c r="T415" s="5" t="s">
        <v>8310</v>
      </c>
      <c r="U415" s="5" t="s">
        <v>8315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 t="str">
        <f>TEXT(((Table1[[#This Row],[deadline]]/60/60)/24)+DATE(1970,1,1),"mmm")</f>
        <v>Oct</v>
      </c>
      <c r="K416" s="14" t="str">
        <f>TEXT(((Table1[[#This Row],[deadline]]/60/60)/24)+DATE(1970,1,1),"yyyy")</f>
        <v>2013</v>
      </c>
      <c r="L416">
        <v>1378949465</v>
      </c>
      <c r="M416" s="13">
        <f>((Table1[[#This Row],[launched_at]]/60/60)/24)+DATE(1970,1,1)+(-5/24)</f>
        <v>41528.85491898148</v>
      </c>
      <c r="N416" t="b">
        <v>0</v>
      </c>
      <c r="O416">
        <v>208</v>
      </c>
      <c r="P416" t="b">
        <v>1</v>
      </c>
      <c r="Q416" t="s">
        <v>8269</v>
      </c>
      <c r="R416" s="5">
        <f>Table1[[#This Row],[pledged]]/D416</f>
        <v>1.0285405405405406</v>
      </c>
      <c r="S416" s="6">
        <f>IFERROR(Table1[[#This Row],[pledged]]/Table1[[#This Row],[backers_count]],0)</f>
        <v>91.480769230769226</v>
      </c>
      <c r="T416" s="5" t="s">
        <v>8310</v>
      </c>
      <c r="U416" s="5" t="s">
        <v>8315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 t="str">
        <f>TEXT(((Table1[[#This Row],[deadline]]/60/60)/24)+DATE(1970,1,1),"mmm")</f>
        <v>Oct</v>
      </c>
      <c r="K417" s="14" t="str">
        <f>TEXT(((Table1[[#This Row],[deadline]]/60/60)/24)+DATE(1970,1,1),"yyyy")</f>
        <v>2014</v>
      </c>
      <c r="L417">
        <v>1411417602</v>
      </c>
      <c r="M417" s="13">
        <f>((Table1[[#This Row],[launched_at]]/60/60)/24)+DATE(1970,1,1)+(-5/24)</f>
        <v>41904.643541666665</v>
      </c>
      <c r="N417" t="b">
        <v>0</v>
      </c>
      <c r="O417">
        <v>21</v>
      </c>
      <c r="P417" t="b">
        <v>1</v>
      </c>
      <c r="Q417" t="s">
        <v>8269</v>
      </c>
      <c r="R417" s="5">
        <f>Table1[[#This Row],[pledged]]/D417</f>
        <v>1.0214714285714286</v>
      </c>
      <c r="S417" s="6">
        <f>IFERROR(Table1[[#This Row],[pledged]]/Table1[[#This Row],[backers_count]],0)</f>
        <v>68.09809523809524</v>
      </c>
      <c r="T417" s="5" t="s">
        <v>8310</v>
      </c>
      <c r="U417" s="5" t="s">
        <v>8315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 t="str">
        <f>TEXT(((Table1[[#This Row],[deadline]]/60/60)/24)+DATE(1970,1,1),"mmm")</f>
        <v>Feb</v>
      </c>
      <c r="K418" s="14" t="str">
        <f>TEXT(((Table1[[#This Row],[deadline]]/60/60)/24)+DATE(1970,1,1),"yyyy")</f>
        <v>2014</v>
      </c>
      <c r="L418">
        <v>1389259831</v>
      </c>
      <c r="M418" s="13">
        <f>((Table1[[#This Row],[launched_at]]/60/60)/24)+DATE(1970,1,1)+(-5/24)</f>
        <v>41648.187858796293</v>
      </c>
      <c r="N418" t="b">
        <v>0</v>
      </c>
      <c r="O418">
        <v>25</v>
      </c>
      <c r="P418" t="b">
        <v>1</v>
      </c>
      <c r="Q418" t="s">
        <v>8269</v>
      </c>
      <c r="R418" s="5">
        <f>Table1[[#This Row],[pledged]]/D418</f>
        <v>1.2021700000000002</v>
      </c>
      <c r="S418" s="6">
        <f>IFERROR(Table1[[#This Row],[pledged]]/Table1[[#This Row],[backers_count]],0)</f>
        <v>48.086800000000004</v>
      </c>
      <c r="T418" s="5" t="s">
        <v>8310</v>
      </c>
      <c r="U418" s="5" t="s">
        <v>8315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 t="str">
        <f>TEXT(((Table1[[#This Row],[deadline]]/60/60)/24)+DATE(1970,1,1),"mmm")</f>
        <v>Apr</v>
      </c>
      <c r="K419" s="14" t="str">
        <f>TEXT(((Table1[[#This Row],[deadline]]/60/60)/24)+DATE(1970,1,1),"yyyy")</f>
        <v>2013</v>
      </c>
      <c r="L419">
        <v>1364426260</v>
      </c>
      <c r="M419" s="13">
        <f>((Table1[[#This Row],[launched_at]]/60/60)/24)+DATE(1970,1,1)+(-5/24)</f>
        <v>41360.76226851852</v>
      </c>
      <c r="N419" t="b">
        <v>0</v>
      </c>
      <c r="O419">
        <v>52</v>
      </c>
      <c r="P419" t="b">
        <v>1</v>
      </c>
      <c r="Q419" t="s">
        <v>8269</v>
      </c>
      <c r="R419" s="5">
        <f>Table1[[#This Row],[pledged]]/D419</f>
        <v>1.0024761904761905</v>
      </c>
      <c r="S419" s="6">
        <f>IFERROR(Table1[[#This Row],[pledged]]/Table1[[#This Row],[backers_count]],0)</f>
        <v>202.42307692307693</v>
      </c>
      <c r="T419" s="5" t="s">
        <v>8310</v>
      </c>
      <c r="U419" s="5" t="s">
        <v>8315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 t="str">
        <f>TEXT(((Table1[[#This Row],[deadline]]/60/60)/24)+DATE(1970,1,1),"mmm")</f>
        <v>Jul</v>
      </c>
      <c r="K420" s="14" t="str">
        <f>TEXT(((Table1[[#This Row],[deadline]]/60/60)/24)+DATE(1970,1,1),"yyyy")</f>
        <v>2015</v>
      </c>
      <c r="L420">
        <v>1435041997</v>
      </c>
      <c r="M420" s="13">
        <f>((Table1[[#This Row],[launched_at]]/60/60)/24)+DATE(1970,1,1)+(-5/24)</f>
        <v>42178.07403935185</v>
      </c>
      <c r="N420" t="b">
        <v>0</v>
      </c>
      <c r="O420">
        <v>104</v>
      </c>
      <c r="P420" t="b">
        <v>1</v>
      </c>
      <c r="Q420" t="s">
        <v>8269</v>
      </c>
      <c r="R420" s="5">
        <f>Table1[[#This Row],[pledged]]/D420</f>
        <v>1.0063392857142857</v>
      </c>
      <c r="S420" s="6">
        <f>IFERROR(Table1[[#This Row],[pledged]]/Table1[[#This Row],[backers_count]],0)</f>
        <v>216.75</v>
      </c>
      <c r="T420" s="5" t="s">
        <v>8310</v>
      </c>
      <c r="U420" s="5" t="s">
        <v>8315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 t="str">
        <f>TEXT(((Table1[[#This Row],[deadline]]/60/60)/24)+DATE(1970,1,1),"mmm")</f>
        <v>Jun</v>
      </c>
      <c r="K421" s="14" t="str">
        <f>TEXT(((Table1[[#This Row],[deadline]]/60/60)/24)+DATE(1970,1,1),"yyyy")</f>
        <v>2013</v>
      </c>
      <c r="L421">
        <v>1367352787</v>
      </c>
      <c r="M421" s="13">
        <f>((Table1[[#This Row],[launched_at]]/60/60)/24)+DATE(1970,1,1)+(-5/24)</f>
        <v>41394.634108796294</v>
      </c>
      <c r="N421" t="b">
        <v>0</v>
      </c>
      <c r="O421">
        <v>73</v>
      </c>
      <c r="P421" t="b">
        <v>1</v>
      </c>
      <c r="Q421" t="s">
        <v>8269</v>
      </c>
      <c r="R421" s="5">
        <f>Table1[[#This Row],[pledged]]/D421</f>
        <v>1.004375</v>
      </c>
      <c r="S421" s="6">
        <f>IFERROR(Table1[[#This Row],[pledged]]/Table1[[#This Row],[backers_count]],0)</f>
        <v>110.06849315068493</v>
      </c>
      <c r="T421" s="5" t="s">
        <v>8310</v>
      </c>
      <c r="U421" s="5" t="s">
        <v>8315</v>
      </c>
    </row>
    <row r="422" spans="1:21" ht="45" x14ac:dyDescent="0.2">
      <c r="A422">
        <v>972</v>
      </c>
      <c r="B422" s="3" t="s">
        <v>973</v>
      </c>
      <c r="C422" s="3" t="s">
        <v>5082</v>
      </c>
      <c r="D422">
        <v>20000</v>
      </c>
      <c r="E422">
        <v>6925</v>
      </c>
      <c r="F422" t="s">
        <v>8221</v>
      </c>
      <c r="G422" t="s">
        <v>8224</v>
      </c>
      <c r="H422" t="s">
        <v>8246</v>
      </c>
      <c r="I422">
        <v>1409813940</v>
      </c>
      <c r="J422" s="14" t="str">
        <f>TEXT(((Table1[[#This Row],[deadline]]/60/60)/24)+DATE(1970,1,1),"mmm")</f>
        <v>Sep</v>
      </c>
      <c r="K422" s="14" t="str">
        <f>TEXT(((Table1[[#This Row],[deadline]]/60/60)/24)+DATE(1970,1,1),"yyyy")</f>
        <v>2014</v>
      </c>
      <c r="L422">
        <v>1407271598</v>
      </c>
      <c r="M422">
        <f>((Table1[[#This Row],[launched_at]]/60/60)/24)+DATE(1970,1,1)+(-5/24)</f>
        <v>41856.657384259255</v>
      </c>
      <c r="N422" t="b">
        <v>0</v>
      </c>
      <c r="O422">
        <v>45</v>
      </c>
      <c r="P422" t="b">
        <v>0</v>
      </c>
      <c r="Q422" t="s">
        <v>8273</v>
      </c>
      <c r="R422" s="5">
        <f>Table1[[#This Row],[pledged]]/D422</f>
        <v>0.34625</v>
      </c>
      <c r="S422" s="6">
        <f>IFERROR(Table1[[#This Row],[pledged]]/Table1[[#This Row],[backers_count]],0)</f>
        <v>153.88888888888889</v>
      </c>
      <c r="T422" s="5" t="s">
        <v>8319</v>
      </c>
      <c r="U422" s="5" t="s">
        <v>8321</v>
      </c>
    </row>
    <row r="423" spans="1:21" ht="45" x14ac:dyDescent="0.2">
      <c r="A423">
        <v>3189</v>
      </c>
      <c r="B423" s="3" t="s">
        <v>3189</v>
      </c>
      <c r="C423" s="3" t="s">
        <v>7299</v>
      </c>
      <c r="D423">
        <v>55000</v>
      </c>
      <c r="E423">
        <v>6780</v>
      </c>
      <c r="F423" t="s">
        <v>8221</v>
      </c>
      <c r="G423" t="s">
        <v>8235</v>
      </c>
      <c r="H423" t="s">
        <v>8255</v>
      </c>
      <c r="I423">
        <v>1432455532</v>
      </c>
      <c r="J423" s="14" t="str">
        <f>TEXT(((Table1[[#This Row],[deadline]]/60/60)/24)+DATE(1970,1,1),"mmm")</f>
        <v>May</v>
      </c>
      <c r="K423" s="14" t="str">
        <f>TEXT(((Table1[[#This Row],[deadline]]/60/60)/24)+DATE(1970,1,1),"yyyy")</f>
        <v>2015</v>
      </c>
      <c r="L423">
        <v>1429863532</v>
      </c>
      <c r="M423">
        <f>((Table1[[#This Row],[launched_at]]/60/60)/24)+DATE(1970,1,1)+(-5/24)</f>
        <v>42118.138101851851</v>
      </c>
      <c r="N423" t="b">
        <v>0</v>
      </c>
      <c r="O423">
        <v>19</v>
      </c>
      <c r="P423" t="b">
        <v>0</v>
      </c>
      <c r="Q423" t="s">
        <v>8305</v>
      </c>
      <c r="R423" s="5">
        <f>Table1[[#This Row],[pledged]]/D423</f>
        <v>0.12327272727272727</v>
      </c>
      <c r="S423" s="6">
        <f>IFERROR(Table1[[#This Row],[pledged]]/Table1[[#This Row],[backers_count]],0)</f>
        <v>356.84210526315792</v>
      </c>
      <c r="T423" s="5" t="s">
        <v>8317</v>
      </c>
      <c r="U423" s="5" t="s">
        <v>8359</v>
      </c>
    </row>
    <row r="424" spans="1:21" ht="45" x14ac:dyDescent="0.2">
      <c r="A424">
        <v>1797</v>
      </c>
      <c r="B424" s="3" t="s">
        <v>1798</v>
      </c>
      <c r="C424" s="3" t="s">
        <v>5907</v>
      </c>
      <c r="D424">
        <v>10000</v>
      </c>
      <c r="E424">
        <v>6755</v>
      </c>
      <c r="F424" t="s">
        <v>8221</v>
      </c>
      <c r="G424" t="s">
        <v>8224</v>
      </c>
      <c r="H424" t="s">
        <v>8246</v>
      </c>
      <c r="I424">
        <v>1481809189</v>
      </c>
      <c r="J424" s="14" t="str">
        <f>TEXT(((Table1[[#This Row],[deadline]]/60/60)/24)+DATE(1970,1,1),"mmm")</f>
        <v>Dec</v>
      </c>
      <c r="K424" s="14" t="str">
        <f>TEXT(((Table1[[#This Row],[deadline]]/60/60)/24)+DATE(1970,1,1),"yyyy")</f>
        <v>2016</v>
      </c>
      <c r="L424">
        <v>1479217189</v>
      </c>
      <c r="M424">
        <f>((Table1[[#This Row],[launched_at]]/60/60)/24)+DATE(1970,1,1)+(-5/24)</f>
        <v>42689.360983796294</v>
      </c>
      <c r="N424" t="b">
        <v>1</v>
      </c>
      <c r="O424">
        <v>140</v>
      </c>
      <c r="P424" t="b">
        <v>0</v>
      </c>
      <c r="Q424" t="s">
        <v>8285</v>
      </c>
      <c r="R424" s="5">
        <f>Table1[[#This Row],[pledged]]/D424</f>
        <v>0.67549999999999999</v>
      </c>
      <c r="S424" s="6">
        <f>IFERROR(Table1[[#This Row],[pledged]]/Table1[[#This Row],[backers_count]],0)</f>
        <v>48.25</v>
      </c>
      <c r="T424" s="5" t="s">
        <v>8338</v>
      </c>
      <c r="U424" s="5" t="s">
        <v>8339</v>
      </c>
    </row>
    <row r="425" spans="1:21" x14ac:dyDescent="0.2">
      <c r="A425">
        <v>442</v>
      </c>
      <c r="B425" s="3" t="s">
        <v>443</v>
      </c>
      <c r="C425" s="3" t="s">
        <v>4552</v>
      </c>
      <c r="D425">
        <v>17000</v>
      </c>
      <c r="E425">
        <v>6691</v>
      </c>
      <c r="F425" t="s">
        <v>8221</v>
      </c>
      <c r="G425" t="s">
        <v>8224</v>
      </c>
      <c r="H425" t="s">
        <v>8246</v>
      </c>
      <c r="I425">
        <v>1424380783</v>
      </c>
      <c r="J425" s="14" t="str">
        <f>TEXT(((Table1[[#This Row],[deadline]]/60/60)/24)+DATE(1970,1,1),"mmm")</f>
        <v>Feb</v>
      </c>
      <c r="K425" s="14" t="str">
        <f>TEXT(((Table1[[#This Row],[deadline]]/60/60)/24)+DATE(1970,1,1),"yyyy")</f>
        <v>2015</v>
      </c>
      <c r="L425">
        <v>1421788783</v>
      </c>
      <c r="M425" s="13">
        <f>((Table1[[#This Row],[launched_at]]/60/60)/24)+DATE(1970,1,1)+(-5/24)</f>
        <v>42024.680358796293</v>
      </c>
      <c r="N425" t="b">
        <v>0</v>
      </c>
      <c r="O425">
        <v>17</v>
      </c>
      <c r="P425" t="b">
        <v>0</v>
      </c>
      <c r="Q425" t="s">
        <v>8270</v>
      </c>
      <c r="R425" s="5">
        <f>Table1[[#This Row],[pledged]]/D425</f>
        <v>0.39358823529411763</v>
      </c>
      <c r="S425" s="6">
        <f>IFERROR(Table1[[#This Row],[pledged]]/Table1[[#This Row],[backers_count]],0)</f>
        <v>393.58823529411762</v>
      </c>
      <c r="T425" s="5" t="s">
        <v>8310</v>
      </c>
      <c r="U425" s="5" t="s">
        <v>8316</v>
      </c>
    </row>
    <row r="426" spans="1:21" ht="45" x14ac:dyDescent="0.2">
      <c r="A426">
        <v>3062</v>
      </c>
      <c r="B426" s="3" t="s">
        <v>3062</v>
      </c>
      <c r="C426" s="3" t="s">
        <v>7172</v>
      </c>
      <c r="D426">
        <v>10000</v>
      </c>
      <c r="E426">
        <v>6684</v>
      </c>
      <c r="F426" t="s">
        <v>8221</v>
      </c>
      <c r="G426" t="s">
        <v>8224</v>
      </c>
      <c r="H426" t="s">
        <v>8246</v>
      </c>
      <c r="I426">
        <v>1443636000</v>
      </c>
      <c r="J426" s="14" t="str">
        <f>TEXT(((Table1[[#This Row],[deadline]]/60/60)/24)+DATE(1970,1,1),"mmm")</f>
        <v>Sep</v>
      </c>
      <c r="K426" s="14" t="str">
        <f>TEXT(((Table1[[#This Row],[deadline]]/60/60)/24)+DATE(1970,1,1),"yyyy")</f>
        <v>2015</v>
      </c>
      <c r="L426">
        <v>1441111892</v>
      </c>
      <c r="M426">
        <f>((Table1[[#This Row],[launched_at]]/60/60)/24)+DATE(1970,1,1)+(-5/24)</f>
        <v>42248.3274537037</v>
      </c>
      <c r="N426" t="b">
        <v>0</v>
      </c>
      <c r="O426">
        <v>67</v>
      </c>
      <c r="P426" t="b">
        <v>0</v>
      </c>
      <c r="Q426" t="s">
        <v>8303</v>
      </c>
      <c r="R426" s="5">
        <f>Table1[[#This Row],[pledged]]/D426</f>
        <v>0.66839999999999999</v>
      </c>
      <c r="S426" s="6">
        <f>IFERROR(Table1[[#This Row],[pledged]]/Table1[[#This Row],[backers_count]],0)</f>
        <v>99.761194029850742</v>
      </c>
      <c r="T426" s="5" t="s">
        <v>8317</v>
      </c>
      <c r="U426" s="5" t="s">
        <v>8357</v>
      </c>
    </row>
    <row r="427" spans="1:21" ht="45" x14ac:dyDescent="0.2">
      <c r="A427">
        <v>944</v>
      </c>
      <c r="B427" s="3" t="s">
        <v>945</v>
      </c>
      <c r="C427" s="3" t="s">
        <v>5054</v>
      </c>
      <c r="D427">
        <v>50000</v>
      </c>
      <c r="E427">
        <v>6663</v>
      </c>
      <c r="F427" t="s">
        <v>8221</v>
      </c>
      <c r="G427" t="s">
        <v>8224</v>
      </c>
      <c r="H427" t="s">
        <v>8246</v>
      </c>
      <c r="I427">
        <v>1460988000</v>
      </c>
      <c r="J427" s="14" t="str">
        <f>TEXT(((Table1[[#This Row],[deadline]]/60/60)/24)+DATE(1970,1,1),"mmm")</f>
        <v>Apr</v>
      </c>
      <c r="K427" s="14" t="str">
        <f>TEXT(((Table1[[#This Row],[deadline]]/60/60)/24)+DATE(1970,1,1),"yyyy")</f>
        <v>2016</v>
      </c>
      <c r="L427">
        <v>1458050450</v>
      </c>
      <c r="M427">
        <f>((Table1[[#This Row],[launched_at]]/60/60)/24)+DATE(1970,1,1)+(-5/24)</f>
        <v>42444.375578703701</v>
      </c>
      <c r="N427" t="b">
        <v>0</v>
      </c>
      <c r="O427">
        <v>96</v>
      </c>
      <c r="P427" t="b">
        <v>0</v>
      </c>
      <c r="Q427" t="s">
        <v>8273</v>
      </c>
      <c r="R427" s="5">
        <f>Table1[[#This Row],[pledged]]/D427</f>
        <v>0.13325999999999999</v>
      </c>
      <c r="S427" s="6">
        <f>IFERROR(Table1[[#This Row],[pledged]]/Table1[[#This Row],[backers_count]],0)</f>
        <v>69.40625</v>
      </c>
      <c r="T427" s="5" t="s">
        <v>8319</v>
      </c>
      <c r="U427" s="5" t="s">
        <v>8321</v>
      </c>
    </row>
    <row r="428" spans="1:21" ht="45" x14ac:dyDescent="0.2">
      <c r="A428">
        <v>3109</v>
      </c>
      <c r="B428" s="3" t="s">
        <v>3109</v>
      </c>
      <c r="C428" s="3" t="s">
        <v>7219</v>
      </c>
      <c r="D428">
        <v>26500</v>
      </c>
      <c r="E428">
        <v>6633</v>
      </c>
      <c r="F428" t="s">
        <v>8221</v>
      </c>
      <c r="G428" t="s">
        <v>8224</v>
      </c>
      <c r="H428" t="s">
        <v>8246</v>
      </c>
      <c r="I428">
        <v>1409194810</v>
      </c>
      <c r="J428" s="14" t="str">
        <f>TEXT(((Table1[[#This Row],[deadline]]/60/60)/24)+DATE(1970,1,1),"mmm")</f>
        <v>Aug</v>
      </c>
      <c r="K428" s="14" t="str">
        <f>TEXT(((Table1[[#This Row],[deadline]]/60/60)/24)+DATE(1970,1,1),"yyyy")</f>
        <v>2014</v>
      </c>
      <c r="L428">
        <v>1406170810</v>
      </c>
      <c r="M428">
        <f>((Table1[[#This Row],[launched_at]]/60/60)/24)+DATE(1970,1,1)+(-5/24)</f>
        <v>41843.916782407403</v>
      </c>
      <c r="N428" t="b">
        <v>0</v>
      </c>
      <c r="O428">
        <v>114</v>
      </c>
      <c r="P428" t="b">
        <v>0</v>
      </c>
      <c r="Q428" t="s">
        <v>8303</v>
      </c>
      <c r="R428" s="5">
        <f>Table1[[#This Row],[pledged]]/D428</f>
        <v>0.25030188679245285</v>
      </c>
      <c r="S428" s="6">
        <f>IFERROR(Table1[[#This Row],[pledged]]/Table1[[#This Row],[backers_count]],0)</f>
        <v>58.184210526315788</v>
      </c>
      <c r="T428" s="5" t="s">
        <v>8317</v>
      </c>
      <c r="U428" s="5" t="s">
        <v>8357</v>
      </c>
    </row>
    <row r="429" spans="1:21" ht="45" x14ac:dyDescent="0.2">
      <c r="A429">
        <v>987</v>
      </c>
      <c r="B429" s="3" t="s">
        <v>988</v>
      </c>
      <c r="C429" s="3" t="s">
        <v>5097</v>
      </c>
      <c r="D429">
        <v>50000</v>
      </c>
      <c r="E429">
        <v>6610</v>
      </c>
      <c r="F429" t="s">
        <v>8221</v>
      </c>
      <c r="G429" t="s">
        <v>8233</v>
      </c>
      <c r="H429" t="s">
        <v>8249</v>
      </c>
      <c r="I429">
        <v>1403507050</v>
      </c>
      <c r="J429" s="14" t="str">
        <f>TEXT(((Table1[[#This Row],[deadline]]/60/60)/24)+DATE(1970,1,1),"mmm")</f>
        <v>Jun</v>
      </c>
      <c r="K429" s="14" t="str">
        <f>TEXT(((Table1[[#This Row],[deadline]]/60/60)/24)+DATE(1970,1,1),"yyyy")</f>
        <v>2014</v>
      </c>
      <c r="L429">
        <v>1400051050</v>
      </c>
      <c r="M429">
        <f>((Table1[[#This Row],[launched_at]]/60/60)/24)+DATE(1970,1,1)+(-5/24)</f>
        <v>41773.086226851847</v>
      </c>
      <c r="N429" t="b">
        <v>0</v>
      </c>
      <c r="O429">
        <v>41</v>
      </c>
      <c r="P429" t="b">
        <v>0</v>
      </c>
      <c r="Q429" t="s">
        <v>8273</v>
      </c>
      <c r="R429" s="5">
        <f>Table1[[#This Row],[pledged]]/D429</f>
        <v>0.13220000000000001</v>
      </c>
      <c r="S429" s="6">
        <f>IFERROR(Table1[[#This Row],[pledged]]/Table1[[#This Row],[backers_count]],0)</f>
        <v>161.21951219512195</v>
      </c>
      <c r="T429" s="5" t="s">
        <v>8319</v>
      </c>
      <c r="U429" s="5" t="s">
        <v>8321</v>
      </c>
    </row>
    <row r="430" spans="1:21" ht="60" x14ac:dyDescent="0.2">
      <c r="A430">
        <v>471</v>
      </c>
      <c r="B430" s="3" t="s">
        <v>472</v>
      </c>
      <c r="C430" s="3" t="s">
        <v>4581</v>
      </c>
      <c r="D430">
        <v>55000</v>
      </c>
      <c r="E430">
        <v>6541</v>
      </c>
      <c r="F430" t="s">
        <v>8221</v>
      </c>
      <c r="G430" t="s">
        <v>8224</v>
      </c>
      <c r="H430" t="s">
        <v>8246</v>
      </c>
      <c r="I430">
        <v>1397924379</v>
      </c>
      <c r="J430" s="14" t="str">
        <f>TEXT(((Table1[[#This Row],[deadline]]/60/60)/24)+DATE(1970,1,1),"mmm")</f>
        <v>Apr</v>
      </c>
      <c r="K430" s="14" t="str">
        <f>TEXT(((Table1[[#This Row],[deadline]]/60/60)/24)+DATE(1970,1,1),"yyyy")</f>
        <v>2014</v>
      </c>
      <c r="L430">
        <v>1394039979</v>
      </c>
      <c r="M430" s="13">
        <f>((Table1[[#This Row],[launched_at]]/60/60)/24)+DATE(1970,1,1)+(-5/24)</f>
        <v>41703.513645833329</v>
      </c>
      <c r="N430" t="b">
        <v>0</v>
      </c>
      <c r="O430">
        <v>170</v>
      </c>
      <c r="P430" t="b">
        <v>0</v>
      </c>
      <c r="Q430" t="s">
        <v>8270</v>
      </c>
      <c r="R430" s="5">
        <f>Table1[[#This Row],[pledged]]/D430</f>
        <v>0.11892727272727273</v>
      </c>
      <c r="S430" s="6">
        <f>IFERROR(Table1[[#This Row],[pledged]]/Table1[[#This Row],[backers_count]],0)</f>
        <v>38.476470588235294</v>
      </c>
      <c r="T430" s="5" t="s">
        <v>8310</v>
      </c>
      <c r="U430" s="5" t="s">
        <v>8316</v>
      </c>
    </row>
    <row r="431" spans="1:21" ht="45" x14ac:dyDescent="0.2">
      <c r="A431">
        <v>954</v>
      </c>
      <c r="B431" s="3" t="s">
        <v>955</v>
      </c>
      <c r="C431" s="3" t="s">
        <v>5064</v>
      </c>
      <c r="D431">
        <v>15000</v>
      </c>
      <c r="E431">
        <v>6511</v>
      </c>
      <c r="F431" t="s">
        <v>8221</v>
      </c>
      <c r="G431" t="s">
        <v>8224</v>
      </c>
      <c r="H431" t="s">
        <v>8246</v>
      </c>
      <c r="I431">
        <v>1440100839</v>
      </c>
      <c r="J431" s="14" t="str">
        <f>TEXT(((Table1[[#This Row],[deadline]]/60/60)/24)+DATE(1970,1,1),"mmm")</f>
        <v>Aug</v>
      </c>
      <c r="K431" s="14" t="str">
        <f>TEXT(((Table1[[#This Row],[deadline]]/60/60)/24)+DATE(1970,1,1),"yyyy")</f>
        <v>2015</v>
      </c>
      <c r="L431">
        <v>1436472039</v>
      </c>
      <c r="M431">
        <f>((Table1[[#This Row],[launched_at]]/60/60)/24)+DATE(1970,1,1)+(-5/24)</f>
        <v>42194.625451388885</v>
      </c>
      <c r="N431" t="b">
        <v>0</v>
      </c>
      <c r="O431">
        <v>73</v>
      </c>
      <c r="P431" t="b">
        <v>0</v>
      </c>
      <c r="Q431" t="s">
        <v>8273</v>
      </c>
      <c r="R431" s="5">
        <f>Table1[[#This Row],[pledged]]/D431</f>
        <v>0.43406666666666666</v>
      </c>
      <c r="S431" s="6">
        <f>IFERROR(Table1[[#This Row],[pledged]]/Table1[[#This Row],[backers_count]],0)</f>
        <v>89.191780821917803</v>
      </c>
      <c r="T431" s="5" t="s">
        <v>8319</v>
      </c>
      <c r="U431" s="5" t="s">
        <v>8321</v>
      </c>
    </row>
    <row r="432" spans="1:21" ht="30" x14ac:dyDescent="0.2">
      <c r="A432">
        <v>1088</v>
      </c>
      <c r="B432" s="3" t="s">
        <v>1089</v>
      </c>
      <c r="C432" s="3" t="s">
        <v>5198</v>
      </c>
      <c r="D432">
        <v>45000</v>
      </c>
      <c r="E432">
        <v>6382.34</v>
      </c>
      <c r="F432" t="s">
        <v>8221</v>
      </c>
      <c r="G432" t="s">
        <v>8224</v>
      </c>
      <c r="H432" t="s">
        <v>8246</v>
      </c>
      <c r="I432">
        <v>1398366667</v>
      </c>
      <c r="J432" s="14" t="str">
        <f>TEXT(((Table1[[#This Row],[deadline]]/60/60)/24)+DATE(1970,1,1),"mmm")</f>
        <v>Apr</v>
      </c>
      <c r="K432" s="14" t="str">
        <f>TEXT(((Table1[[#This Row],[deadline]]/60/60)/24)+DATE(1970,1,1),"yyyy")</f>
        <v>2014</v>
      </c>
      <c r="L432">
        <v>1395774667</v>
      </c>
      <c r="M432">
        <f>((Table1[[#This Row],[launched_at]]/60/60)/24)+DATE(1970,1,1)+(-5/24)</f>
        <v>41723.591053240736</v>
      </c>
      <c r="N432" t="b">
        <v>0</v>
      </c>
      <c r="O432">
        <v>147</v>
      </c>
      <c r="P432" t="b">
        <v>0</v>
      </c>
      <c r="Q432" t="s">
        <v>8282</v>
      </c>
      <c r="R432" s="5">
        <f>Table1[[#This Row],[pledged]]/D432</f>
        <v>0.14182977777777778</v>
      </c>
      <c r="S432" s="6">
        <f>IFERROR(Table1[[#This Row],[pledged]]/Table1[[#This Row],[backers_count]],0)</f>
        <v>43.41727891156463</v>
      </c>
      <c r="T432" s="5" t="s">
        <v>8333</v>
      </c>
      <c r="U432" s="5" t="s">
        <v>8334</v>
      </c>
    </row>
    <row r="433" spans="1:21" ht="45" x14ac:dyDescent="0.2">
      <c r="A433">
        <v>2868</v>
      </c>
      <c r="B433" s="3" t="s">
        <v>2868</v>
      </c>
      <c r="C433" s="3" t="s">
        <v>6978</v>
      </c>
      <c r="D433">
        <v>15000</v>
      </c>
      <c r="E433">
        <v>6301.76</v>
      </c>
      <c r="F433" t="s">
        <v>8221</v>
      </c>
      <c r="G433" t="s">
        <v>8224</v>
      </c>
      <c r="H433" t="s">
        <v>8246</v>
      </c>
      <c r="I433">
        <v>1475697054</v>
      </c>
      <c r="J433" s="14" t="str">
        <f>TEXT(((Table1[[#This Row],[deadline]]/60/60)/24)+DATE(1970,1,1),"mmm")</f>
        <v>Oct</v>
      </c>
      <c r="K433" s="14" t="str">
        <f>TEXT(((Table1[[#This Row],[deadline]]/60/60)/24)+DATE(1970,1,1),"yyyy")</f>
        <v>2016</v>
      </c>
      <c r="L433">
        <v>1473105054</v>
      </c>
      <c r="M433">
        <f>((Table1[[#This Row],[launched_at]]/60/60)/24)+DATE(1970,1,1)+(-5/24)</f>
        <v>42618.618680555555</v>
      </c>
      <c r="N433" t="b">
        <v>0</v>
      </c>
      <c r="O433">
        <v>60</v>
      </c>
      <c r="P433" t="b">
        <v>0</v>
      </c>
      <c r="Q433" t="s">
        <v>8271</v>
      </c>
      <c r="R433" s="5">
        <f>Table1[[#This Row],[pledged]]/D433</f>
        <v>0.42011733333333334</v>
      </c>
      <c r="S433" s="6">
        <f>IFERROR(Table1[[#This Row],[pledged]]/Table1[[#This Row],[backers_count]],0)</f>
        <v>105.02933333333334</v>
      </c>
      <c r="T433" s="5" t="s">
        <v>8317</v>
      </c>
      <c r="U433" s="5" t="s">
        <v>8318</v>
      </c>
    </row>
    <row r="434" spans="1:21" ht="45" x14ac:dyDescent="0.2">
      <c r="A434">
        <v>3102</v>
      </c>
      <c r="B434" s="3" t="s">
        <v>3102</v>
      </c>
      <c r="C434" s="3" t="s">
        <v>7212</v>
      </c>
      <c r="D434">
        <v>16000</v>
      </c>
      <c r="E434">
        <v>6258</v>
      </c>
      <c r="F434" t="s">
        <v>8221</v>
      </c>
      <c r="G434" t="s">
        <v>8225</v>
      </c>
      <c r="H434" t="s">
        <v>8247</v>
      </c>
      <c r="I434">
        <v>1471939818</v>
      </c>
      <c r="J434" s="14" t="str">
        <f>TEXT(((Table1[[#This Row],[deadline]]/60/60)/24)+DATE(1970,1,1),"mmm")</f>
        <v>Aug</v>
      </c>
      <c r="K434" s="14" t="str">
        <f>TEXT(((Table1[[#This Row],[deadline]]/60/60)/24)+DATE(1970,1,1),"yyyy")</f>
        <v>2016</v>
      </c>
      <c r="L434">
        <v>1467619818</v>
      </c>
      <c r="M434">
        <f>((Table1[[#This Row],[launched_at]]/60/60)/24)+DATE(1970,1,1)+(-5/24)</f>
        <v>42555.132152777776</v>
      </c>
      <c r="N434" t="b">
        <v>0</v>
      </c>
      <c r="O434">
        <v>90</v>
      </c>
      <c r="P434" t="b">
        <v>0</v>
      </c>
      <c r="Q434" t="s">
        <v>8303</v>
      </c>
      <c r="R434" s="5">
        <f>Table1[[#This Row],[pledged]]/D434</f>
        <v>0.391125</v>
      </c>
      <c r="S434" s="6">
        <f>IFERROR(Table1[[#This Row],[pledged]]/Table1[[#This Row],[backers_count]],0)</f>
        <v>69.533333333333331</v>
      </c>
      <c r="T434" s="5" t="s">
        <v>8317</v>
      </c>
      <c r="U434" s="5" t="s">
        <v>8357</v>
      </c>
    </row>
    <row r="435" spans="1:21" ht="45" x14ac:dyDescent="0.2">
      <c r="A435">
        <v>4033</v>
      </c>
      <c r="B435" s="3" t="s">
        <v>4029</v>
      </c>
      <c r="C435" s="3" t="s">
        <v>8138</v>
      </c>
      <c r="D435">
        <v>23900</v>
      </c>
      <c r="E435">
        <v>6141.99</v>
      </c>
      <c r="F435" t="s">
        <v>8221</v>
      </c>
      <c r="G435" t="s">
        <v>8225</v>
      </c>
      <c r="H435" t="s">
        <v>8247</v>
      </c>
      <c r="I435">
        <v>1475398800</v>
      </c>
      <c r="J435" s="14" t="str">
        <f>TEXT(((Table1[[#This Row],[deadline]]/60/60)/24)+DATE(1970,1,1),"mmm")</f>
        <v>Oct</v>
      </c>
      <c r="K435" s="14" t="str">
        <f>TEXT(((Table1[[#This Row],[deadline]]/60/60)/24)+DATE(1970,1,1),"yyyy")</f>
        <v>2016</v>
      </c>
      <c r="L435">
        <v>1472711224</v>
      </c>
      <c r="M435">
        <f>((Table1[[#This Row],[launched_at]]/60/60)/24)+DATE(1970,1,1)+(-5/24)</f>
        <v>42614.06046296296</v>
      </c>
      <c r="N435" t="b">
        <v>0</v>
      </c>
      <c r="O435">
        <v>94</v>
      </c>
      <c r="P435" t="b">
        <v>0</v>
      </c>
      <c r="Q435" t="s">
        <v>8271</v>
      </c>
      <c r="R435" s="5">
        <f>Table1[[#This Row],[pledged]]/D435</f>
        <v>0.25698702928870293</v>
      </c>
      <c r="S435" s="6">
        <f>IFERROR(Table1[[#This Row],[pledged]]/Table1[[#This Row],[backers_count]],0)</f>
        <v>65.340319148936175</v>
      </c>
      <c r="T435" s="5" t="s">
        <v>8317</v>
      </c>
      <c r="U435" s="5" t="s">
        <v>8318</v>
      </c>
    </row>
    <row r="436" spans="1:21" ht="45" x14ac:dyDescent="0.2">
      <c r="A436">
        <v>701</v>
      </c>
      <c r="B436" s="3" t="s">
        <v>702</v>
      </c>
      <c r="C436" s="3" t="s">
        <v>4811</v>
      </c>
      <c r="D436">
        <v>23000</v>
      </c>
      <c r="E436">
        <v>6118</v>
      </c>
      <c r="F436" t="s">
        <v>8221</v>
      </c>
      <c r="G436" t="s">
        <v>8225</v>
      </c>
      <c r="H436" t="s">
        <v>8247</v>
      </c>
      <c r="I436">
        <v>1406130880</v>
      </c>
      <c r="J436" s="14" t="str">
        <f>TEXT(((Table1[[#This Row],[deadline]]/60/60)/24)+DATE(1970,1,1),"mmm")</f>
        <v>Jul</v>
      </c>
      <c r="K436" s="14" t="str">
        <f>TEXT(((Table1[[#This Row],[deadline]]/60/60)/24)+DATE(1970,1,1),"yyyy")</f>
        <v>2014</v>
      </c>
      <c r="L436">
        <v>1403538880</v>
      </c>
      <c r="M436">
        <f>((Table1[[#This Row],[launched_at]]/60/60)/24)+DATE(1970,1,1)+(-5/24)</f>
        <v>41813.454629629625</v>
      </c>
      <c r="N436" t="b">
        <v>0</v>
      </c>
      <c r="O436">
        <v>21</v>
      </c>
      <c r="P436" t="b">
        <v>0</v>
      </c>
      <c r="Q436" t="s">
        <v>8273</v>
      </c>
      <c r="R436" s="5">
        <f>Table1[[#This Row],[pledged]]/D436</f>
        <v>0.26600000000000001</v>
      </c>
      <c r="S436" s="6">
        <f>IFERROR(Table1[[#This Row],[pledged]]/Table1[[#This Row],[backers_count]],0)</f>
        <v>291.33333333333331</v>
      </c>
      <c r="T436" s="5" t="s">
        <v>8319</v>
      </c>
      <c r="U436" s="5" t="s">
        <v>8321</v>
      </c>
    </row>
    <row r="437" spans="1:21" ht="45" x14ac:dyDescent="0.2">
      <c r="A437">
        <v>2697</v>
      </c>
      <c r="B437" s="3" t="s">
        <v>2697</v>
      </c>
      <c r="C437" s="3" t="s">
        <v>6807</v>
      </c>
      <c r="D437">
        <v>23000</v>
      </c>
      <c r="E437">
        <v>6061</v>
      </c>
      <c r="F437" t="s">
        <v>8221</v>
      </c>
      <c r="G437" t="s">
        <v>8224</v>
      </c>
      <c r="H437" t="s">
        <v>8246</v>
      </c>
      <c r="I437">
        <v>1438552800</v>
      </c>
      <c r="J437" s="14" t="str">
        <f>TEXT(((Table1[[#This Row],[deadline]]/60/60)/24)+DATE(1970,1,1),"mmm")</f>
        <v>Aug</v>
      </c>
      <c r="K437" s="14" t="str">
        <f>TEXT(((Table1[[#This Row],[deadline]]/60/60)/24)+DATE(1970,1,1),"yyyy")</f>
        <v>2015</v>
      </c>
      <c r="L437">
        <v>1435876423</v>
      </c>
      <c r="M437">
        <f>((Table1[[#This Row],[launched_at]]/60/60)/24)+DATE(1970,1,1)+(-5/24)</f>
        <v>42187.731747685182</v>
      </c>
      <c r="N437" t="b">
        <v>0</v>
      </c>
      <c r="O437">
        <v>52</v>
      </c>
      <c r="P437" t="b">
        <v>0</v>
      </c>
      <c r="Q437" t="s">
        <v>8284</v>
      </c>
      <c r="R437" s="5">
        <f>Table1[[#This Row],[pledged]]/D437</f>
        <v>0.26352173913043481</v>
      </c>
      <c r="S437" s="6">
        <f>IFERROR(Table1[[#This Row],[pledged]]/Table1[[#This Row],[backers_count]],0)</f>
        <v>116.55769230769231</v>
      </c>
      <c r="T437" s="5" t="s">
        <v>8336</v>
      </c>
      <c r="U437" s="5" t="s">
        <v>8337</v>
      </c>
    </row>
    <row r="438" spans="1:21" ht="45" x14ac:dyDescent="0.2">
      <c r="A438">
        <v>1814</v>
      </c>
      <c r="B438" s="3" t="s">
        <v>1815</v>
      </c>
      <c r="C438" s="3" t="s">
        <v>5924</v>
      </c>
      <c r="D438">
        <v>12000</v>
      </c>
      <c r="E438">
        <v>5902</v>
      </c>
      <c r="F438" t="s">
        <v>8221</v>
      </c>
      <c r="G438" t="s">
        <v>8225</v>
      </c>
      <c r="H438" t="s">
        <v>8247</v>
      </c>
      <c r="I438">
        <v>1425108736</v>
      </c>
      <c r="J438" s="14" t="str">
        <f>TEXT(((Table1[[#This Row],[deadline]]/60/60)/24)+DATE(1970,1,1),"mmm")</f>
        <v>Feb</v>
      </c>
      <c r="K438" s="14" t="str">
        <f>TEXT(((Table1[[#This Row],[deadline]]/60/60)/24)+DATE(1970,1,1),"yyyy")</f>
        <v>2015</v>
      </c>
      <c r="L438">
        <v>1422516736</v>
      </c>
      <c r="M438">
        <f>((Table1[[#This Row],[launched_at]]/60/60)/24)+DATE(1970,1,1)+(-5/24)</f>
        <v>42033.105740740742</v>
      </c>
      <c r="N438" t="b">
        <v>0</v>
      </c>
      <c r="O438">
        <v>140</v>
      </c>
      <c r="P438" t="b">
        <v>0</v>
      </c>
      <c r="Q438" t="s">
        <v>8285</v>
      </c>
      <c r="R438" s="5">
        <f>Table1[[#This Row],[pledged]]/D438</f>
        <v>0.49183333333333334</v>
      </c>
      <c r="S438" s="6">
        <f>IFERROR(Table1[[#This Row],[pledged]]/Table1[[#This Row],[backers_count]],0)</f>
        <v>42.157142857142858</v>
      </c>
      <c r="T438" s="5" t="s">
        <v>8338</v>
      </c>
      <c r="U438" s="5" t="s">
        <v>8339</v>
      </c>
    </row>
    <row r="439" spans="1:21" ht="30" x14ac:dyDescent="0.2">
      <c r="A439">
        <v>1180</v>
      </c>
      <c r="B439" s="3" t="s">
        <v>1181</v>
      </c>
      <c r="C439" s="3" t="s">
        <v>5290</v>
      </c>
      <c r="D439">
        <v>50000</v>
      </c>
      <c r="E439">
        <v>5875</v>
      </c>
      <c r="F439" t="s">
        <v>8221</v>
      </c>
      <c r="G439" t="s">
        <v>8224</v>
      </c>
      <c r="H439" t="s">
        <v>8246</v>
      </c>
      <c r="I439">
        <v>1403983314</v>
      </c>
      <c r="J439" s="14" t="str">
        <f>TEXT(((Table1[[#This Row],[deadline]]/60/60)/24)+DATE(1970,1,1),"mmm")</f>
        <v>Jun</v>
      </c>
      <c r="K439" s="14" t="str">
        <f>TEXT(((Table1[[#This Row],[deadline]]/60/60)/24)+DATE(1970,1,1),"yyyy")</f>
        <v>2014</v>
      </c>
      <c r="L439">
        <v>1400786514</v>
      </c>
      <c r="M439">
        <f>((Table1[[#This Row],[launched_at]]/60/60)/24)+DATE(1970,1,1)+(-5/24)</f>
        <v>41781.598541666666</v>
      </c>
      <c r="N439" t="b">
        <v>0</v>
      </c>
      <c r="O439">
        <v>85</v>
      </c>
      <c r="P439" t="b">
        <v>0</v>
      </c>
      <c r="Q439" t="s">
        <v>8284</v>
      </c>
      <c r="R439" s="5">
        <f>Table1[[#This Row],[pledged]]/D439</f>
        <v>0.11749999999999999</v>
      </c>
      <c r="S439" s="6">
        <f>IFERROR(Table1[[#This Row],[pledged]]/Table1[[#This Row],[backers_count]],0)</f>
        <v>69.117647058823536</v>
      </c>
      <c r="T439" s="5" t="s">
        <v>8336</v>
      </c>
      <c r="U439" s="5" t="s">
        <v>8337</v>
      </c>
    </row>
    <row r="440" spans="1:21" ht="30" x14ac:dyDescent="0.2">
      <c r="A440">
        <v>3089</v>
      </c>
      <c r="B440" s="3" t="s">
        <v>3089</v>
      </c>
      <c r="C440" s="3" t="s">
        <v>7199</v>
      </c>
      <c r="D440">
        <v>25000</v>
      </c>
      <c r="E440">
        <v>5854</v>
      </c>
      <c r="F440" t="s">
        <v>8221</v>
      </c>
      <c r="G440" t="s">
        <v>8224</v>
      </c>
      <c r="H440" t="s">
        <v>8246</v>
      </c>
      <c r="I440">
        <v>1468029540</v>
      </c>
      <c r="J440" s="14" t="str">
        <f>TEXT(((Table1[[#This Row],[deadline]]/60/60)/24)+DATE(1970,1,1),"mmm")</f>
        <v>Jul</v>
      </c>
      <c r="K440" s="14" t="str">
        <f>TEXT(((Table1[[#This Row],[deadline]]/60/60)/24)+DATE(1970,1,1),"yyyy")</f>
        <v>2016</v>
      </c>
      <c r="L440">
        <v>1465304483</v>
      </c>
      <c r="M440">
        <f>((Table1[[#This Row],[launched_at]]/60/60)/24)+DATE(1970,1,1)+(-5/24)</f>
        <v>42528.334293981483</v>
      </c>
      <c r="N440" t="b">
        <v>0</v>
      </c>
      <c r="O440">
        <v>45</v>
      </c>
      <c r="P440" t="b">
        <v>0</v>
      </c>
      <c r="Q440" t="s">
        <v>8303</v>
      </c>
      <c r="R440" s="5">
        <f>Table1[[#This Row],[pledged]]/D440</f>
        <v>0.23416000000000001</v>
      </c>
      <c r="S440" s="6">
        <f>IFERROR(Table1[[#This Row],[pledged]]/Table1[[#This Row],[backers_count]],0)</f>
        <v>130.0888888888889</v>
      </c>
      <c r="T440" s="5" t="s">
        <v>8317</v>
      </c>
      <c r="U440" s="5" t="s">
        <v>8357</v>
      </c>
    </row>
    <row r="441" spans="1:21" ht="45" x14ac:dyDescent="0.2">
      <c r="A441">
        <v>922</v>
      </c>
      <c r="B441" s="3" t="s">
        <v>923</v>
      </c>
      <c r="C441" s="3" t="s">
        <v>5032</v>
      </c>
      <c r="D441">
        <v>27000</v>
      </c>
      <c r="E441">
        <v>5680</v>
      </c>
      <c r="F441" t="s">
        <v>8221</v>
      </c>
      <c r="G441" t="s">
        <v>8224</v>
      </c>
      <c r="H441" t="s">
        <v>8246</v>
      </c>
      <c r="I441">
        <v>1412167393</v>
      </c>
      <c r="J441" s="14" t="str">
        <f>TEXT(((Table1[[#This Row],[deadline]]/60/60)/24)+DATE(1970,1,1),"mmm")</f>
        <v>Oct</v>
      </c>
      <c r="K441" s="14" t="str">
        <f>TEXT(((Table1[[#This Row],[deadline]]/60/60)/24)+DATE(1970,1,1),"yyyy")</f>
        <v>2014</v>
      </c>
      <c r="L441">
        <v>1409143393</v>
      </c>
      <c r="M441">
        <f>((Table1[[#This Row],[launched_at]]/60/60)/24)+DATE(1970,1,1)+(-5/24)</f>
        <v>41878.32167824074</v>
      </c>
      <c r="N441" t="b">
        <v>0</v>
      </c>
      <c r="O441">
        <v>30</v>
      </c>
      <c r="P441" t="b">
        <v>0</v>
      </c>
      <c r="Q441" t="s">
        <v>8278</v>
      </c>
      <c r="R441" s="5">
        <f>Table1[[#This Row],[pledged]]/D441</f>
        <v>0.21037037037037037</v>
      </c>
      <c r="S441" s="6">
        <f>IFERROR(Table1[[#This Row],[pledged]]/Table1[[#This Row],[backers_count]],0)</f>
        <v>189.33333333333334</v>
      </c>
      <c r="T441" s="5" t="s">
        <v>8325</v>
      </c>
      <c r="U441" s="5" t="s">
        <v>8328</v>
      </c>
    </row>
    <row r="442" spans="1:21" ht="60" x14ac:dyDescent="0.2">
      <c r="A442">
        <v>2407</v>
      </c>
      <c r="B442" s="3" t="s">
        <v>2408</v>
      </c>
      <c r="C442" s="3" t="s">
        <v>6517</v>
      </c>
      <c r="D442">
        <v>22000</v>
      </c>
      <c r="E442">
        <v>5557</v>
      </c>
      <c r="F442" t="s">
        <v>8221</v>
      </c>
      <c r="G442" t="s">
        <v>8224</v>
      </c>
      <c r="H442" t="s">
        <v>8246</v>
      </c>
      <c r="I442">
        <v>1428732000</v>
      </c>
      <c r="J442" s="14" t="str">
        <f>TEXT(((Table1[[#This Row],[deadline]]/60/60)/24)+DATE(1970,1,1),"mmm")</f>
        <v>Apr</v>
      </c>
      <c r="K442" s="14" t="str">
        <f>TEXT(((Table1[[#This Row],[deadline]]/60/60)/24)+DATE(1970,1,1),"yyyy")</f>
        <v>2015</v>
      </c>
      <c r="L442">
        <v>1426772928</v>
      </c>
      <c r="M442">
        <f>((Table1[[#This Row],[launched_at]]/60/60)/24)+DATE(1970,1,1)+(-5/24)</f>
        <v>42082.367222222216</v>
      </c>
      <c r="N442" t="b">
        <v>0</v>
      </c>
      <c r="O442">
        <v>33</v>
      </c>
      <c r="P442" t="b">
        <v>0</v>
      </c>
      <c r="Q442" t="s">
        <v>8284</v>
      </c>
      <c r="R442" s="5">
        <f>Table1[[#This Row],[pledged]]/D442</f>
        <v>0.25259090909090909</v>
      </c>
      <c r="S442" s="6">
        <f>IFERROR(Table1[[#This Row],[pledged]]/Table1[[#This Row],[backers_count]],0)</f>
        <v>168.39393939393941</v>
      </c>
      <c r="T442" s="5" t="s">
        <v>8336</v>
      </c>
      <c r="U442" s="5" t="s">
        <v>8337</v>
      </c>
    </row>
    <row r="443" spans="1:21" ht="45" x14ac:dyDescent="0.2">
      <c r="A443">
        <v>1804</v>
      </c>
      <c r="B443" s="3" t="s">
        <v>1805</v>
      </c>
      <c r="C443" s="3" t="s">
        <v>5914</v>
      </c>
      <c r="D443">
        <v>15500</v>
      </c>
      <c r="E443">
        <v>5452</v>
      </c>
      <c r="F443" t="s">
        <v>8221</v>
      </c>
      <c r="G443" t="s">
        <v>8224</v>
      </c>
      <c r="H443" t="s">
        <v>8246</v>
      </c>
      <c r="I443">
        <v>1447521404</v>
      </c>
      <c r="J443" s="14" t="str">
        <f>TEXT(((Table1[[#This Row],[deadline]]/60/60)/24)+DATE(1970,1,1),"mmm")</f>
        <v>Nov</v>
      </c>
      <c r="K443" s="14" t="str">
        <f>TEXT(((Table1[[#This Row],[deadline]]/60/60)/24)+DATE(1970,1,1),"yyyy")</f>
        <v>2015</v>
      </c>
      <c r="L443">
        <v>1444061804</v>
      </c>
      <c r="M443">
        <f>((Table1[[#This Row],[launched_at]]/60/60)/24)+DATE(1970,1,1)+(-5/24)</f>
        <v>42282.469953703701</v>
      </c>
      <c r="N443" t="b">
        <v>1</v>
      </c>
      <c r="O443">
        <v>52</v>
      </c>
      <c r="P443" t="b">
        <v>0</v>
      </c>
      <c r="Q443" t="s">
        <v>8285</v>
      </c>
      <c r="R443" s="5">
        <f>Table1[[#This Row],[pledged]]/D443</f>
        <v>0.35174193548387095</v>
      </c>
      <c r="S443" s="6">
        <f>IFERROR(Table1[[#This Row],[pledged]]/Table1[[#This Row],[backers_count]],0)</f>
        <v>104.84615384615384</v>
      </c>
      <c r="T443" s="5" t="s">
        <v>8338</v>
      </c>
      <c r="U443" s="5" t="s">
        <v>8339</v>
      </c>
    </row>
    <row r="444" spans="1:21" ht="45" x14ac:dyDescent="0.2">
      <c r="A444">
        <v>1431</v>
      </c>
      <c r="B444" s="3" t="s">
        <v>1432</v>
      </c>
      <c r="C444" s="3" t="s">
        <v>5541</v>
      </c>
      <c r="D444">
        <v>17000</v>
      </c>
      <c r="E444">
        <v>5431</v>
      </c>
      <c r="F444" t="s">
        <v>8221</v>
      </c>
      <c r="G444" t="s">
        <v>8224</v>
      </c>
      <c r="H444" t="s">
        <v>8246</v>
      </c>
      <c r="I444">
        <v>1448517816</v>
      </c>
      <c r="J444" s="14" t="str">
        <f>TEXT(((Table1[[#This Row],[deadline]]/60/60)/24)+DATE(1970,1,1),"mmm")</f>
        <v>Nov</v>
      </c>
      <c r="K444" s="14" t="str">
        <f>TEXT(((Table1[[#This Row],[deadline]]/60/60)/24)+DATE(1970,1,1),"yyyy")</f>
        <v>2015</v>
      </c>
      <c r="L444">
        <v>1445922216</v>
      </c>
      <c r="M444">
        <f>((Table1[[#This Row],[launched_at]]/60/60)/24)+DATE(1970,1,1)+(-5/24)</f>
        <v>42304.002499999995</v>
      </c>
      <c r="N444" t="b">
        <v>0</v>
      </c>
      <c r="O444">
        <v>47</v>
      </c>
      <c r="P444" t="b">
        <v>0</v>
      </c>
      <c r="Q444" t="s">
        <v>8287</v>
      </c>
      <c r="R444" s="5">
        <f>Table1[[#This Row],[pledged]]/D444</f>
        <v>0.31947058823529412</v>
      </c>
      <c r="S444" s="6">
        <f>IFERROR(Table1[[#This Row],[pledged]]/Table1[[#This Row],[backers_count]],0)</f>
        <v>115.55319148936171</v>
      </c>
      <c r="T444" s="5" t="s">
        <v>8322</v>
      </c>
      <c r="U444" s="5" t="s">
        <v>8341</v>
      </c>
    </row>
    <row r="445" spans="1:21" ht="45" x14ac:dyDescent="0.2">
      <c r="A445">
        <v>1782</v>
      </c>
      <c r="B445" s="3" t="s">
        <v>1783</v>
      </c>
      <c r="C445" s="3" t="s">
        <v>5892</v>
      </c>
      <c r="D445">
        <v>35000</v>
      </c>
      <c r="E445">
        <v>5422</v>
      </c>
      <c r="F445" t="s">
        <v>8221</v>
      </c>
      <c r="G445" t="s">
        <v>8224</v>
      </c>
      <c r="H445" t="s">
        <v>8246</v>
      </c>
      <c r="I445">
        <v>1456062489</v>
      </c>
      <c r="J445" s="14" t="str">
        <f>TEXT(((Table1[[#This Row],[deadline]]/60/60)/24)+DATE(1970,1,1),"mmm")</f>
        <v>Feb</v>
      </c>
      <c r="K445" s="14" t="str">
        <f>TEXT(((Table1[[#This Row],[deadline]]/60/60)/24)+DATE(1970,1,1),"yyyy")</f>
        <v>2016</v>
      </c>
      <c r="L445">
        <v>1453211289</v>
      </c>
      <c r="M445">
        <f>((Table1[[#This Row],[launched_at]]/60/60)/24)+DATE(1970,1,1)+(-5/24)</f>
        <v>42388.366770833331</v>
      </c>
      <c r="N445" t="b">
        <v>1</v>
      </c>
      <c r="O445">
        <v>76</v>
      </c>
      <c r="P445" t="b">
        <v>0</v>
      </c>
      <c r="Q445" t="s">
        <v>8285</v>
      </c>
      <c r="R445" s="5">
        <f>Table1[[#This Row],[pledged]]/D445</f>
        <v>0.15491428571428573</v>
      </c>
      <c r="S445" s="6">
        <f>IFERROR(Table1[[#This Row],[pledged]]/Table1[[#This Row],[backers_count]],0)</f>
        <v>71.34210526315789</v>
      </c>
      <c r="T445" s="5" t="s">
        <v>8338</v>
      </c>
      <c r="U445" s="5" t="s">
        <v>8339</v>
      </c>
    </row>
    <row r="446" spans="1:21" ht="45" x14ac:dyDescent="0.2">
      <c r="A446">
        <v>1803</v>
      </c>
      <c r="B446" s="3" t="s">
        <v>1804</v>
      </c>
      <c r="C446" s="3" t="s">
        <v>5913</v>
      </c>
      <c r="D446">
        <v>17500</v>
      </c>
      <c r="E446">
        <v>5390</v>
      </c>
      <c r="F446" t="s">
        <v>8221</v>
      </c>
      <c r="G446" t="s">
        <v>8224</v>
      </c>
      <c r="H446" t="s">
        <v>8246</v>
      </c>
      <c r="I446">
        <v>1423878182</v>
      </c>
      <c r="J446" s="14" t="str">
        <f>TEXT(((Table1[[#This Row],[deadline]]/60/60)/24)+DATE(1970,1,1),"mmm")</f>
        <v>Feb</v>
      </c>
      <c r="K446" s="14" t="str">
        <f>TEXT(((Table1[[#This Row],[deadline]]/60/60)/24)+DATE(1970,1,1),"yyyy")</f>
        <v>2015</v>
      </c>
      <c r="L446">
        <v>1421199782</v>
      </c>
      <c r="M446">
        <f>((Table1[[#This Row],[launched_at]]/60/60)/24)+DATE(1970,1,1)+(-5/24)</f>
        <v>42017.863217592596</v>
      </c>
      <c r="N446" t="b">
        <v>1</v>
      </c>
      <c r="O446">
        <v>75</v>
      </c>
      <c r="P446" t="b">
        <v>0</v>
      </c>
      <c r="Q446" t="s">
        <v>8285</v>
      </c>
      <c r="R446" s="5">
        <f>Table1[[#This Row],[pledged]]/D446</f>
        <v>0.308</v>
      </c>
      <c r="S446" s="6">
        <f>IFERROR(Table1[[#This Row],[pledged]]/Table1[[#This Row],[backers_count]],0)</f>
        <v>71.86666666666666</v>
      </c>
      <c r="T446" s="5" t="s">
        <v>8338</v>
      </c>
      <c r="U446" s="5" t="s">
        <v>8339</v>
      </c>
    </row>
    <row r="447" spans="1:21" ht="45" x14ac:dyDescent="0.2">
      <c r="A447">
        <v>3797</v>
      </c>
      <c r="B447" s="3" t="s">
        <v>3794</v>
      </c>
      <c r="C447" s="3" t="s">
        <v>7907</v>
      </c>
      <c r="D447">
        <v>6000</v>
      </c>
      <c r="E447">
        <v>5380</v>
      </c>
      <c r="F447" t="s">
        <v>8221</v>
      </c>
      <c r="G447" t="s">
        <v>8224</v>
      </c>
      <c r="H447" t="s">
        <v>8246</v>
      </c>
      <c r="I447">
        <v>1429564165</v>
      </c>
      <c r="J447" s="14" t="str">
        <f>TEXT(((Table1[[#This Row],[deadline]]/60/60)/24)+DATE(1970,1,1),"mmm")</f>
        <v>Apr</v>
      </c>
      <c r="K447" s="14" t="str">
        <f>TEXT(((Table1[[#This Row],[deadline]]/60/60)/24)+DATE(1970,1,1),"yyyy")</f>
        <v>2015</v>
      </c>
      <c r="L447">
        <v>1426972165</v>
      </c>
      <c r="M447">
        <f>((Table1[[#This Row],[launched_at]]/60/60)/24)+DATE(1970,1,1)+(-5/24)</f>
        <v>42084.673206018517</v>
      </c>
      <c r="N447" t="b">
        <v>0</v>
      </c>
      <c r="O447">
        <v>37</v>
      </c>
      <c r="P447" t="b">
        <v>0</v>
      </c>
      <c r="Q447" t="s">
        <v>8305</v>
      </c>
      <c r="R447" s="5">
        <f>Table1[[#This Row],[pledged]]/D447</f>
        <v>0.89666666666666661</v>
      </c>
      <c r="S447" s="6">
        <f>IFERROR(Table1[[#This Row],[pledged]]/Table1[[#This Row],[backers_count]],0)</f>
        <v>145.40540540540542</v>
      </c>
      <c r="T447" s="5" t="s">
        <v>8317</v>
      </c>
      <c r="U447" s="5" t="s">
        <v>8359</v>
      </c>
    </row>
    <row r="448" spans="1:21" ht="30" x14ac:dyDescent="0.2">
      <c r="A448">
        <v>3111</v>
      </c>
      <c r="B448" s="3" t="s">
        <v>3111</v>
      </c>
      <c r="C448" s="3" t="s">
        <v>7221</v>
      </c>
      <c r="D448">
        <v>20000</v>
      </c>
      <c r="E448">
        <v>5328</v>
      </c>
      <c r="F448" t="s">
        <v>8221</v>
      </c>
      <c r="G448" t="s">
        <v>8224</v>
      </c>
      <c r="H448" t="s">
        <v>8246</v>
      </c>
      <c r="I448">
        <v>1412432220</v>
      </c>
      <c r="J448" s="14" t="str">
        <f>TEXT(((Table1[[#This Row],[deadline]]/60/60)/24)+DATE(1970,1,1),"mmm")</f>
        <v>Oct</v>
      </c>
      <c r="K448" s="14" t="str">
        <f>TEXT(((Table1[[#This Row],[deadline]]/60/60)/24)+DATE(1970,1,1),"yyyy")</f>
        <v>2014</v>
      </c>
      <c r="L448">
        <v>1409753820</v>
      </c>
      <c r="M448">
        <f>((Table1[[#This Row],[launched_at]]/60/60)/24)+DATE(1970,1,1)+(-5/24)</f>
        <v>41885.38680555555</v>
      </c>
      <c r="N448" t="b">
        <v>0</v>
      </c>
      <c r="O448">
        <v>76</v>
      </c>
      <c r="P448" t="b">
        <v>0</v>
      </c>
      <c r="Q448" t="s">
        <v>8303</v>
      </c>
      <c r="R448" s="5">
        <f>Table1[[#This Row],[pledged]]/D448</f>
        <v>0.26640000000000003</v>
      </c>
      <c r="S448" s="6">
        <f>IFERROR(Table1[[#This Row],[pledged]]/Table1[[#This Row],[backers_count]],0)</f>
        <v>70.10526315789474</v>
      </c>
      <c r="T448" s="5" t="s">
        <v>8317</v>
      </c>
      <c r="U448" s="5" t="s">
        <v>8357</v>
      </c>
    </row>
    <row r="449" spans="1:21" ht="45" x14ac:dyDescent="0.2">
      <c r="A449">
        <v>1066</v>
      </c>
      <c r="B449" s="3" t="s">
        <v>1067</v>
      </c>
      <c r="C449" s="3" t="s">
        <v>5176</v>
      </c>
      <c r="D449">
        <v>150000</v>
      </c>
      <c r="E449">
        <v>5051</v>
      </c>
      <c r="F449" t="s">
        <v>8221</v>
      </c>
      <c r="G449" t="s">
        <v>8224</v>
      </c>
      <c r="H449" t="s">
        <v>8246</v>
      </c>
      <c r="I449">
        <v>1375657582</v>
      </c>
      <c r="J449" s="14" t="str">
        <f>TEXT(((Table1[[#This Row],[deadline]]/60/60)/24)+DATE(1970,1,1),"mmm")</f>
        <v>Aug</v>
      </c>
      <c r="K449" s="14" t="str">
        <f>TEXT(((Table1[[#This Row],[deadline]]/60/60)/24)+DATE(1970,1,1),"yyyy")</f>
        <v>2013</v>
      </c>
      <c r="L449">
        <v>1371769582</v>
      </c>
      <c r="M449">
        <f>((Table1[[#This Row],[launched_at]]/60/60)/24)+DATE(1970,1,1)+(-5/24)</f>
        <v>41445.754421296297</v>
      </c>
      <c r="N449" t="b">
        <v>0</v>
      </c>
      <c r="O449">
        <v>148</v>
      </c>
      <c r="P449" t="b">
        <v>0</v>
      </c>
      <c r="Q449" t="s">
        <v>8282</v>
      </c>
      <c r="R449" s="5">
        <f>Table1[[#This Row],[pledged]]/D449</f>
        <v>3.3673333333333333E-2</v>
      </c>
      <c r="S449" s="6">
        <f>IFERROR(Table1[[#This Row],[pledged]]/Table1[[#This Row],[backers_count]],0)</f>
        <v>34.128378378378379</v>
      </c>
      <c r="T449" s="5" t="s">
        <v>8333</v>
      </c>
      <c r="U449" s="5" t="s">
        <v>8334</v>
      </c>
    </row>
    <row r="450" spans="1:21" ht="45" x14ac:dyDescent="0.2">
      <c r="A450">
        <v>667</v>
      </c>
      <c r="B450" s="3" t="s">
        <v>668</v>
      </c>
      <c r="C450" s="3" t="s">
        <v>4777</v>
      </c>
      <c r="D450">
        <v>50000</v>
      </c>
      <c r="E450">
        <v>5010</v>
      </c>
      <c r="F450" t="s">
        <v>8221</v>
      </c>
      <c r="G450" t="s">
        <v>8237</v>
      </c>
      <c r="H450" t="s">
        <v>8249</v>
      </c>
      <c r="I450">
        <v>1477731463</v>
      </c>
      <c r="J450" s="14" t="str">
        <f>TEXT(((Table1[[#This Row],[deadline]]/60/60)/24)+DATE(1970,1,1),"mmm")</f>
        <v>Oct</v>
      </c>
      <c r="K450" s="14" t="str">
        <f>TEXT(((Table1[[#This Row],[deadline]]/60/60)/24)+DATE(1970,1,1),"yyyy")</f>
        <v>2016</v>
      </c>
      <c r="L450">
        <v>1474275463</v>
      </c>
      <c r="M450">
        <f>((Table1[[#This Row],[launched_at]]/60/60)/24)+DATE(1970,1,1)+(-5/24)</f>
        <v>42632.165081018517</v>
      </c>
      <c r="N450" t="b">
        <v>0</v>
      </c>
      <c r="O450">
        <v>28</v>
      </c>
      <c r="P450" t="b">
        <v>0</v>
      </c>
      <c r="Q450" t="s">
        <v>8273</v>
      </c>
      <c r="R450" s="5">
        <f>Table1[[#This Row],[pledged]]/D450</f>
        <v>0.1002</v>
      </c>
      <c r="S450" s="6">
        <f>IFERROR(Table1[[#This Row],[pledged]]/Table1[[#This Row],[backers_count]],0)</f>
        <v>178.92857142857142</v>
      </c>
      <c r="T450" s="5" t="s">
        <v>8319</v>
      </c>
      <c r="U450" s="5" t="s">
        <v>8321</v>
      </c>
    </row>
    <row r="451" spans="1:21" ht="45" x14ac:dyDescent="0.2">
      <c r="A451">
        <v>1909</v>
      </c>
      <c r="B451" s="3" t="s">
        <v>1910</v>
      </c>
      <c r="C451" s="3" t="s">
        <v>6019</v>
      </c>
      <c r="D451">
        <v>35000</v>
      </c>
      <c r="E451">
        <v>4939</v>
      </c>
      <c r="F451" t="s">
        <v>8221</v>
      </c>
      <c r="G451" t="s">
        <v>8224</v>
      </c>
      <c r="H451" t="s">
        <v>8246</v>
      </c>
      <c r="I451">
        <v>1414059479</v>
      </c>
      <c r="J451" s="14" t="str">
        <f>TEXT(((Table1[[#This Row],[deadline]]/60/60)/24)+DATE(1970,1,1),"mmm")</f>
        <v>Oct</v>
      </c>
      <c r="K451" s="14" t="str">
        <f>TEXT(((Table1[[#This Row],[deadline]]/60/60)/24)+DATE(1970,1,1),"yyyy")</f>
        <v>2014</v>
      </c>
      <c r="L451">
        <v>1411467479</v>
      </c>
      <c r="M451">
        <f>((Table1[[#This Row],[launched_at]]/60/60)/24)+DATE(1970,1,1)+(-5/24)</f>
        <v>41905.220821759256</v>
      </c>
      <c r="N451" t="b">
        <v>0</v>
      </c>
      <c r="O451">
        <v>38</v>
      </c>
      <c r="P451" t="b">
        <v>0</v>
      </c>
      <c r="Q451" t="s">
        <v>8294</v>
      </c>
      <c r="R451" s="5">
        <f>Table1[[#This Row],[pledged]]/D451</f>
        <v>0.14111428571428572</v>
      </c>
      <c r="S451" s="6">
        <f>IFERROR(Table1[[#This Row],[pledged]]/Table1[[#This Row],[backers_count]],0)</f>
        <v>129.97368421052633</v>
      </c>
      <c r="T451" s="5" t="s">
        <v>8319</v>
      </c>
      <c r="U451" s="5" t="s">
        <v>8348</v>
      </c>
    </row>
    <row r="452" spans="1:21" x14ac:dyDescent="0.2">
      <c r="A452">
        <v>476</v>
      </c>
      <c r="B452" s="3" t="s">
        <v>477</v>
      </c>
      <c r="C452" s="3" t="s">
        <v>4586</v>
      </c>
      <c r="D452">
        <v>220000</v>
      </c>
      <c r="E452">
        <v>4906.59</v>
      </c>
      <c r="F452" t="s">
        <v>8221</v>
      </c>
      <c r="G452" t="s">
        <v>8224</v>
      </c>
      <c r="H452" t="s">
        <v>8246</v>
      </c>
      <c r="I452">
        <v>1401767940</v>
      </c>
      <c r="J452" s="14" t="str">
        <f>TEXT(((Table1[[#This Row],[deadline]]/60/60)/24)+DATE(1970,1,1),"mmm")</f>
        <v>Jun</v>
      </c>
      <c r="K452" s="14" t="str">
        <f>TEXT(((Table1[[#This Row],[deadline]]/60/60)/24)+DATE(1970,1,1),"yyyy")</f>
        <v>2014</v>
      </c>
      <c r="L452">
        <v>1398727441</v>
      </c>
      <c r="M452" s="13">
        <f>((Table1[[#This Row],[launched_at]]/60/60)/24)+DATE(1970,1,1)+(-5/24)</f>
        <v>41757.76667824074</v>
      </c>
      <c r="N452" t="b">
        <v>0</v>
      </c>
      <c r="O452">
        <v>124</v>
      </c>
      <c r="P452" t="b">
        <v>0</v>
      </c>
      <c r="Q452" t="s">
        <v>8270</v>
      </c>
      <c r="R452" s="5">
        <f>Table1[[#This Row],[pledged]]/D452</f>
        <v>2.2302681818181819E-2</v>
      </c>
      <c r="S452" s="6">
        <f>IFERROR(Table1[[#This Row],[pledged]]/Table1[[#This Row],[backers_count]],0)</f>
        <v>39.569274193548388</v>
      </c>
      <c r="T452" s="5" t="s">
        <v>8310</v>
      </c>
      <c r="U452" s="5" t="s">
        <v>8316</v>
      </c>
    </row>
    <row r="453" spans="1:21" ht="45" x14ac:dyDescent="0.2">
      <c r="A453">
        <v>479</v>
      </c>
      <c r="B453" s="3" t="s">
        <v>480</v>
      </c>
      <c r="C453" s="3" t="s">
        <v>4589</v>
      </c>
      <c r="D453">
        <v>15000</v>
      </c>
      <c r="E453">
        <v>4884</v>
      </c>
      <c r="F453" t="s">
        <v>8221</v>
      </c>
      <c r="G453" t="s">
        <v>8224</v>
      </c>
      <c r="H453" t="s">
        <v>8246</v>
      </c>
      <c r="I453">
        <v>1416566835</v>
      </c>
      <c r="J453" s="14" t="str">
        <f>TEXT(((Table1[[#This Row],[deadline]]/60/60)/24)+DATE(1970,1,1),"mmm")</f>
        <v>Nov</v>
      </c>
      <c r="K453" s="14" t="str">
        <f>TEXT(((Table1[[#This Row],[deadline]]/60/60)/24)+DATE(1970,1,1),"yyyy")</f>
        <v>2014</v>
      </c>
      <c r="L453">
        <v>1411379235</v>
      </c>
      <c r="M453" s="13">
        <f>((Table1[[#This Row],[launched_at]]/60/60)/24)+DATE(1970,1,1)+(-5/24)</f>
        <v>41904.199479166666</v>
      </c>
      <c r="N453" t="b">
        <v>0</v>
      </c>
      <c r="O453">
        <v>55</v>
      </c>
      <c r="P453" t="b">
        <v>0</v>
      </c>
      <c r="Q453" t="s">
        <v>8270</v>
      </c>
      <c r="R453" s="5">
        <f>Table1[[#This Row],[pledged]]/D453</f>
        <v>0.3256</v>
      </c>
      <c r="S453" s="6">
        <f>IFERROR(Table1[[#This Row],[pledged]]/Table1[[#This Row],[backers_count]],0)</f>
        <v>88.8</v>
      </c>
      <c r="T453" s="5" t="s">
        <v>8310</v>
      </c>
      <c r="U453" s="5" t="s">
        <v>8316</v>
      </c>
    </row>
    <row r="454" spans="1:21" ht="45" x14ac:dyDescent="0.2">
      <c r="A454">
        <v>1785</v>
      </c>
      <c r="B454" s="3" t="s">
        <v>1786</v>
      </c>
      <c r="C454" s="3" t="s">
        <v>5895</v>
      </c>
      <c r="D454">
        <v>24000</v>
      </c>
      <c r="E454">
        <v>4853</v>
      </c>
      <c r="F454" t="s">
        <v>8221</v>
      </c>
      <c r="G454" t="s">
        <v>8224</v>
      </c>
      <c r="H454" t="s">
        <v>8246</v>
      </c>
      <c r="I454">
        <v>1413417600</v>
      </c>
      <c r="J454" s="14" t="str">
        <f>TEXT(((Table1[[#This Row],[deadline]]/60/60)/24)+DATE(1970,1,1),"mmm")</f>
        <v>Oct</v>
      </c>
      <c r="K454" s="14" t="str">
        <f>TEXT(((Table1[[#This Row],[deadline]]/60/60)/24)+DATE(1970,1,1),"yyyy")</f>
        <v>2014</v>
      </c>
      <c r="L454">
        <v>1410750855</v>
      </c>
      <c r="M454">
        <f>((Table1[[#This Row],[launched_at]]/60/60)/24)+DATE(1970,1,1)+(-5/24)</f>
        <v>41896.926562499997</v>
      </c>
      <c r="N454" t="b">
        <v>1</v>
      </c>
      <c r="O454">
        <v>108</v>
      </c>
      <c r="P454" t="b">
        <v>0</v>
      </c>
      <c r="Q454" t="s">
        <v>8285</v>
      </c>
      <c r="R454" s="5">
        <f>Table1[[#This Row],[pledged]]/D454</f>
        <v>0.20220833333333332</v>
      </c>
      <c r="S454" s="6">
        <f>IFERROR(Table1[[#This Row],[pledged]]/Table1[[#This Row],[backers_count]],0)</f>
        <v>44.935185185185183</v>
      </c>
      <c r="T454" s="5" t="s">
        <v>8338</v>
      </c>
      <c r="U454" s="5" t="s">
        <v>8339</v>
      </c>
    </row>
    <row r="455" spans="1:21" ht="60" x14ac:dyDescent="0.2">
      <c r="A455">
        <v>994</v>
      </c>
      <c r="B455" s="3" t="s">
        <v>995</v>
      </c>
      <c r="C455" s="3" t="s">
        <v>5104</v>
      </c>
      <c r="D455">
        <v>200000</v>
      </c>
      <c r="E455">
        <v>4669</v>
      </c>
      <c r="F455" t="s">
        <v>8221</v>
      </c>
      <c r="G455" t="s">
        <v>8224</v>
      </c>
      <c r="H455" t="s">
        <v>8246</v>
      </c>
      <c r="I455">
        <v>1417388340</v>
      </c>
      <c r="J455" s="14" t="str">
        <f>TEXT(((Table1[[#This Row],[deadline]]/60/60)/24)+DATE(1970,1,1),"mmm")</f>
        <v>Nov</v>
      </c>
      <c r="K455" s="14" t="str">
        <f>TEXT(((Table1[[#This Row],[deadline]]/60/60)/24)+DATE(1970,1,1),"yyyy")</f>
        <v>2014</v>
      </c>
      <c r="L455">
        <v>1412835530</v>
      </c>
      <c r="M455">
        <f>((Table1[[#This Row],[launched_at]]/60/60)/24)+DATE(1970,1,1)+(-5/24)</f>
        <v>41921.054745370369</v>
      </c>
      <c r="N455" t="b">
        <v>0</v>
      </c>
      <c r="O455">
        <v>11</v>
      </c>
      <c r="P455" t="b">
        <v>0</v>
      </c>
      <c r="Q455" t="s">
        <v>8273</v>
      </c>
      <c r="R455" s="5">
        <f>Table1[[#This Row],[pledged]]/D455</f>
        <v>2.3345000000000001E-2</v>
      </c>
      <c r="S455" s="6">
        <f>IFERROR(Table1[[#This Row],[pledged]]/Table1[[#This Row],[backers_count]],0)</f>
        <v>424.45454545454544</v>
      </c>
      <c r="T455" s="5" t="s">
        <v>8319</v>
      </c>
      <c r="U455" s="5" t="s">
        <v>8321</v>
      </c>
    </row>
    <row r="456" spans="1:21" ht="45" x14ac:dyDescent="0.2">
      <c r="A456">
        <v>1871</v>
      </c>
      <c r="B456" s="3" t="s">
        <v>1872</v>
      </c>
      <c r="C456" s="3" t="s">
        <v>5981</v>
      </c>
      <c r="D456">
        <v>6500</v>
      </c>
      <c r="E456">
        <v>4666</v>
      </c>
      <c r="F456" t="s">
        <v>8221</v>
      </c>
      <c r="G456" t="s">
        <v>8224</v>
      </c>
      <c r="H456" t="s">
        <v>8246</v>
      </c>
      <c r="I456">
        <v>1416512901</v>
      </c>
      <c r="J456" s="14" t="str">
        <f>TEXT(((Table1[[#This Row],[deadline]]/60/60)/24)+DATE(1970,1,1),"mmm")</f>
        <v>Nov</v>
      </c>
      <c r="K456" s="14" t="str">
        <f>TEXT(((Table1[[#This Row],[deadline]]/60/60)/24)+DATE(1970,1,1),"yyyy")</f>
        <v>2014</v>
      </c>
      <c r="L456">
        <v>1413053301</v>
      </c>
      <c r="M456">
        <f>((Table1[[#This Row],[launched_at]]/60/60)/24)+DATE(1970,1,1)+(-5/24)</f>
        <v>41923.575243055551</v>
      </c>
      <c r="N456" t="b">
        <v>0</v>
      </c>
      <c r="O456">
        <v>95</v>
      </c>
      <c r="P456" t="b">
        <v>0</v>
      </c>
      <c r="Q456" t="s">
        <v>8283</v>
      </c>
      <c r="R456" s="5">
        <f>Table1[[#This Row],[pledged]]/D456</f>
        <v>0.7178461538461538</v>
      </c>
      <c r="S456" s="6">
        <f>IFERROR(Table1[[#This Row],[pledged]]/Table1[[#This Row],[backers_count]],0)</f>
        <v>49.11578947368421</v>
      </c>
      <c r="T456" s="5" t="s">
        <v>8333</v>
      </c>
      <c r="U456" s="5" t="s">
        <v>8335</v>
      </c>
    </row>
    <row r="457" spans="1:21" ht="45" x14ac:dyDescent="0.2">
      <c r="A457">
        <v>921</v>
      </c>
      <c r="B457" s="3" t="s">
        <v>922</v>
      </c>
      <c r="C457" s="3" t="s">
        <v>5031</v>
      </c>
      <c r="D457">
        <v>15000</v>
      </c>
      <c r="E457">
        <v>4635</v>
      </c>
      <c r="F457" t="s">
        <v>8221</v>
      </c>
      <c r="G457" t="s">
        <v>8224</v>
      </c>
      <c r="H457" t="s">
        <v>8246</v>
      </c>
      <c r="I457">
        <v>1323666376</v>
      </c>
      <c r="J457" s="14" t="str">
        <f>TEXT(((Table1[[#This Row],[deadline]]/60/60)/24)+DATE(1970,1,1),"mmm")</f>
        <v>Dec</v>
      </c>
      <c r="K457" s="14" t="str">
        <f>TEXT(((Table1[[#This Row],[deadline]]/60/60)/24)+DATE(1970,1,1),"yyyy")</f>
        <v>2011</v>
      </c>
      <c r="L457">
        <v>1320033976</v>
      </c>
      <c r="M457">
        <f>((Table1[[#This Row],[launched_at]]/60/60)/24)+DATE(1970,1,1)+(-5/24)</f>
        <v>40846.962685185179</v>
      </c>
      <c r="N457" t="b">
        <v>0</v>
      </c>
      <c r="O457">
        <v>20</v>
      </c>
      <c r="P457" t="b">
        <v>0</v>
      </c>
      <c r="Q457" t="s">
        <v>8278</v>
      </c>
      <c r="R457" s="5">
        <f>Table1[[#This Row],[pledged]]/D457</f>
        <v>0.309</v>
      </c>
      <c r="S457" s="6">
        <f>IFERROR(Table1[[#This Row],[pledged]]/Table1[[#This Row],[backers_count]],0)</f>
        <v>231.75</v>
      </c>
      <c r="T457" s="5" t="s">
        <v>8325</v>
      </c>
      <c r="U457" s="5" t="s">
        <v>8328</v>
      </c>
    </row>
    <row r="458" spans="1:21" ht="45" x14ac:dyDescent="0.2">
      <c r="A458">
        <v>3113</v>
      </c>
      <c r="B458" s="3" t="s">
        <v>3113</v>
      </c>
      <c r="C458" s="3" t="s">
        <v>7223</v>
      </c>
      <c r="D458">
        <v>109225</v>
      </c>
      <c r="E458">
        <v>4635</v>
      </c>
      <c r="F458" t="s">
        <v>8221</v>
      </c>
      <c r="G458" t="s">
        <v>8224</v>
      </c>
      <c r="H458" t="s">
        <v>8246</v>
      </c>
      <c r="I458">
        <v>1429291982</v>
      </c>
      <c r="J458" s="14" t="str">
        <f>TEXT(((Table1[[#This Row],[deadline]]/60/60)/24)+DATE(1970,1,1),"mmm")</f>
        <v>Apr</v>
      </c>
      <c r="K458" s="14" t="str">
        <f>TEXT(((Table1[[#This Row],[deadline]]/60/60)/24)+DATE(1970,1,1),"yyyy")</f>
        <v>2015</v>
      </c>
      <c r="L458">
        <v>1426699982</v>
      </c>
      <c r="M458">
        <f>((Table1[[#This Row],[launched_at]]/60/60)/24)+DATE(1970,1,1)+(-5/24)</f>
        <v>42081.522939814815</v>
      </c>
      <c r="N458" t="b">
        <v>0</v>
      </c>
      <c r="O458">
        <v>37</v>
      </c>
      <c r="P458" t="b">
        <v>0</v>
      </c>
      <c r="Q458" t="s">
        <v>8303</v>
      </c>
      <c r="R458" s="5">
        <f>Table1[[#This Row],[pledged]]/D458</f>
        <v>4.2435339894712751E-2</v>
      </c>
      <c r="S458" s="6">
        <f>IFERROR(Table1[[#This Row],[pledged]]/Table1[[#This Row],[backers_count]],0)</f>
        <v>125.27027027027027</v>
      </c>
      <c r="T458" s="5" t="s">
        <v>8317</v>
      </c>
      <c r="U458" s="5" t="s">
        <v>8357</v>
      </c>
    </row>
    <row r="459" spans="1:21" ht="45" x14ac:dyDescent="0.2">
      <c r="A459">
        <v>702</v>
      </c>
      <c r="B459" s="3" t="s">
        <v>703</v>
      </c>
      <c r="C459" s="3" t="s">
        <v>4812</v>
      </c>
      <c r="D459">
        <v>15000</v>
      </c>
      <c r="E459">
        <v>4622.01</v>
      </c>
      <c r="F459" t="s">
        <v>8221</v>
      </c>
      <c r="G459" t="s">
        <v>8224</v>
      </c>
      <c r="H459" t="s">
        <v>8246</v>
      </c>
      <c r="I459">
        <v>1480011987</v>
      </c>
      <c r="J459" s="14" t="str">
        <f>TEXT(((Table1[[#This Row],[deadline]]/60/60)/24)+DATE(1970,1,1),"mmm")</f>
        <v>Nov</v>
      </c>
      <c r="K459" s="14" t="str">
        <f>TEXT(((Table1[[#This Row],[deadline]]/60/60)/24)+DATE(1970,1,1),"yyyy")</f>
        <v>2016</v>
      </c>
      <c r="L459">
        <v>1477416387</v>
      </c>
      <c r="M459">
        <f>((Table1[[#This Row],[launched_at]]/60/60)/24)+DATE(1970,1,1)+(-5/24)</f>
        <v>42668.518368055556</v>
      </c>
      <c r="N459" t="b">
        <v>0</v>
      </c>
      <c r="O459">
        <v>37</v>
      </c>
      <c r="P459" t="b">
        <v>0</v>
      </c>
      <c r="Q459" t="s">
        <v>8273</v>
      </c>
      <c r="R459" s="5">
        <f>Table1[[#This Row],[pledged]]/D459</f>
        <v>0.30813400000000002</v>
      </c>
      <c r="S459" s="6">
        <f>IFERROR(Table1[[#This Row],[pledged]]/Table1[[#This Row],[backers_count]],0)</f>
        <v>124.9191891891892</v>
      </c>
      <c r="T459" s="5" t="s">
        <v>8319</v>
      </c>
      <c r="U459" s="5" t="s">
        <v>8321</v>
      </c>
    </row>
    <row r="460" spans="1:21" ht="45" x14ac:dyDescent="0.2">
      <c r="A460">
        <v>2145</v>
      </c>
      <c r="B460" s="3" t="s">
        <v>2146</v>
      </c>
      <c r="C460" s="3" t="s">
        <v>6255</v>
      </c>
      <c r="D460">
        <v>15000</v>
      </c>
      <c r="E460">
        <v>4565</v>
      </c>
      <c r="F460" t="s">
        <v>8221</v>
      </c>
      <c r="G460" t="s">
        <v>8224</v>
      </c>
      <c r="H460" t="s">
        <v>8246</v>
      </c>
      <c r="I460">
        <v>1385534514</v>
      </c>
      <c r="J460" s="14" t="str">
        <f>TEXT(((Table1[[#This Row],[deadline]]/60/60)/24)+DATE(1970,1,1),"mmm")</f>
        <v>Nov</v>
      </c>
      <c r="K460" s="14" t="str">
        <f>TEXT(((Table1[[#This Row],[deadline]]/60/60)/24)+DATE(1970,1,1),"yyyy")</f>
        <v>2013</v>
      </c>
      <c r="L460">
        <v>1382938914</v>
      </c>
      <c r="M460">
        <f>((Table1[[#This Row],[launched_at]]/60/60)/24)+DATE(1970,1,1)+(-5/24)</f>
        <v>41575.029097222221</v>
      </c>
      <c r="N460" t="b">
        <v>0</v>
      </c>
      <c r="O460">
        <v>89</v>
      </c>
      <c r="P460" t="b">
        <v>0</v>
      </c>
      <c r="Q460" t="s">
        <v>8282</v>
      </c>
      <c r="R460" s="5">
        <f>Table1[[#This Row],[pledged]]/D460</f>
        <v>0.30433333333333334</v>
      </c>
      <c r="S460" s="6">
        <f>IFERROR(Table1[[#This Row],[pledged]]/Table1[[#This Row],[backers_count]],0)</f>
        <v>51.292134831460672</v>
      </c>
      <c r="T460" s="5" t="s">
        <v>8333</v>
      </c>
      <c r="U460" s="5" t="s">
        <v>8334</v>
      </c>
    </row>
    <row r="461" spans="1:21" x14ac:dyDescent="0.2">
      <c r="A461">
        <v>183</v>
      </c>
      <c r="B461" s="3" t="s">
        <v>185</v>
      </c>
      <c r="C461" s="3" t="s">
        <v>4293</v>
      </c>
      <c r="D461">
        <v>12500</v>
      </c>
      <c r="E461">
        <v>4482</v>
      </c>
      <c r="F461" t="s">
        <v>8221</v>
      </c>
      <c r="G461" t="s">
        <v>8225</v>
      </c>
      <c r="H461" t="s">
        <v>8247</v>
      </c>
      <c r="I461">
        <v>1417033610</v>
      </c>
      <c r="J461" s="14" t="str">
        <f>TEXT(((Table1[[#This Row],[deadline]]/60/60)/24)+DATE(1970,1,1),"mmm")</f>
        <v>Nov</v>
      </c>
      <c r="K461" s="14" t="str">
        <f>TEXT(((Table1[[#This Row],[deadline]]/60/60)/24)+DATE(1970,1,1),"yyyy")</f>
        <v>2014</v>
      </c>
      <c r="L461">
        <v>1414438010</v>
      </c>
      <c r="M461" s="13">
        <f>((Table1[[#This Row],[launched_at]]/60/60)/24)+DATE(1970,1,1)+(-5/24)</f>
        <v>41939.601967592593</v>
      </c>
      <c r="N461" t="b">
        <v>0</v>
      </c>
      <c r="O461">
        <v>12</v>
      </c>
      <c r="P461" t="b">
        <v>0</v>
      </c>
      <c r="Q461" t="s">
        <v>8268</v>
      </c>
      <c r="R461" s="5">
        <f>Table1[[#This Row],[pledged]]/D461</f>
        <v>0.35855999999999999</v>
      </c>
      <c r="S461" s="6">
        <f>IFERROR(Table1[[#This Row],[pledged]]/Table1[[#This Row],[backers_count]],0)</f>
        <v>373.5</v>
      </c>
      <c r="T461" s="5" t="s">
        <v>8310</v>
      </c>
      <c r="U461" s="5" t="s">
        <v>8314</v>
      </c>
    </row>
    <row r="462" spans="1:21" ht="45" x14ac:dyDescent="0.2">
      <c r="A462">
        <v>467</v>
      </c>
      <c r="B462" s="3" t="s">
        <v>468</v>
      </c>
      <c r="C462" s="3" t="s">
        <v>4577</v>
      </c>
      <c r="D462">
        <v>20000</v>
      </c>
      <c r="E462">
        <v>4315</v>
      </c>
      <c r="F462" t="s">
        <v>8221</v>
      </c>
      <c r="G462" t="s">
        <v>8224</v>
      </c>
      <c r="H462" t="s">
        <v>8246</v>
      </c>
      <c r="I462">
        <v>1348849134</v>
      </c>
      <c r="J462" s="14" t="str">
        <f>TEXT(((Table1[[#This Row],[deadline]]/60/60)/24)+DATE(1970,1,1),"mmm")</f>
        <v>Sep</v>
      </c>
      <c r="K462" s="14" t="str">
        <f>TEXT(((Table1[[#This Row],[deadline]]/60/60)/24)+DATE(1970,1,1),"yyyy")</f>
        <v>2012</v>
      </c>
      <c r="L462">
        <v>1344961134</v>
      </c>
      <c r="M462" s="13">
        <f>((Table1[[#This Row],[launched_at]]/60/60)/24)+DATE(1970,1,1)+(-5/24)</f>
        <v>41135.471458333333</v>
      </c>
      <c r="N462" t="b">
        <v>0</v>
      </c>
      <c r="O462">
        <v>39</v>
      </c>
      <c r="P462" t="b">
        <v>0</v>
      </c>
      <c r="Q462" t="s">
        <v>8270</v>
      </c>
      <c r="R462" s="5">
        <f>Table1[[#This Row],[pledged]]/D462</f>
        <v>0.21575</v>
      </c>
      <c r="S462" s="6">
        <f>IFERROR(Table1[[#This Row],[pledged]]/Table1[[#This Row],[backers_count]],0)</f>
        <v>110.64102564102564</v>
      </c>
      <c r="T462" s="5" t="s">
        <v>8310</v>
      </c>
      <c r="U462" s="5" t="s">
        <v>8316</v>
      </c>
    </row>
    <row r="463" spans="1:21" ht="30" x14ac:dyDescent="0.2">
      <c r="A463">
        <v>1920</v>
      </c>
      <c r="B463" s="3" t="s">
        <v>1921</v>
      </c>
      <c r="C463" s="3" t="s">
        <v>6030</v>
      </c>
      <c r="D463">
        <v>10000</v>
      </c>
      <c r="E463">
        <v>4303</v>
      </c>
      <c r="F463" t="s">
        <v>8221</v>
      </c>
      <c r="G463" t="s">
        <v>8225</v>
      </c>
      <c r="H463" t="s">
        <v>8247</v>
      </c>
      <c r="I463">
        <v>1445468400</v>
      </c>
      <c r="J463" s="14" t="str">
        <f>TEXT(((Table1[[#This Row],[deadline]]/60/60)/24)+DATE(1970,1,1),"mmm")</f>
        <v>Oct</v>
      </c>
      <c r="K463" s="14" t="str">
        <f>TEXT(((Table1[[#This Row],[deadline]]/60/60)/24)+DATE(1970,1,1),"yyyy")</f>
        <v>2015</v>
      </c>
      <c r="L463">
        <v>1443042061</v>
      </c>
      <c r="M463">
        <f>((Table1[[#This Row],[launched_at]]/60/60)/24)+DATE(1970,1,1)+(-5/24)</f>
        <v>42270.66737268518</v>
      </c>
      <c r="N463" t="b">
        <v>0</v>
      </c>
      <c r="O463">
        <v>105</v>
      </c>
      <c r="P463" t="b">
        <v>0</v>
      </c>
      <c r="Q463" t="s">
        <v>8294</v>
      </c>
      <c r="R463" s="5">
        <f>Table1[[#This Row],[pledged]]/D463</f>
        <v>0.43030000000000002</v>
      </c>
      <c r="S463" s="6">
        <f>IFERROR(Table1[[#This Row],[pledged]]/Table1[[#This Row],[backers_count]],0)</f>
        <v>40.980952380952381</v>
      </c>
      <c r="T463" s="5" t="s">
        <v>8319</v>
      </c>
      <c r="U463" s="5" t="s">
        <v>8348</v>
      </c>
    </row>
    <row r="464" spans="1:21" ht="45" x14ac:dyDescent="0.2">
      <c r="A464">
        <v>1796</v>
      </c>
      <c r="B464" s="3" t="s">
        <v>1797</v>
      </c>
      <c r="C464" s="3" t="s">
        <v>5906</v>
      </c>
      <c r="D464">
        <v>19000</v>
      </c>
      <c r="E464">
        <v>4190</v>
      </c>
      <c r="F464" t="s">
        <v>8221</v>
      </c>
      <c r="G464" t="s">
        <v>8225</v>
      </c>
      <c r="H464" t="s">
        <v>8247</v>
      </c>
      <c r="I464">
        <v>1469356366</v>
      </c>
      <c r="J464" s="14" t="str">
        <f>TEXT(((Table1[[#This Row],[deadline]]/60/60)/24)+DATE(1970,1,1),"mmm")</f>
        <v>Jul</v>
      </c>
      <c r="K464" s="14" t="str">
        <f>TEXT(((Table1[[#This Row],[deadline]]/60/60)/24)+DATE(1970,1,1),"yyyy")</f>
        <v>2016</v>
      </c>
      <c r="L464">
        <v>1464172366</v>
      </c>
      <c r="M464">
        <f>((Table1[[#This Row],[launched_at]]/60/60)/24)+DATE(1970,1,1)+(-5/24)</f>
        <v>42515.231087962959</v>
      </c>
      <c r="N464" t="b">
        <v>1</v>
      </c>
      <c r="O464">
        <v>86</v>
      </c>
      <c r="P464" t="b">
        <v>0</v>
      </c>
      <c r="Q464" t="s">
        <v>8285</v>
      </c>
      <c r="R464" s="5">
        <f>Table1[[#This Row],[pledged]]/D464</f>
        <v>0.22052631578947368</v>
      </c>
      <c r="S464" s="6">
        <f>IFERROR(Table1[[#This Row],[pledged]]/Table1[[#This Row],[backers_count]],0)</f>
        <v>48.720930232558139</v>
      </c>
      <c r="T464" s="5" t="s">
        <v>8338</v>
      </c>
      <c r="U464" s="5" t="s">
        <v>8339</v>
      </c>
    </row>
    <row r="465" spans="1:21" ht="45" x14ac:dyDescent="0.2">
      <c r="A465">
        <v>3793</v>
      </c>
      <c r="B465" s="3" t="s">
        <v>3790</v>
      </c>
      <c r="C465" s="3" t="s">
        <v>7903</v>
      </c>
      <c r="D465">
        <v>7000</v>
      </c>
      <c r="E465">
        <v>4176</v>
      </c>
      <c r="F465" t="s">
        <v>8221</v>
      </c>
      <c r="G465" t="s">
        <v>8224</v>
      </c>
      <c r="H465" t="s">
        <v>8246</v>
      </c>
      <c r="I465">
        <v>1418769129</v>
      </c>
      <c r="J465" s="14" t="str">
        <f>TEXT(((Table1[[#This Row],[deadline]]/60/60)/24)+DATE(1970,1,1),"mmm")</f>
        <v>Dec</v>
      </c>
      <c r="K465" s="14" t="str">
        <f>TEXT(((Table1[[#This Row],[deadline]]/60/60)/24)+DATE(1970,1,1),"yyyy")</f>
        <v>2014</v>
      </c>
      <c r="L465">
        <v>1416954729</v>
      </c>
      <c r="M465">
        <f>((Table1[[#This Row],[launched_at]]/60/60)/24)+DATE(1970,1,1)+(-5/24)</f>
        <v>41968.73065972222</v>
      </c>
      <c r="N465" t="b">
        <v>0</v>
      </c>
      <c r="O465">
        <v>24</v>
      </c>
      <c r="P465" t="b">
        <v>0</v>
      </c>
      <c r="Q465" t="s">
        <v>8305</v>
      </c>
      <c r="R465" s="5">
        <f>Table1[[#This Row],[pledged]]/D465</f>
        <v>0.59657142857142853</v>
      </c>
      <c r="S465" s="6">
        <f>IFERROR(Table1[[#This Row],[pledged]]/Table1[[#This Row],[backers_count]],0)</f>
        <v>174</v>
      </c>
      <c r="T465" s="5" t="s">
        <v>8317</v>
      </c>
      <c r="U465" s="5" t="s">
        <v>8359</v>
      </c>
    </row>
    <row r="466" spans="1:21" ht="45" x14ac:dyDescent="0.2">
      <c r="A466">
        <v>1591</v>
      </c>
      <c r="B466" s="3" t="s">
        <v>1592</v>
      </c>
      <c r="C466" s="3" t="s">
        <v>5701</v>
      </c>
      <c r="D466">
        <v>14000</v>
      </c>
      <c r="E466">
        <v>4092</v>
      </c>
      <c r="F466" t="s">
        <v>8221</v>
      </c>
      <c r="G466" t="s">
        <v>8225</v>
      </c>
      <c r="H466" t="s">
        <v>8247</v>
      </c>
      <c r="I466">
        <v>1459700741</v>
      </c>
      <c r="J466" s="14" t="str">
        <f>TEXT(((Table1[[#This Row],[deadline]]/60/60)/24)+DATE(1970,1,1),"mmm")</f>
        <v>Apr</v>
      </c>
      <c r="K466" s="14" t="str">
        <f>TEXT(((Table1[[#This Row],[deadline]]/60/60)/24)+DATE(1970,1,1),"yyyy")</f>
        <v>2016</v>
      </c>
      <c r="L466">
        <v>1457112341</v>
      </c>
      <c r="M466">
        <f>((Table1[[#This Row],[launched_at]]/60/60)/24)+DATE(1970,1,1)+(-5/24)</f>
        <v>42433.517835648141</v>
      </c>
      <c r="N466" t="b">
        <v>0</v>
      </c>
      <c r="O466">
        <v>92</v>
      </c>
      <c r="P466" t="b">
        <v>0</v>
      </c>
      <c r="Q466" t="s">
        <v>8291</v>
      </c>
      <c r="R466" s="5">
        <f>Table1[[#This Row],[pledged]]/D466</f>
        <v>0.29228571428571426</v>
      </c>
      <c r="S466" s="6">
        <f>IFERROR(Table1[[#This Row],[pledged]]/Table1[[#This Row],[backers_count]],0)</f>
        <v>44.478260869565219</v>
      </c>
      <c r="T466" s="5" t="s">
        <v>8338</v>
      </c>
      <c r="U466" s="5" t="s">
        <v>8345</v>
      </c>
    </row>
    <row r="467" spans="1:21" ht="45" x14ac:dyDescent="0.2">
      <c r="A467">
        <v>3844</v>
      </c>
      <c r="B467" s="3" t="s">
        <v>3841</v>
      </c>
      <c r="C467" s="3" t="s">
        <v>7953</v>
      </c>
      <c r="D467">
        <v>9800</v>
      </c>
      <c r="E467">
        <v>4066</v>
      </c>
      <c r="F467" t="s">
        <v>8221</v>
      </c>
      <c r="G467" t="s">
        <v>8224</v>
      </c>
      <c r="H467" t="s">
        <v>8246</v>
      </c>
      <c r="I467">
        <v>1401778740</v>
      </c>
      <c r="J467" s="14" t="str">
        <f>TEXT(((Table1[[#This Row],[deadline]]/60/60)/24)+DATE(1970,1,1),"mmm")</f>
        <v>Jun</v>
      </c>
      <c r="K467" s="14" t="str">
        <f>TEXT(((Table1[[#This Row],[deadline]]/60/60)/24)+DATE(1970,1,1),"yyyy")</f>
        <v>2014</v>
      </c>
      <c r="L467">
        <v>1399474134</v>
      </c>
      <c r="M467">
        <f>((Table1[[#This Row],[launched_at]]/60/60)/24)+DATE(1970,1,1)+(-5/24)</f>
        <v>41766.408958333333</v>
      </c>
      <c r="N467" t="b">
        <v>1</v>
      </c>
      <c r="O467">
        <v>50</v>
      </c>
      <c r="P467" t="b">
        <v>0</v>
      </c>
      <c r="Q467" t="s">
        <v>8271</v>
      </c>
      <c r="R467" s="5">
        <f>Table1[[#This Row],[pledged]]/D467</f>
        <v>0.41489795918367345</v>
      </c>
      <c r="S467" s="6">
        <f>IFERROR(Table1[[#This Row],[pledged]]/Table1[[#This Row],[backers_count]],0)</f>
        <v>81.319999999999993</v>
      </c>
      <c r="T467" s="5" t="s">
        <v>8317</v>
      </c>
      <c r="U467" s="5" t="s">
        <v>8318</v>
      </c>
    </row>
    <row r="468" spans="1:21" ht="45" x14ac:dyDescent="0.2">
      <c r="A468">
        <v>1779</v>
      </c>
      <c r="B468" s="3" t="s">
        <v>1780</v>
      </c>
      <c r="C468" s="3" t="s">
        <v>5889</v>
      </c>
      <c r="D468">
        <v>11000</v>
      </c>
      <c r="E468">
        <v>3986</v>
      </c>
      <c r="F468" t="s">
        <v>8221</v>
      </c>
      <c r="G468" t="s">
        <v>8224</v>
      </c>
      <c r="H468" t="s">
        <v>8246</v>
      </c>
      <c r="I468">
        <v>1472834180</v>
      </c>
      <c r="J468" s="14" t="str">
        <f>TEXT(((Table1[[#This Row],[deadline]]/60/60)/24)+DATE(1970,1,1),"mmm")</f>
        <v>Sep</v>
      </c>
      <c r="K468" s="14" t="str">
        <f>TEXT(((Table1[[#This Row],[deadline]]/60/60)/24)+DATE(1970,1,1),"yyyy")</f>
        <v>2016</v>
      </c>
      <c r="L468">
        <v>1470242180</v>
      </c>
      <c r="M468">
        <f>((Table1[[#This Row],[launched_at]]/60/60)/24)+DATE(1970,1,1)+(-5/24)</f>
        <v>42585.483564814807</v>
      </c>
      <c r="N468" t="b">
        <v>1</v>
      </c>
      <c r="O468">
        <v>38</v>
      </c>
      <c r="P468" t="b">
        <v>0</v>
      </c>
      <c r="Q468" t="s">
        <v>8285</v>
      </c>
      <c r="R468" s="5">
        <f>Table1[[#This Row],[pledged]]/D468</f>
        <v>0.36236363636363639</v>
      </c>
      <c r="S468" s="6">
        <f>IFERROR(Table1[[#This Row],[pledged]]/Table1[[#This Row],[backers_count]],0)</f>
        <v>104.89473684210526</v>
      </c>
      <c r="T468" s="5" t="s">
        <v>8338</v>
      </c>
      <c r="U468" s="5" t="s">
        <v>8339</v>
      </c>
    </row>
    <row r="469" spans="1:21" ht="45" x14ac:dyDescent="0.2">
      <c r="A469">
        <v>3973</v>
      </c>
      <c r="B469" s="3" t="s">
        <v>3970</v>
      </c>
      <c r="C469" s="3" t="s">
        <v>8080</v>
      </c>
      <c r="D469">
        <v>5000</v>
      </c>
      <c r="E469">
        <v>3905</v>
      </c>
      <c r="F469" t="s">
        <v>8221</v>
      </c>
      <c r="G469" t="s">
        <v>8224</v>
      </c>
      <c r="H469" t="s">
        <v>8246</v>
      </c>
      <c r="I469">
        <v>1462766400</v>
      </c>
      <c r="J469" s="14" t="str">
        <f>TEXT(((Table1[[#This Row],[deadline]]/60/60)/24)+DATE(1970,1,1),"mmm")</f>
        <v>May</v>
      </c>
      <c r="K469" s="14" t="str">
        <f>TEXT(((Table1[[#This Row],[deadline]]/60/60)/24)+DATE(1970,1,1),"yyyy")</f>
        <v>2016</v>
      </c>
      <c r="L469">
        <v>1460219110</v>
      </c>
      <c r="M469">
        <f>((Table1[[#This Row],[launched_at]]/60/60)/24)+DATE(1970,1,1)+(-5/24)</f>
        <v>42469.475810185184</v>
      </c>
      <c r="N469" t="b">
        <v>0</v>
      </c>
      <c r="O469">
        <v>37</v>
      </c>
      <c r="P469" t="b">
        <v>0</v>
      </c>
      <c r="Q469" t="s">
        <v>8271</v>
      </c>
      <c r="R469" s="5">
        <f>Table1[[#This Row],[pledged]]/D469</f>
        <v>0.78100000000000003</v>
      </c>
      <c r="S469" s="6">
        <f>IFERROR(Table1[[#This Row],[pledged]]/Table1[[#This Row],[backers_count]],0)</f>
        <v>105.54054054054055</v>
      </c>
      <c r="T469" s="5" t="s">
        <v>8317</v>
      </c>
      <c r="U469" s="5" t="s">
        <v>8318</v>
      </c>
    </row>
    <row r="470" spans="1:21" ht="45" x14ac:dyDescent="0.2">
      <c r="A470">
        <v>3983</v>
      </c>
      <c r="B470" s="3" t="s">
        <v>3979</v>
      </c>
      <c r="C470" s="3" t="s">
        <v>8089</v>
      </c>
      <c r="D470">
        <v>11140</v>
      </c>
      <c r="E470">
        <v>3877</v>
      </c>
      <c r="F470" t="s">
        <v>8221</v>
      </c>
      <c r="G470" t="s">
        <v>8224</v>
      </c>
      <c r="H470" t="s">
        <v>8246</v>
      </c>
      <c r="I470">
        <v>1400569140</v>
      </c>
      <c r="J470" s="14" t="str">
        <f>TEXT(((Table1[[#This Row],[deadline]]/60/60)/24)+DATE(1970,1,1),"mmm")</f>
        <v>May</v>
      </c>
      <c r="K470" s="14" t="str">
        <f>TEXT(((Table1[[#This Row],[deadline]]/60/60)/24)+DATE(1970,1,1),"yyyy")</f>
        <v>2014</v>
      </c>
      <c r="L470">
        <v>1397854356</v>
      </c>
      <c r="M470">
        <f>((Table1[[#This Row],[launched_at]]/60/60)/24)+DATE(1970,1,1)+(-5/24)</f>
        <v>41747.661527777775</v>
      </c>
      <c r="N470" t="b">
        <v>0</v>
      </c>
      <c r="O470">
        <v>46</v>
      </c>
      <c r="P470" t="b">
        <v>0</v>
      </c>
      <c r="Q470" t="s">
        <v>8271</v>
      </c>
      <c r="R470" s="5">
        <f>Table1[[#This Row],[pledged]]/D470</f>
        <v>0.34802513464991025</v>
      </c>
      <c r="S470" s="6">
        <f>IFERROR(Table1[[#This Row],[pledged]]/Table1[[#This Row],[backers_count]],0)</f>
        <v>84.282608695652172</v>
      </c>
      <c r="T470" s="5" t="s">
        <v>8317</v>
      </c>
      <c r="U470" s="5" t="s">
        <v>8318</v>
      </c>
    </row>
    <row r="471" spans="1:21" ht="45" x14ac:dyDescent="0.2">
      <c r="A471">
        <v>551</v>
      </c>
      <c r="B471" s="3" t="s">
        <v>552</v>
      </c>
      <c r="C471" s="3" t="s">
        <v>4661</v>
      </c>
      <c r="D471">
        <v>75000</v>
      </c>
      <c r="E471">
        <v>3781</v>
      </c>
      <c r="F471" t="s">
        <v>8221</v>
      </c>
      <c r="G471" t="s">
        <v>8224</v>
      </c>
      <c r="H471" t="s">
        <v>8246</v>
      </c>
      <c r="I471">
        <v>1438451580</v>
      </c>
      <c r="J471" s="14" t="str">
        <f>TEXT(((Table1[[#This Row],[deadline]]/60/60)/24)+DATE(1970,1,1),"mmm")</f>
        <v>Aug</v>
      </c>
      <c r="K471" s="14" t="str">
        <f>TEXT(((Table1[[#This Row],[deadline]]/60/60)/24)+DATE(1970,1,1),"yyyy")</f>
        <v>2015</v>
      </c>
      <c r="L471">
        <v>1434609424</v>
      </c>
      <c r="M471">
        <f>((Table1[[#This Row],[launched_at]]/60/60)/24)+DATE(1970,1,1)+(-5/24)</f>
        <v>42173.067407407405</v>
      </c>
      <c r="N471" t="b">
        <v>0</v>
      </c>
      <c r="O471">
        <v>28</v>
      </c>
      <c r="P471" t="b">
        <v>0</v>
      </c>
      <c r="Q471" t="s">
        <v>8272</v>
      </c>
      <c r="R471" s="5">
        <f>Table1[[#This Row],[pledged]]/D471</f>
        <v>5.0413333333333331E-2</v>
      </c>
      <c r="S471" s="6">
        <f>IFERROR(Table1[[#This Row],[pledged]]/Table1[[#This Row],[backers_count]],0)</f>
        <v>135.03571428571428</v>
      </c>
      <c r="T471" s="5" t="s">
        <v>8319</v>
      </c>
      <c r="U471" s="5" t="s">
        <v>8320</v>
      </c>
    </row>
    <row r="472" spans="1:21" ht="30" x14ac:dyDescent="0.2">
      <c r="A472">
        <v>4035</v>
      </c>
      <c r="B472" s="3" t="s">
        <v>4031</v>
      </c>
      <c r="C472" s="3" t="s">
        <v>8140</v>
      </c>
      <c r="D472">
        <v>10000</v>
      </c>
      <c r="E472">
        <v>3685</v>
      </c>
      <c r="F472" t="s">
        <v>8221</v>
      </c>
      <c r="G472" t="s">
        <v>8224</v>
      </c>
      <c r="H472" t="s">
        <v>8246</v>
      </c>
      <c r="I472">
        <v>1413925887</v>
      </c>
      <c r="J472" s="14" t="str">
        <f>TEXT(((Table1[[#This Row],[deadline]]/60/60)/24)+DATE(1970,1,1),"mmm")</f>
        <v>Oct</v>
      </c>
      <c r="K472" s="14" t="str">
        <f>TEXT(((Table1[[#This Row],[deadline]]/60/60)/24)+DATE(1970,1,1),"yyyy")</f>
        <v>2014</v>
      </c>
      <c r="L472">
        <v>1411333887</v>
      </c>
      <c r="M472">
        <f>((Table1[[#This Row],[launched_at]]/60/60)/24)+DATE(1970,1,1)+(-5/24)</f>
        <v>41903.674618055549</v>
      </c>
      <c r="N472" t="b">
        <v>0</v>
      </c>
      <c r="O472">
        <v>25</v>
      </c>
      <c r="P472" t="b">
        <v>0</v>
      </c>
      <c r="Q472" t="s">
        <v>8271</v>
      </c>
      <c r="R472" s="5">
        <f>Table1[[#This Row],[pledged]]/D472</f>
        <v>0.36849999999999999</v>
      </c>
      <c r="S472" s="6">
        <f>IFERROR(Table1[[#This Row],[pledged]]/Table1[[#This Row],[backers_count]],0)</f>
        <v>147.4</v>
      </c>
      <c r="T472" s="5" t="s">
        <v>8317</v>
      </c>
      <c r="U472" s="5" t="s">
        <v>8318</v>
      </c>
    </row>
    <row r="473" spans="1:21" ht="45" x14ac:dyDescent="0.2">
      <c r="A473">
        <v>776</v>
      </c>
      <c r="B473" s="3" t="s">
        <v>777</v>
      </c>
      <c r="C473" s="3" t="s">
        <v>4886</v>
      </c>
      <c r="D473">
        <v>7000</v>
      </c>
      <c r="E473">
        <v>3598</v>
      </c>
      <c r="F473" t="s">
        <v>8221</v>
      </c>
      <c r="G473" t="s">
        <v>8224</v>
      </c>
      <c r="H473" t="s">
        <v>8246</v>
      </c>
      <c r="I473">
        <v>1444539600</v>
      </c>
      <c r="J473" s="14" t="str">
        <f>TEXT(((Table1[[#This Row],[deadline]]/60/60)/24)+DATE(1970,1,1),"mmm")</f>
        <v>Oct</v>
      </c>
      <c r="K473" s="14" t="str">
        <f>TEXT(((Table1[[#This Row],[deadline]]/60/60)/24)+DATE(1970,1,1),"yyyy")</f>
        <v>2015</v>
      </c>
      <c r="L473">
        <v>1441297645</v>
      </c>
      <c r="M473">
        <f>((Table1[[#This Row],[launched_at]]/60/60)/24)+DATE(1970,1,1)+(-5/24)</f>
        <v>42250.477372685178</v>
      </c>
      <c r="N473" t="b">
        <v>0</v>
      </c>
      <c r="O473">
        <v>57</v>
      </c>
      <c r="P473" t="b">
        <v>0</v>
      </c>
      <c r="Q473" t="s">
        <v>8275</v>
      </c>
      <c r="R473" s="5">
        <f>Table1[[#This Row],[pledged]]/D473</f>
        <v>0.51400000000000001</v>
      </c>
      <c r="S473" s="6">
        <f>IFERROR(Table1[[#This Row],[pledged]]/Table1[[#This Row],[backers_count]],0)</f>
        <v>63.122807017543863</v>
      </c>
      <c r="T473" s="5" t="s">
        <v>8322</v>
      </c>
      <c r="U473" s="5" t="s">
        <v>8324</v>
      </c>
    </row>
    <row r="474" spans="1:21" ht="45" x14ac:dyDescent="0.2">
      <c r="A474">
        <v>967</v>
      </c>
      <c r="B474" s="3" t="s">
        <v>968</v>
      </c>
      <c r="C474" s="3" t="s">
        <v>5077</v>
      </c>
      <c r="D474">
        <v>20000</v>
      </c>
      <c r="E474">
        <v>3562</v>
      </c>
      <c r="F474" t="s">
        <v>8221</v>
      </c>
      <c r="G474" t="s">
        <v>8224</v>
      </c>
      <c r="H474" t="s">
        <v>8246</v>
      </c>
      <c r="I474">
        <v>1461301574</v>
      </c>
      <c r="J474" s="14" t="str">
        <f>TEXT(((Table1[[#This Row],[deadline]]/60/60)/24)+DATE(1970,1,1),"mmm")</f>
        <v>Apr</v>
      </c>
      <c r="K474" s="14" t="str">
        <f>TEXT(((Table1[[#This Row],[deadline]]/60/60)/24)+DATE(1970,1,1),"yyyy")</f>
        <v>2016</v>
      </c>
      <c r="L474">
        <v>1456121174</v>
      </c>
      <c r="M474">
        <f>((Table1[[#This Row],[launched_at]]/60/60)/24)+DATE(1970,1,1)+(-5/24)</f>
        <v>42422.045995370368</v>
      </c>
      <c r="N474" t="b">
        <v>0</v>
      </c>
      <c r="O474">
        <v>81</v>
      </c>
      <c r="P474" t="b">
        <v>0</v>
      </c>
      <c r="Q474" t="s">
        <v>8273</v>
      </c>
      <c r="R474" s="5">
        <f>Table1[[#This Row],[pledged]]/D474</f>
        <v>0.17810000000000001</v>
      </c>
      <c r="S474" s="6">
        <f>IFERROR(Table1[[#This Row],[pledged]]/Table1[[#This Row],[backers_count]],0)</f>
        <v>43.97530864197531</v>
      </c>
      <c r="T474" s="5" t="s">
        <v>8319</v>
      </c>
      <c r="U474" s="5" t="s">
        <v>8321</v>
      </c>
    </row>
    <row r="475" spans="1:21" ht="45" x14ac:dyDescent="0.2">
      <c r="A475">
        <v>687</v>
      </c>
      <c r="B475" s="3" t="s">
        <v>688</v>
      </c>
      <c r="C475" s="3" t="s">
        <v>4797</v>
      </c>
      <c r="D475">
        <v>100000</v>
      </c>
      <c r="E475">
        <v>3550</v>
      </c>
      <c r="F475" t="s">
        <v>8221</v>
      </c>
      <c r="G475" t="s">
        <v>8238</v>
      </c>
      <c r="H475" t="s">
        <v>8256</v>
      </c>
      <c r="I475">
        <v>1486317653</v>
      </c>
      <c r="J475" s="14" t="str">
        <f>TEXT(((Table1[[#This Row],[deadline]]/60/60)/24)+DATE(1970,1,1),"mmm")</f>
        <v>Feb</v>
      </c>
      <c r="K475" s="14" t="str">
        <f>TEXT(((Table1[[#This Row],[deadline]]/60/60)/24)+DATE(1970,1,1),"yyyy")</f>
        <v>2017</v>
      </c>
      <c r="L475">
        <v>1481133653</v>
      </c>
      <c r="M475">
        <f>((Table1[[#This Row],[launched_at]]/60/60)/24)+DATE(1970,1,1)+(-5/24)</f>
        <v>42711.542280092595</v>
      </c>
      <c r="N475" t="b">
        <v>0</v>
      </c>
      <c r="O475">
        <v>6</v>
      </c>
      <c r="P475" t="b">
        <v>0</v>
      </c>
      <c r="Q475" t="s">
        <v>8273</v>
      </c>
      <c r="R475" s="5">
        <f>Table1[[#This Row],[pledged]]/D475</f>
        <v>3.5499999999999997E-2</v>
      </c>
      <c r="S475" s="6">
        <f>IFERROR(Table1[[#This Row],[pledged]]/Table1[[#This Row],[backers_count]],0)</f>
        <v>591.66666666666663</v>
      </c>
      <c r="T475" s="5" t="s">
        <v>8319</v>
      </c>
      <c r="U475" s="5" t="s">
        <v>8321</v>
      </c>
    </row>
    <row r="476" spans="1:21" ht="45" x14ac:dyDescent="0.2">
      <c r="A476">
        <v>4106</v>
      </c>
      <c r="B476" s="3" t="s">
        <v>4102</v>
      </c>
      <c r="C476" s="3" t="s">
        <v>8209</v>
      </c>
      <c r="D476">
        <v>5000</v>
      </c>
      <c r="E476">
        <v>3530</v>
      </c>
      <c r="F476" t="s">
        <v>8221</v>
      </c>
      <c r="G476" t="s">
        <v>8224</v>
      </c>
      <c r="H476" t="s">
        <v>8246</v>
      </c>
      <c r="I476">
        <v>1427936400</v>
      </c>
      <c r="J476" s="14" t="str">
        <f>TEXT(((Table1[[#This Row],[deadline]]/60/60)/24)+DATE(1970,1,1),"mmm")</f>
        <v>Apr</v>
      </c>
      <c r="K476" s="14" t="str">
        <f>TEXT(((Table1[[#This Row],[deadline]]/60/60)/24)+DATE(1970,1,1),"yyyy")</f>
        <v>2015</v>
      </c>
      <c r="L476">
        <v>1424221866</v>
      </c>
      <c r="M476">
        <f>((Table1[[#This Row],[launched_at]]/60/60)/24)+DATE(1970,1,1)+(-5/24)</f>
        <v>42052.841041666667</v>
      </c>
      <c r="N476" t="b">
        <v>0</v>
      </c>
      <c r="O476">
        <v>33</v>
      </c>
      <c r="P476" t="b">
        <v>0</v>
      </c>
      <c r="Q476" t="s">
        <v>8271</v>
      </c>
      <c r="R476" s="5">
        <f>Table1[[#This Row],[pledged]]/D476</f>
        <v>0.70599999999999996</v>
      </c>
      <c r="S476" s="6">
        <f>IFERROR(Table1[[#This Row],[pledged]]/Table1[[#This Row],[backers_count]],0)</f>
        <v>106.96969696969697</v>
      </c>
      <c r="T476" s="5" t="s">
        <v>8317</v>
      </c>
      <c r="U476" s="5" t="s">
        <v>8318</v>
      </c>
    </row>
    <row r="477" spans="1:21" ht="30" x14ac:dyDescent="0.2">
      <c r="A477">
        <v>2600</v>
      </c>
      <c r="B477" s="3" t="s">
        <v>2600</v>
      </c>
      <c r="C477" s="3" t="s">
        <v>6710</v>
      </c>
      <c r="D477">
        <v>50000</v>
      </c>
      <c r="E477">
        <v>3466</v>
      </c>
      <c r="F477" t="s">
        <v>8221</v>
      </c>
      <c r="G477" t="s">
        <v>8224</v>
      </c>
      <c r="H477" t="s">
        <v>8246</v>
      </c>
      <c r="I477">
        <v>1458938200</v>
      </c>
      <c r="J477" s="14" t="str">
        <f>TEXT(((Table1[[#This Row],[deadline]]/60/60)/24)+DATE(1970,1,1),"mmm")</f>
        <v>Mar</v>
      </c>
      <c r="K477" s="14" t="str">
        <f>TEXT(((Table1[[#This Row],[deadline]]/60/60)/24)+DATE(1970,1,1),"yyyy")</f>
        <v>2016</v>
      </c>
      <c r="L477">
        <v>1453757800</v>
      </c>
      <c r="M477">
        <f>((Table1[[#This Row],[launched_at]]/60/60)/24)+DATE(1970,1,1)+(-5/24)</f>
        <v>42394.692129629628</v>
      </c>
      <c r="N477" t="b">
        <v>0</v>
      </c>
      <c r="O477">
        <v>30</v>
      </c>
      <c r="P477" t="b">
        <v>0</v>
      </c>
      <c r="Q477" t="s">
        <v>8284</v>
      </c>
      <c r="R477" s="5">
        <f>Table1[[#This Row],[pledged]]/D477</f>
        <v>6.9320000000000007E-2</v>
      </c>
      <c r="S477" s="6">
        <f>IFERROR(Table1[[#This Row],[pledged]]/Table1[[#This Row],[backers_count]],0)</f>
        <v>115.53333333333333</v>
      </c>
      <c r="T477" s="5" t="s">
        <v>8336</v>
      </c>
      <c r="U477" s="5" t="s">
        <v>8337</v>
      </c>
    </row>
    <row r="478" spans="1:21" ht="45" x14ac:dyDescent="0.2">
      <c r="A478">
        <v>2677</v>
      </c>
      <c r="B478" s="3" t="s">
        <v>2677</v>
      </c>
      <c r="C478" s="3" t="s">
        <v>6787</v>
      </c>
      <c r="D478">
        <v>19500</v>
      </c>
      <c r="E478">
        <v>3415</v>
      </c>
      <c r="F478" t="s">
        <v>8221</v>
      </c>
      <c r="G478" t="s">
        <v>8224</v>
      </c>
      <c r="H478" t="s">
        <v>8246</v>
      </c>
      <c r="I478">
        <v>1404348143</v>
      </c>
      <c r="J478" s="14" t="str">
        <f>TEXT(((Table1[[#This Row],[deadline]]/60/60)/24)+DATE(1970,1,1),"mmm")</f>
        <v>Jul</v>
      </c>
      <c r="K478" s="14" t="str">
        <f>TEXT(((Table1[[#This Row],[deadline]]/60/60)/24)+DATE(1970,1,1),"yyyy")</f>
        <v>2014</v>
      </c>
      <c r="L478">
        <v>1401756143</v>
      </c>
      <c r="M478">
        <f>((Table1[[#This Row],[launched_at]]/60/60)/24)+DATE(1970,1,1)+(-5/24)</f>
        <v>41792.821099537032</v>
      </c>
      <c r="N478" t="b">
        <v>0</v>
      </c>
      <c r="O478">
        <v>27</v>
      </c>
      <c r="P478" t="b">
        <v>0</v>
      </c>
      <c r="Q478" t="s">
        <v>8302</v>
      </c>
      <c r="R478" s="5">
        <f>Table1[[#This Row],[pledged]]/D478</f>
        <v>0.17512820512820512</v>
      </c>
      <c r="S478" s="6">
        <f>IFERROR(Table1[[#This Row],[pledged]]/Table1[[#This Row],[backers_count]],0)</f>
        <v>126.48148148148148</v>
      </c>
      <c r="T478" s="5" t="s">
        <v>8319</v>
      </c>
      <c r="U478" s="5" t="s">
        <v>8356</v>
      </c>
    </row>
    <row r="479" spans="1:21" ht="45" x14ac:dyDescent="0.2">
      <c r="A479">
        <v>1074</v>
      </c>
      <c r="B479" s="3" t="s">
        <v>1075</v>
      </c>
      <c r="C479" s="3" t="s">
        <v>5184</v>
      </c>
      <c r="D479">
        <v>54000</v>
      </c>
      <c r="E479">
        <v>3407</v>
      </c>
      <c r="F479" t="s">
        <v>8221</v>
      </c>
      <c r="G479" t="s">
        <v>8224</v>
      </c>
      <c r="H479" t="s">
        <v>8246</v>
      </c>
      <c r="I479">
        <v>1388808545</v>
      </c>
      <c r="J479" s="14" t="str">
        <f>TEXT(((Table1[[#This Row],[deadline]]/60/60)/24)+DATE(1970,1,1),"mmm")</f>
        <v>Jan</v>
      </c>
      <c r="K479" s="14" t="str">
        <f>TEXT(((Table1[[#This Row],[deadline]]/60/60)/24)+DATE(1970,1,1),"yyyy")</f>
        <v>2014</v>
      </c>
      <c r="L479">
        <v>1386216545</v>
      </c>
      <c r="M479">
        <f>((Table1[[#This Row],[launched_at]]/60/60)/24)+DATE(1970,1,1)+(-5/24)</f>
        <v>41612.964641203704</v>
      </c>
      <c r="N479" t="b">
        <v>0</v>
      </c>
      <c r="O479">
        <v>30</v>
      </c>
      <c r="P479" t="b">
        <v>0</v>
      </c>
      <c r="Q479" t="s">
        <v>8282</v>
      </c>
      <c r="R479" s="5">
        <f>Table1[[#This Row],[pledged]]/D479</f>
        <v>6.3092592592592589E-2</v>
      </c>
      <c r="S479" s="6">
        <f>IFERROR(Table1[[#This Row],[pledged]]/Table1[[#This Row],[backers_count]],0)</f>
        <v>113.56666666666666</v>
      </c>
      <c r="T479" s="5" t="s">
        <v>8333</v>
      </c>
      <c r="U479" s="5" t="s">
        <v>8334</v>
      </c>
    </row>
    <row r="480" spans="1:21" ht="45" x14ac:dyDescent="0.2">
      <c r="A480">
        <v>2900</v>
      </c>
      <c r="B480" s="3" t="s">
        <v>2900</v>
      </c>
      <c r="C480" s="3" t="s">
        <v>7010</v>
      </c>
      <c r="D480">
        <v>5500</v>
      </c>
      <c r="E480">
        <v>3405</v>
      </c>
      <c r="F480" t="s">
        <v>8221</v>
      </c>
      <c r="G480" t="s">
        <v>8224</v>
      </c>
      <c r="H480" t="s">
        <v>8246</v>
      </c>
      <c r="I480">
        <v>1407562632</v>
      </c>
      <c r="J480" s="14" t="str">
        <f>TEXT(((Table1[[#This Row],[deadline]]/60/60)/24)+DATE(1970,1,1),"mmm")</f>
        <v>Aug</v>
      </c>
      <c r="K480" s="14" t="str">
        <f>TEXT(((Table1[[#This Row],[deadline]]/60/60)/24)+DATE(1970,1,1),"yyyy")</f>
        <v>2014</v>
      </c>
      <c r="L480">
        <v>1404970632</v>
      </c>
      <c r="M480">
        <f>((Table1[[#This Row],[launched_at]]/60/60)/24)+DATE(1970,1,1)+(-5/24)</f>
        <v>41830.025833333333</v>
      </c>
      <c r="N480" t="b">
        <v>0</v>
      </c>
      <c r="O480">
        <v>7</v>
      </c>
      <c r="P480" t="b">
        <v>0</v>
      </c>
      <c r="Q480" t="s">
        <v>8271</v>
      </c>
      <c r="R480" s="5">
        <f>Table1[[#This Row],[pledged]]/D480</f>
        <v>0.61909090909090914</v>
      </c>
      <c r="S480" s="6">
        <f>IFERROR(Table1[[#This Row],[pledged]]/Table1[[#This Row],[backers_count]],0)</f>
        <v>486.42857142857144</v>
      </c>
      <c r="T480" s="5" t="s">
        <v>8317</v>
      </c>
      <c r="U480" s="5" t="s">
        <v>8318</v>
      </c>
    </row>
    <row r="481" spans="1:21" ht="45" x14ac:dyDescent="0.2">
      <c r="A481">
        <v>2696</v>
      </c>
      <c r="B481" s="3" t="s">
        <v>2696</v>
      </c>
      <c r="C481" s="3" t="s">
        <v>6806</v>
      </c>
      <c r="D481">
        <v>60000</v>
      </c>
      <c r="E481">
        <v>3390</v>
      </c>
      <c r="F481" t="s">
        <v>8221</v>
      </c>
      <c r="G481" t="s">
        <v>8224</v>
      </c>
      <c r="H481" t="s">
        <v>8246</v>
      </c>
      <c r="I481">
        <v>1419538560</v>
      </c>
      <c r="J481" s="14" t="str">
        <f>TEXT(((Table1[[#This Row],[deadline]]/60/60)/24)+DATE(1970,1,1),"mmm")</f>
        <v>Dec</v>
      </c>
      <c r="K481" s="14" t="str">
        <f>TEXT(((Table1[[#This Row],[deadline]]/60/60)/24)+DATE(1970,1,1),"yyyy")</f>
        <v>2014</v>
      </c>
      <c r="L481">
        <v>1416600960</v>
      </c>
      <c r="M481">
        <f>((Table1[[#This Row],[launched_at]]/60/60)/24)+DATE(1970,1,1)+(-5/24)</f>
        <v>41964.636111111111</v>
      </c>
      <c r="N481" t="b">
        <v>0</v>
      </c>
      <c r="O481">
        <v>38</v>
      </c>
      <c r="P481" t="b">
        <v>0</v>
      </c>
      <c r="Q481" t="s">
        <v>8284</v>
      </c>
      <c r="R481" s="5">
        <f>Table1[[#This Row],[pledged]]/D481</f>
        <v>5.6500000000000002E-2</v>
      </c>
      <c r="S481" s="6">
        <f>IFERROR(Table1[[#This Row],[pledged]]/Table1[[#This Row],[backers_count]],0)</f>
        <v>89.21052631578948</v>
      </c>
      <c r="T481" s="5" t="s">
        <v>8336</v>
      </c>
      <c r="U481" s="5" t="s">
        <v>8337</v>
      </c>
    </row>
    <row r="482" spans="1:21" ht="45" x14ac:dyDescent="0.2">
      <c r="A482">
        <v>2672</v>
      </c>
      <c r="B482" s="3" t="s">
        <v>2672</v>
      </c>
      <c r="C482" s="3" t="s">
        <v>6782</v>
      </c>
      <c r="D482">
        <v>10000</v>
      </c>
      <c r="E482">
        <v>3319</v>
      </c>
      <c r="F482" t="s">
        <v>8221</v>
      </c>
      <c r="G482" t="s">
        <v>8224</v>
      </c>
      <c r="H482" t="s">
        <v>8246</v>
      </c>
      <c r="I482">
        <v>1451282400</v>
      </c>
      <c r="J482" s="14" t="str">
        <f>TEXT(((Table1[[#This Row],[deadline]]/60/60)/24)+DATE(1970,1,1),"mmm")</f>
        <v>Dec</v>
      </c>
      <c r="K482" s="14" t="str">
        <f>TEXT(((Table1[[#This Row],[deadline]]/60/60)/24)+DATE(1970,1,1),"yyyy")</f>
        <v>2015</v>
      </c>
      <c r="L482">
        <v>1449436390</v>
      </c>
      <c r="M482">
        <f>((Table1[[#This Row],[launched_at]]/60/60)/24)+DATE(1970,1,1)+(-5/24)</f>
        <v>42344.675810185181</v>
      </c>
      <c r="N482" t="b">
        <v>1</v>
      </c>
      <c r="O482">
        <v>47</v>
      </c>
      <c r="P482" t="b">
        <v>0</v>
      </c>
      <c r="Q482" t="s">
        <v>8302</v>
      </c>
      <c r="R482" s="5">
        <f>Table1[[#This Row],[pledged]]/D482</f>
        <v>0.33189999999999997</v>
      </c>
      <c r="S482" s="6">
        <f>IFERROR(Table1[[#This Row],[pledged]]/Table1[[#This Row],[backers_count]],0)</f>
        <v>70.61702127659575</v>
      </c>
      <c r="T482" s="5" t="s">
        <v>8319</v>
      </c>
      <c r="U482" s="5" t="s">
        <v>8356</v>
      </c>
    </row>
    <row r="483" spans="1:21" ht="45" x14ac:dyDescent="0.2">
      <c r="A483">
        <v>1094</v>
      </c>
      <c r="B483" s="3" t="s">
        <v>1095</v>
      </c>
      <c r="C483" s="3" t="s">
        <v>5204</v>
      </c>
      <c r="D483">
        <v>18000</v>
      </c>
      <c r="E483">
        <v>3294.01</v>
      </c>
      <c r="F483" t="s">
        <v>8221</v>
      </c>
      <c r="G483" t="s">
        <v>8224</v>
      </c>
      <c r="H483" t="s">
        <v>8246</v>
      </c>
      <c r="I483">
        <v>1318180033</v>
      </c>
      <c r="J483" s="14" t="str">
        <f>TEXT(((Table1[[#This Row],[deadline]]/60/60)/24)+DATE(1970,1,1),"mmm")</f>
        <v>Oct</v>
      </c>
      <c r="K483" s="14" t="str">
        <f>TEXT(((Table1[[#This Row],[deadline]]/60/60)/24)+DATE(1970,1,1),"yyyy")</f>
        <v>2011</v>
      </c>
      <c r="L483">
        <v>1315588033</v>
      </c>
      <c r="M483">
        <f>((Table1[[#This Row],[launched_at]]/60/60)/24)+DATE(1970,1,1)+(-5/24)</f>
        <v>40795.505011574067</v>
      </c>
      <c r="N483" t="b">
        <v>0</v>
      </c>
      <c r="O483">
        <v>27</v>
      </c>
      <c r="P483" t="b">
        <v>0</v>
      </c>
      <c r="Q483" t="s">
        <v>8282</v>
      </c>
      <c r="R483" s="5">
        <f>Table1[[#This Row],[pledged]]/D483</f>
        <v>0.18300055555555556</v>
      </c>
      <c r="S483" s="6">
        <f>IFERROR(Table1[[#This Row],[pledged]]/Table1[[#This Row],[backers_count]],0)</f>
        <v>122.00037037037038</v>
      </c>
      <c r="T483" s="5" t="s">
        <v>8333</v>
      </c>
      <c r="U483" s="5" t="s">
        <v>8334</v>
      </c>
    </row>
    <row r="484" spans="1:21" ht="45" x14ac:dyDescent="0.2">
      <c r="A484">
        <v>896</v>
      </c>
      <c r="B484" s="3" t="s">
        <v>897</v>
      </c>
      <c r="C484" s="3" t="s">
        <v>5006</v>
      </c>
      <c r="D484">
        <v>8000</v>
      </c>
      <c r="E484">
        <v>3200</v>
      </c>
      <c r="F484" t="s">
        <v>8221</v>
      </c>
      <c r="G484" t="s">
        <v>8224</v>
      </c>
      <c r="H484" t="s">
        <v>8246</v>
      </c>
      <c r="I484">
        <v>1440734400</v>
      </c>
      <c r="J484" s="14" t="str">
        <f>TEXT(((Table1[[#This Row],[deadline]]/60/60)/24)+DATE(1970,1,1),"mmm")</f>
        <v>Aug</v>
      </c>
      <c r="K484" s="14" t="str">
        <f>TEXT(((Table1[[#This Row],[deadline]]/60/60)/24)+DATE(1970,1,1),"yyyy")</f>
        <v>2015</v>
      </c>
      <c r="L484">
        <v>1438549026</v>
      </c>
      <c r="M484">
        <f>((Table1[[#This Row],[launched_at]]/60/60)/24)+DATE(1970,1,1)+(-5/24)</f>
        <v>42218.664652777778</v>
      </c>
      <c r="N484" t="b">
        <v>0</v>
      </c>
      <c r="O484">
        <v>72</v>
      </c>
      <c r="P484" t="b">
        <v>0</v>
      </c>
      <c r="Q484" t="s">
        <v>8279</v>
      </c>
      <c r="R484" s="5">
        <f>Table1[[#This Row],[pledged]]/D484</f>
        <v>0.4</v>
      </c>
      <c r="S484" s="6">
        <f>IFERROR(Table1[[#This Row],[pledged]]/Table1[[#This Row],[backers_count]],0)</f>
        <v>44.444444444444443</v>
      </c>
      <c r="T484" s="5" t="s">
        <v>8325</v>
      </c>
      <c r="U484" s="5" t="s">
        <v>8329</v>
      </c>
    </row>
    <row r="485" spans="1:21" ht="45" x14ac:dyDescent="0.2">
      <c r="A485">
        <v>1179</v>
      </c>
      <c r="B485" s="3" t="s">
        <v>1180</v>
      </c>
      <c r="C485" s="3" t="s">
        <v>5289</v>
      </c>
      <c r="D485">
        <v>60000</v>
      </c>
      <c r="E485">
        <v>3200</v>
      </c>
      <c r="F485" t="s">
        <v>8221</v>
      </c>
      <c r="G485" t="s">
        <v>8229</v>
      </c>
      <c r="H485" t="s">
        <v>8251</v>
      </c>
      <c r="I485">
        <v>1446052627</v>
      </c>
      <c r="J485" s="14" t="str">
        <f>TEXT(((Table1[[#This Row],[deadline]]/60/60)/24)+DATE(1970,1,1),"mmm")</f>
        <v>Oct</v>
      </c>
      <c r="K485" s="14" t="str">
        <f>TEXT(((Table1[[#This Row],[deadline]]/60/60)/24)+DATE(1970,1,1),"yyyy")</f>
        <v>2015</v>
      </c>
      <c r="L485">
        <v>1443460627</v>
      </c>
      <c r="M485">
        <f>((Table1[[#This Row],[launched_at]]/60/60)/24)+DATE(1970,1,1)+(-5/24)</f>
        <v>42275.511886574073</v>
      </c>
      <c r="N485" t="b">
        <v>0</v>
      </c>
      <c r="O485">
        <v>5</v>
      </c>
      <c r="P485" t="b">
        <v>0</v>
      </c>
      <c r="Q485" t="s">
        <v>8284</v>
      </c>
      <c r="R485" s="5">
        <f>Table1[[#This Row],[pledged]]/D485</f>
        <v>5.3333333333333337E-2</v>
      </c>
      <c r="S485" s="6">
        <f>IFERROR(Table1[[#This Row],[pledged]]/Table1[[#This Row],[backers_count]],0)</f>
        <v>640</v>
      </c>
      <c r="T485" s="5" t="s">
        <v>8336</v>
      </c>
      <c r="U485" s="5" t="s">
        <v>8337</v>
      </c>
    </row>
    <row r="486" spans="1:21" ht="45" x14ac:dyDescent="0.2">
      <c r="A486">
        <v>3634</v>
      </c>
      <c r="B486" s="3" t="s">
        <v>3632</v>
      </c>
      <c r="C486" s="3" t="s">
        <v>7744</v>
      </c>
      <c r="D486">
        <v>75000</v>
      </c>
      <c r="E486">
        <v>3185</v>
      </c>
      <c r="F486" t="s">
        <v>8221</v>
      </c>
      <c r="G486" t="s">
        <v>8229</v>
      </c>
      <c r="H486" t="s">
        <v>8251</v>
      </c>
      <c r="I486">
        <v>1484366340</v>
      </c>
      <c r="J486" s="14" t="str">
        <f>TEXT(((Table1[[#This Row],[deadline]]/60/60)/24)+DATE(1970,1,1),"mmm")</f>
        <v>Jan</v>
      </c>
      <c r="K486" s="14" t="str">
        <f>TEXT(((Table1[[#This Row],[deadline]]/60/60)/24)+DATE(1970,1,1),"yyyy")</f>
        <v>2017</v>
      </c>
      <c r="L486">
        <v>1480219174</v>
      </c>
      <c r="M486">
        <f>((Table1[[#This Row],[launched_at]]/60/60)/24)+DATE(1970,1,1)+(-5/24)</f>
        <v>42700.958032407405</v>
      </c>
      <c r="N486" t="b">
        <v>0</v>
      </c>
      <c r="O486">
        <v>18</v>
      </c>
      <c r="P486" t="b">
        <v>0</v>
      </c>
      <c r="Q486" t="s">
        <v>8305</v>
      </c>
      <c r="R486" s="5">
        <f>Table1[[#This Row],[pledged]]/D486</f>
        <v>4.2466666666666666E-2</v>
      </c>
      <c r="S486" s="6">
        <f>IFERROR(Table1[[#This Row],[pledged]]/Table1[[#This Row],[backers_count]],0)</f>
        <v>176.94444444444446</v>
      </c>
      <c r="T486" s="5" t="s">
        <v>8317</v>
      </c>
      <c r="U486" s="5" t="s">
        <v>8359</v>
      </c>
    </row>
    <row r="487" spans="1:21" ht="60" x14ac:dyDescent="0.2">
      <c r="A487">
        <v>1984</v>
      </c>
      <c r="B487" s="3" t="s">
        <v>1985</v>
      </c>
      <c r="C487" s="3" t="s">
        <v>6094</v>
      </c>
      <c r="D487">
        <v>15000</v>
      </c>
      <c r="E487">
        <v>3172</v>
      </c>
      <c r="F487" t="s">
        <v>8221</v>
      </c>
      <c r="G487" t="s">
        <v>8224</v>
      </c>
      <c r="H487" t="s">
        <v>8246</v>
      </c>
      <c r="I487">
        <v>1417377481</v>
      </c>
      <c r="J487" s="14" t="str">
        <f>TEXT(((Table1[[#This Row],[deadline]]/60/60)/24)+DATE(1970,1,1),"mmm")</f>
        <v>Nov</v>
      </c>
      <c r="K487" s="14" t="str">
        <f>TEXT(((Table1[[#This Row],[deadline]]/60/60)/24)+DATE(1970,1,1),"yyyy")</f>
        <v>2014</v>
      </c>
      <c r="L487">
        <v>1412189881</v>
      </c>
      <c r="M487">
        <f>((Table1[[#This Row],[launched_at]]/60/60)/24)+DATE(1970,1,1)+(-5/24)</f>
        <v>41913.581956018512</v>
      </c>
      <c r="N487" t="b">
        <v>0</v>
      </c>
      <c r="O487">
        <v>7</v>
      </c>
      <c r="P487" t="b">
        <v>0</v>
      </c>
      <c r="Q487" t="s">
        <v>8296</v>
      </c>
      <c r="R487" s="5">
        <f>Table1[[#This Row],[pledged]]/D487</f>
        <v>0.21146666666666666</v>
      </c>
      <c r="S487" s="6">
        <f>IFERROR(Table1[[#This Row],[pledged]]/Table1[[#This Row],[backers_count]],0)</f>
        <v>453.14285714285717</v>
      </c>
      <c r="T487" s="5" t="s">
        <v>8338</v>
      </c>
      <c r="U487" s="5" t="s">
        <v>8350</v>
      </c>
    </row>
    <row r="488" spans="1:21" ht="45" x14ac:dyDescent="0.2">
      <c r="A488">
        <v>4067</v>
      </c>
      <c r="B488" s="3" t="s">
        <v>4063</v>
      </c>
      <c r="C488" s="3" t="s">
        <v>7998</v>
      </c>
      <c r="D488">
        <v>5000</v>
      </c>
      <c r="E488">
        <v>3045</v>
      </c>
      <c r="F488" t="s">
        <v>8221</v>
      </c>
      <c r="G488" t="s">
        <v>8224</v>
      </c>
      <c r="H488" t="s">
        <v>8246</v>
      </c>
      <c r="I488">
        <v>1443408550</v>
      </c>
      <c r="J488" s="14" t="str">
        <f>TEXT(((Table1[[#This Row],[deadline]]/60/60)/24)+DATE(1970,1,1),"mmm")</f>
        <v>Sep</v>
      </c>
      <c r="K488" s="14" t="str">
        <f>TEXT(((Table1[[#This Row],[deadline]]/60/60)/24)+DATE(1970,1,1),"yyyy")</f>
        <v>2015</v>
      </c>
      <c r="L488">
        <v>1439952550</v>
      </c>
      <c r="M488">
        <f>((Table1[[#This Row],[launched_at]]/60/60)/24)+DATE(1970,1,1)+(-5/24)</f>
        <v>42234.909143518518</v>
      </c>
      <c r="N488" t="b">
        <v>0</v>
      </c>
      <c r="O488">
        <v>17</v>
      </c>
      <c r="P488" t="b">
        <v>0</v>
      </c>
      <c r="Q488" t="s">
        <v>8271</v>
      </c>
      <c r="R488" s="5">
        <f>Table1[[#This Row],[pledged]]/D488</f>
        <v>0.60899999999999999</v>
      </c>
      <c r="S488" s="6">
        <f>IFERROR(Table1[[#This Row],[pledged]]/Table1[[#This Row],[backers_count]],0)</f>
        <v>179.11764705882354</v>
      </c>
      <c r="T488" s="5" t="s">
        <v>8317</v>
      </c>
      <c r="U488" s="5" t="s">
        <v>8318</v>
      </c>
    </row>
    <row r="489" spans="1:21" ht="45" x14ac:dyDescent="0.2">
      <c r="A489">
        <v>210</v>
      </c>
      <c r="B489" s="3" t="s">
        <v>212</v>
      </c>
      <c r="C489" s="3" t="s">
        <v>4320</v>
      </c>
      <c r="D489">
        <v>12000</v>
      </c>
      <c r="E489">
        <v>3030</v>
      </c>
      <c r="F489" t="s">
        <v>8221</v>
      </c>
      <c r="G489" t="s">
        <v>8224</v>
      </c>
      <c r="H489" t="s">
        <v>8246</v>
      </c>
      <c r="I489">
        <v>1443675600</v>
      </c>
      <c r="J489" s="14" t="str">
        <f>TEXT(((Table1[[#This Row],[deadline]]/60/60)/24)+DATE(1970,1,1),"mmm")</f>
        <v>Oct</v>
      </c>
      <c r="K489" s="14" t="str">
        <f>TEXT(((Table1[[#This Row],[deadline]]/60/60)/24)+DATE(1970,1,1),"yyyy")</f>
        <v>2015</v>
      </c>
      <c r="L489">
        <v>1441157592</v>
      </c>
      <c r="M489" s="13">
        <f>((Table1[[#This Row],[launched_at]]/60/60)/24)+DATE(1970,1,1)+(-5/24)</f>
        <v>42248.856388888882</v>
      </c>
      <c r="N489" t="b">
        <v>0</v>
      </c>
      <c r="O489">
        <v>33</v>
      </c>
      <c r="P489" t="b">
        <v>0</v>
      </c>
      <c r="Q489" t="s">
        <v>8268</v>
      </c>
      <c r="R489" s="5">
        <f>Table1[[#This Row],[pledged]]/D489</f>
        <v>0.2525</v>
      </c>
      <c r="S489" s="6">
        <f>IFERROR(Table1[[#This Row],[pledged]]/Table1[[#This Row],[backers_count]],0)</f>
        <v>91.818181818181813</v>
      </c>
      <c r="T489" s="5" t="s">
        <v>8310</v>
      </c>
      <c r="U489" s="5" t="s">
        <v>8314</v>
      </c>
    </row>
    <row r="490" spans="1:21" ht="45" x14ac:dyDescent="0.2">
      <c r="A490">
        <v>4048</v>
      </c>
      <c r="B490" s="3" t="s">
        <v>4044</v>
      </c>
      <c r="C490" s="3" t="s">
        <v>8152</v>
      </c>
      <c r="D490">
        <v>17000</v>
      </c>
      <c r="E490">
        <v>3001</v>
      </c>
      <c r="F490" t="s">
        <v>8221</v>
      </c>
      <c r="G490" t="s">
        <v>8225</v>
      </c>
      <c r="H490" t="s">
        <v>8247</v>
      </c>
      <c r="I490">
        <v>1460373187</v>
      </c>
      <c r="J490" s="14" t="str">
        <f>TEXT(((Table1[[#This Row],[deadline]]/60/60)/24)+DATE(1970,1,1),"mmm")</f>
        <v>Apr</v>
      </c>
      <c r="K490" s="14" t="str">
        <f>TEXT(((Table1[[#This Row],[deadline]]/60/60)/24)+DATE(1970,1,1),"yyyy")</f>
        <v>2016</v>
      </c>
      <c r="L490">
        <v>1457352787</v>
      </c>
      <c r="M490">
        <f>((Table1[[#This Row],[launched_at]]/60/60)/24)+DATE(1970,1,1)+(-5/24)</f>
        <v>42436.300775462958</v>
      </c>
      <c r="N490" t="b">
        <v>0</v>
      </c>
      <c r="O490">
        <v>91</v>
      </c>
      <c r="P490" t="b">
        <v>0</v>
      </c>
      <c r="Q490" t="s">
        <v>8271</v>
      </c>
      <c r="R490" s="5">
        <f>Table1[[#This Row],[pledged]]/D490</f>
        <v>0.17652941176470588</v>
      </c>
      <c r="S490" s="6">
        <f>IFERROR(Table1[[#This Row],[pledged]]/Table1[[#This Row],[backers_count]],0)</f>
        <v>32.978021978021978</v>
      </c>
      <c r="T490" s="5" t="s">
        <v>8317</v>
      </c>
      <c r="U490" s="5" t="s">
        <v>8318</v>
      </c>
    </row>
    <row r="491" spans="1:21" ht="45" x14ac:dyDescent="0.2">
      <c r="A491">
        <v>166</v>
      </c>
      <c r="B491" s="3" t="s">
        <v>168</v>
      </c>
      <c r="C491" s="3" t="s">
        <v>4276</v>
      </c>
      <c r="D491">
        <v>5000</v>
      </c>
      <c r="E491">
        <v>3000</v>
      </c>
      <c r="F491" t="s">
        <v>8221</v>
      </c>
      <c r="G491" t="s">
        <v>8224</v>
      </c>
      <c r="H491" t="s">
        <v>8246</v>
      </c>
      <c r="I491">
        <v>1484531362</v>
      </c>
      <c r="J491" s="14" t="str">
        <f>TEXT(((Table1[[#This Row],[deadline]]/60/60)/24)+DATE(1970,1,1),"mmm")</f>
        <v>Jan</v>
      </c>
      <c r="K491" s="14" t="str">
        <f>TEXT(((Table1[[#This Row],[deadline]]/60/60)/24)+DATE(1970,1,1),"yyyy")</f>
        <v>2017</v>
      </c>
      <c r="L491">
        <v>1481939362</v>
      </c>
      <c r="M491" s="13">
        <f>((Table1[[#This Row],[launched_at]]/60/60)/24)+DATE(1970,1,1)+(-5/24)</f>
        <v>42720.867615740739</v>
      </c>
      <c r="N491" t="b">
        <v>0</v>
      </c>
      <c r="O491">
        <v>1</v>
      </c>
      <c r="P491" t="b">
        <v>0</v>
      </c>
      <c r="Q491" t="s">
        <v>8268</v>
      </c>
      <c r="R491" s="5">
        <f>Table1[[#This Row],[pledged]]/D491</f>
        <v>0.6</v>
      </c>
      <c r="S491" s="6">
        <f>IFERROR(Table1[[#This Row],[pledged]]/Table1[[#This Row],[backers_count]],0)</f>
        <v>3000</v>
      </c>
      <c r="T491" s="5" t="s">
        <v>8310</v>
      </c>
      <c r="U491" s="5" t="s">
        <v>8314</v>
      </c>
    </row>
    <row r="492" spans="1:21" ht="45" x14ac:dyDescent="0.2">
      <c r="A492">
        <v>498</v>
      </c>
      <c r="B492" s="3" t="s">
        <v>499</v>
      </c>
      <c r="C492" s="3" t="s">
        <v>4608</v>
      </c>
      <c r="D492">
        <v>65108</v>
      </c>
      <c r="E492">
        <v>2994</v>
      </c>
      <c r="F492" t="s">
        <v>8221</v>
      </c>
      <c r="G492" t="s">
        <v>8224</v>
      </c>
      <c r="H492" t="s">
        <v>8246</v>
      </c>
      <c r="I492">
        <v>1324664249</v>
      </c>
      <c r="J492" s="14" t="str">
        <f>TEXT(((Table1[[#This Row],[deadline]]/60/60)/24)+DATE(1970,1,1),"mmm")</f>
        <v>Dec</v>
      </c>
      <c r="K492" s="14" t="str">
        <f>TEXT(((Table1[[#This Row],[deadline]]/60/60)/24)+DATE(1970,1,1),"yyyy")</f>
        <v>2011</v>
      </c>
      <c r="L492">
        <v>1321035449</v>
      </c>
      <c r="M492" s="13">
        <f>((Table1[[#This Row],[launched_at]]/60/60)/24)+DATE(1970,1,1)+(-5/24)</f>
        <v>40858.553807870368</v>
      </c>
      <c r="N492" t="b">
        <v>0</v>
      </c>
      <c r="O492">
        <v>22</v>
      </c>
      <c r="P492" t="b">
        <v>0</v>
      </c>
      <c r="Q492" t="s">
        <v>8270</v>
      </c>
      <c r="R492" s="5">
        <f>Table1[[#This Row],[pledged]]/D492</f>
        <v>4.5985132395404561E-2</v>
      </c>
      <c r="S492" s="6">
        <f>IFERROR(Table1[[#This Row],[pledged]]/Table1[[#This Row],[backers_count]],0)</f>
        <v>136.09090909090909</v>
      </c>
      <c r="T492" s="5" t="s">
        <v>8310</v>
      </c>
      <c r="U492" s="5" t="s">
        <v>8316</v>
      </c>
    </row>
    <row r="493" spans="1:21" ht="45" x14ac:dyDescent="0.2">
      <c r="A493">
        <v>3911</v>
      </c>
      <c r="B493" s="3" t="s">
        <v>3908</v>
      </c>
      <c r="C493" s="3" t="s">
        <v>8019</v>
      </c>
      <c r="D493">
        <v>8000</v>
      </c>
      <c r="E493">
        <v>2993</v>
      </c>
      <c r="F493" t="s">
        <v>8221</v>
      </c>
      <c r="G493" t="s">
        <v>8224</v>
      </c>
      <c r="H493" t="s">
        <v>8246</v>
      </c>
      <c r="I493">
        <v>1417033777</v>
      </c>
      <c r="J493" s="14" t="str">
        <f>TEXT(((Table1[[#This Row],[deadline]]/60/60)/24)+DATE(1970,1,1),"mmm")</f>
        <v>Nov</v>
      </c>
      <c r="K493" s="14" t="str">
        <f>TEXT(((Table1[[#This Row],[deadline]]/60/60)/24)+DATE(1970,1,1),"yyyy")</f>
        <v>2014</v>
      </c>
      <c r="L493">
        <v>1414438177</v>
      </c>
      <c r="M493">
        <f>((Table1[[#This Row],[launched_at]]/60/60)/24)+DATE(1970,1,1)+(-5/24)</f>
        <v>41939.603900462964</v>
      </c>
      <c r="N493" t="b">
        <v>0</v>
      </c>
      <c r="O493">
        <v>36</v>
      </c>
      <c r="P493" t="b">
        <v>0</v>
      </c>
      <c r="Q493" t="s">
        <v>8271</v>
      </c>
      <c r="R493" s="5">
        <f>Table1[[#This Row],[pledged]]/D493</f>
        <v>0.37412499999999999</v>
      </c>
      <c r="S493" s="6">
        <f>IFERROR(Table1[[#This Row],[pledged]]/Table1[[#This Row],[backers_count]],0)</f>
        <v>83.138888888888886</v>
      </c>
      <c r="T493" s="5" t="s">
        <v>8317</v>
      </c>
      <c r="U493" s="5" t="s">
        <v>8318</v>
      </c>
    </row>
    <row r="494" spans="1:21" ht="45" x14ac:dyDescent="0.2">
      <c r="A494">
        <v>1104</v>
      </c>
      <c r="B494" s="3" t="s">
        <v>1105</v>
      </c>
      <c r="C494" s="3" t="s">
        <v>5214</v>
      </c>
      <c r="D494">
        <v>60000</v>
      </c>
      <c r="E494">
        <v>2971</v>
      </c>
      <c r="F494" t="s">
        <v>8221</v>
      </c>
      <c r="G494" t="s">
        <v>8225</v>
      </c>
      <c r="H494" t="s">
        <v>8247</v>
      </c>
      <c r="I494">
        <v>1402480221</v>
      </c>
      <c r="J494" s="14" t="str">
        <f>TEXT(((Table1[[#This Row],[deadline]]/60/60)/24)+DATE(1970,1,1),"mmm")</f>
        <v>Jun</v>
      </c>
      <c r="K494" s="14" t="str">
        <f>TEXT(((Table1[[#This Row],[deadline]]/60/60)/24)+DATE(1970,1,1),"yyyy")</f>
        <v>2014</v>
      </c>
      <c r="L494">
        <v>1399888221</v>
      </c>
      <c r="M494">
        <f>((Table1[[#This Row],[launched_at]]/60/60)/24)+DATE(1970,1,1)+(-5/24)</f>
        <v>41771.201631944445</v>
      </c>
      <c r="N494" t="b">
        <v>0</v>
      </c>
      <c r="O494">
        <v>37</v>
      </c>
      <c r="P494" t="b">
        <v>0</v>
      </c>
      <c r="Q494" t="s">
        <v>8282</v>
      </c>
      <c r="R494" s="5">
        <f>Table1[[#This Row],[pledged]]/D494</f>
        <v>4.9516666666666667E-2</v>
      </c>
      <c r="S494" s="6">
        <f>IFERROR(Table1[[#This Row],[pledged]]/Table1[[#This Row],[backers_count]],0)</f>
        <v>80.297297297297291</v>
      </c>
      <c r="T494" s="5" t="s">
        <v>8333</v>
      </c>
      <c r="U494" s="5" t="s">
        <v>8334</v>
      </c>
    </row>
    <row r="495" spans="1:21" ht="45" x14ac:dyDescent="0.2">
      <c r="A495">
        <v>1912</v>
      </c>
      <c r="B495" s="3" t="s">
        <v>1913</v>
      </c>
      <c r="C495" s="3" t="s">
        <v>6022</v>
      </c>
      <c r="D495">
        <v>5000</v>
      </c>
      <c r="E495">
        <v>2965</v>
      </c>
      <c r="F495" t="s">
        <v>8221</v>
      </c>
      <c r="G495" t="s">
        <v>8224</v>
      </c>
      <c r="H495" t="s">
        <v>8246</v>
      </c>
      <c r="I495">
        <v>1433395560</v>
      </c>
      <c r="J495" s="14" t="str">
        <f>TEXT(((Table1[[#This Row],[deadline]]/60/60)/24)+DATE(1970,1,1),"mmm")</f>
        <v>Jun</v>
      </c>
      <c r="K495" s="14" t="str">
        <f>TEXT(((Table1[[#This Row],[deadline]]/60/60)/24)+DATE(1970,1,1),"yyyy")</f>
        <v>2015</v>
      </c>
      <c r="L495">
        <v>1430803560</v>
      </c>
      <c r="M495">
        <f>((Table1[[#This Row],[launched_at]]/60/60)/24)+DATE(1970,1,1)+(-5/24)</f>
        <v>42129.018055555549</v>
      </c>
      <c r="N495" t="b">
        <v>0</v>
      </c>
      <c r="O495">
        <v>42</v>
      </c>
      <c r="P495" t="b">
        <v>0</v>
      </c>
      <c r="Q495" t="s">
        <v>8294</v>
      </c>
      <c r="R495" s="5">
        <f>Table1[[#This Row],[pledged]]/D495</f>
        <v>0.59299999999999997</v>
      </c>
      <c r="S495" s="6">
        <f>IFERROR(Table1[[#This Row],[pledged]]/Table1[[#This Row],[backers_count]],0)</f>
        <v>70.595238095238102</v>
      </c>
      <c r="T495" s="5" t="s">
        <v>8319</v>
      </c>
      <c r="U495" s="5" t="s">
        <v>8348</v>
      </c>
    </row>
    <row r="496" spans="1:21" ht="45" x14ac:dyDescent="0.2">
      <c r="A496">
        <v>976</v>
      </c>
      <c r="B496" s="3" t="s">
        <v>977</v>
      </c>
      <c r="C496" s="3" t="s">
        <v>5086</v>
      </c>
      <c r="D496">
        <v>150000</v>
      </c>
      <c r="E496">
        <v>2889</v>
      </c>
      <c r="F496" t="s">
        <v>8221</v>
      </c>
      <c r="G496" t="s">
        <v>8226</v>
      </c>
      <c r="H496" t="s">
        <v>8248</v>
      </c>
      <c r="I496">
        <v>1439515497</v>
      </c>
      <c r="J496" s="14" t="str">
        <f>TEXT(((Table1[[#This Row],[deadline]]/60/60)/24)+DATE(1970,1,1),"mmm")</f>
        <v>Aug</v>
      </c>
      <c r="K496" s="14" t="str">
        <f>TEXT(((Table1[[#This Row],[deadline]]/60/60)/24)+DATE(1970,1,1),"yyyy")</f>
        <v>2015</v>
      </c>
      <c r="L496">
        <v>1435627497</v>
      </c>
      <c r="M496">
        <f>((Table1[[#This Row],[launched_at]]/60/60)/24)+DATE(1970,1,1)+(-5/24)</f>
        <v>42184.850659722222</v>
      </c>
      <c r="N496" t="b">
        <v>0</v>
      </c>
      <c r="O496">
        <v>18</v>
      </c>
      <c r="P496" t="b">
        <v>0</v>
      </c>
      <c r="Q496" t="s">
        <v>8273</v>
      </c>
      <c r="R496" s="5">
        <f>Table1[[#This Row],[pledged]]/D496</f>
        <v>1.9259999999999999E-2</v>
      </c>
      <c r="S496" s="6">
        <f>IFERROR(Table1[[#This Row],[pledged]]/Table1[[#This Row],[backers_count]],0)</f>
        <v>160.5</v>
      </c>
      <c r="T496" s="5" t="s">
        <v>8319</v>
      </c>
      <c r="U496" s="5" t="s">
        <v>8321</v>
      </c>
    </row>
    <row r="497" spans="1:21" ht="45" x14ac:dyDescent="0.2">
      <c r="A497">
        <v>1166</v>
      </c>
      <c r="B497" s="3" t="s">
        <v>1167</v>
      </c>
      <c r="C497" s="3" t="s">
        <v>5276</v>
      </c>
      <c r="D497">
        <v>15000</v>
      </c>
      <c r="E497">
        <v>2871</v>
      </c>
      <c r="F497" t="s">
        <v>8221</v>
      </c>
      <c r="G497" t="s">
        <v>8224</v>
      </c>
      <c r="H497" t="s">
        <v>8246</v>
      </c>
      <c r="I497">
        <v>1435291200</v>
      </c>
      <c r="J497" s="14" t="str">
        <f>TEXT(((Table1[[#This Row],[deadline]]/60/60)/24)+DATE(1970,1,1),"mmm")</f>
        <v>Jun</v>
      </c>
      <c r="K497" s="14" t="str">
        <f>TEXT(((Table1[[#This Row],[deadline]]/60/60)/24)+DATE(1970,1,1),"yyyy")</f>
        <v>2015</v>
      </c>
      <c r="L497">
        <v>1432640342</v>
      </c>
      <c r="M497">
        <f>((Table1[[#This Row],[launched_at]]/60/60)/24)+DATE(1970,1,1)+(-5/24)</f>
        <v>42150.277106481481</v>
      </c>
      <c r="N497" t="b">
        <v>0</v>
      </c>
      <c r="O497">
        <v>8</v>
      </c>
      <c r="P497" t="b">
        <v>0</v>
      </c>
      <c r="Q497" t="s">
        <v>8284</v>
      </c>
      <c r="R497" s="5">
        <f>Table1[[#This Row],[pledged]]/D497</f>
        <v>0.19139999999999999</v>
      </c>
      <c r="S497" s="6">
        <f>IFERROR(Table1[[#This Row],[pledged]]/Table1[[#This Row],[backers_count]],0)</f>
        <v>358.875</v>
      </c>
      <c r="T497" s="5" t="s">
        <v>8336</v>
      </c>
      <c r="U497" s="5" t="s">
        <v>8337</v>
      </c>
    </row>
    <row r="498" spans="1:21" ht="45" x14ac:dyDescent="0.2">
      <c r="A498">
        <v>2671</v>
      </c>
      <c r="B498" s="3" t="s">
        <v>2671</v>
      </c>
      <c r="C498" s="3" t="s">
        <v>6781</v>
      </c>
      <c r="D498">
        <v>25000</v>
      </c>
      <c r="E498">
        <v>2836</v>
      </c>
      <c r="F498" t="s">
        <v>8221</v>
      </c>
      <c r="G498" t="s">
        <v>8224</v>
      </c>
      <c r="H498" t="s">
        <v>8246</v>
      </c>
      <c r="I498">
        <v>1419017880</v>
      </c>
      <c r="J498" s="14" t="str">
        <f>TEXT(((Table1[[#This Row],[deadline]]/60/60)/24)+DATE(1970,1,1),"mmm")</f>
        <v>Dec</v>
      </c>
      <c r="K498" s="14" t="str">
        <f>TEXT(((Table1[[#This Row],[deadline]]/60/60)/24)+DATE(1970,1,1),"yyyy")</f>
        <v>2014</v>
      </c>
      <c r="L498">
        <v>1416419916</v>
      </c>
      <c r="M498">
        <f>((Table1[[#This Row],[launched_at]]/60/60)/24)+DATE(1970,1,1)+(-5/24)</f>
        <v>41962.540694444448</v>
      </c>
      <c r="N498" t="b">
        <v>1</v>
      </c>
      <c r="O498">
        <v>84</v>
      </c>
      <c r="P498" t="b">
        <v>0</v>
      </c>
      <c r="Q498" t="s">
        <v>8302</v>
      </c>
      <c r="R498" s="5">
        <f>Table1[[#This Row],[pledged]]/D498</f>
        <v>0.11344</v>
      </c>
      <c r="S498" s="6">
        <f>IFERROR(Table1[[#This Row],[pledged]]/Table1[[#This Row],[backers_count]],0)</f>
        <v>33.761904761904759</v>
      </c>
      <c r="T498" s="5" t="s">
        <v>8319</v>
      </c>
      <c r="U498" s="5" t="s">
        <v>8356</v>
      </c>
    </row>
    <row r="499" spans="1:21" ht="45" x14ac:dyDescent="0.2">
      <c r="A499">
        <v>4036</v>
      </c>
      <c r="B499" s="3" t="s">
        <v>4032</v>
      </c>
      <c r="C499" s="3" t="s">
        <v>7438</v>
      </c>
      <c r="D499">
        <v>6000</v>
      </c>
      <c r="E499">
        <v>2823</v>
      </c>
      <c r="F499" t="s">
        <v>8221</v>
      </c>
      <c r="G499" t="s">
        <v>8224</v>
      </c>
      <c r="H499" t="s">
        <v>8246</v>
      </c>
      <c r="I499">
        <v>1404253800</v>
      </c>
      <c r="J499" s="14" t="str">
        <f>TEXT(((Table1[[#This Row],[deadline]]/60/60)/24)+DATE(1970,1,1),"mmm")</f>
        <v>Jul</v>
      </c>
      <c r="K499" s="14" t="str">
        <f>TEXT(((Table1[[#This Row],[deadline]]/60/60)/24)+DATE(1970,1,1),"yyyy")</f>
        <v>2014</v>
      </c>
      <c r="L499">
        <v>1402784964</v>
      </c>
      <c r="M499">
        <f>((Table1[[#This Row],[launched_at]]/60/60)/24)+DATE(1970,1,1)+(-5/24)</f>
        <v>41804.728749999995</v>
      </c>
      <c r="N499" t="b">
        <v>0</v>
      </c>
      <c r="O499">
        <v>17</v>
      </c>
      <c r="P499" t="b">
        <v>0</v>
      </c>
      <c r="Q499" t="s">
        <v>8271</v>
      </c>
      <c r="R499" s="5">
        <f>Table1[[#This Row],[pledged]]/D499</f>
        <v>0.47049999999999997</v>
      </c>
      <c r="S499" s="6">
        <f>IFERROR(Table1[[#This Row],[pledged]]/Table1[[#This Row],[backers_count]],0)</f>
        <v>166.05882352941177</v>
      </c>
      <c r="T499" s="5" t="s">
        <v>8317</v>
      </c>
      <c r="U499" s="5" t="s">
        <v>8318</v>
      </c>
    </row>
    <row r="500" spans="1:21" ht="45" x14ac:dyDescent="0.2">
      <c r="A500">
        <v>2880</v>
      </c>
      <c r="B500" s="3" t="s">
        <v>2880</v>
      </c>
      <c r="C500" s="3" t="s">
        <v>6990</v>
      </c>
      <c r="D500">
        <v>12000</v>
      </c>
      <c r="E500">
        <v>2800</v>
      </c>
      <c r="F500" t="s">
        <v>8221</v>
      </c>
      <c r="G500" t="s">
        <v>8224</v>
      </c>
      <c r="H500" t="s">
        <v>8246</v>
      </c>
      <c r="I500">
        <v>1440090300</v>
      </c>
      <c r="J500" s="14" t="str">
        <f>TEXT(((Table1[[#This Row],[deadline]]/60/60)/24)+DATE(1970,1,1),"mmm")</f>
        <v>Aug</v>
      </c>
      <c r="K500" s="14" t="str">
        <f>TEXT(((Table1[[#This Row],[deadline]]/60/60)/24)+DATE(1970,1,1),"yyyy")</f>
        <v>2015</v>
      </c>
      <c r="L500">
        <v>1436305452</v>
      </c>
      <c r="M500">
        <f>((Table1[[#This Row],[launched_at]]/60/60)/24)+DATE(1970,1,1)+(-5/24)</f>
        <v>42192.69736111111</v>
      </c>
      <c r="N500" t="b">
        <v>0</v>
      </c>
      <c r="O500">
        <v>29</v>
      </c>
      <c r="P500" t="b">
        <v>0</v>
      </c>
      <c r="Q500" t="s">
        <v>8271</v>
      </c>
      <c r="R500" s="5">
        <f>Table1[[#This Row],[pledged]]/D500</f>
        <v>0.23333333333333334</v>
      </c>
      <c r="S500" s="6">
        <f>IFERROR(Table1[[#This Row],[pledged]]/Table1[[#This Row],[backers_count]],0)</f>
        <v>96.551724137931032</v>
      </c>
      <c r="T500" s="5" t="s">
        <v>8317</v>
      </c>
      <c r="U500" s="5" t="s">
        <v>8318</v>
      </c>
    </row>
    <row r="501" spans="1:21" ht="45" x14ac:dyDescent="0.2">
      <c r="A501">
        <v>1864</v>
      </c>
      <c r="B501" s="3" t="s">
        <v>1865</v>
      </c>
      <c r="C501" s="3" t="s">
        <v>5974</v>
      </c>
      <c r="D501">
        <v>6500</v>
      </c>
      <c r="E501">
        <v>2788</v>
      </c>
      <c r="F501" t="s">
        <v>8221</v>
      </c>
      <c r="G501" t="s">
        <v>8224</v>
      </c>
      <c r="H501" t="s">
        <v>8246</v>
      </c>
      <c r="I501">
        <v>1399223500</v>
      </c>
      <c r="J501" s="14" t="str">
        <f>TEXT(((Table1[[#This Row],[deadline]]/60/60)/24)+DATE(1970,1,1),"mmm")</f>
        <v>May</v>
      </c>
      <c r="K501" s="14" t="str">
        <f>TEXT(((Table1[[#This Row],[deadline]]/60/60)/24)+DATE(1970,1,1),"yyyy")</f>
        <v>2014</v>
      </c>
      <c r="L501">
        <v>1396631500</v>
      </c>
      <c r="M501">
        <f>((Table1[[#This Row],[launched_at]]/60/60)/24)+DATE(1970,1,1)+(-5/24)</f>
        <v>41733.508101851847</v>
      </c>
      <c r="N501" t="b">
        <v>0</v>
      </c>
      <c r="O501">
        <v>48</v>
      </c>
      <c r="P501" t="b">
        <v>0</v>
      </c>
      <c r="Q501" t="s">
        <v>8283</v>
      </c>
      <c r="R501" s="5">
        <f>Table1[[#This Row],[pledged]]/D501</f>
        <v>0.42892307692307691</v>
      </c>
      <c r="S501" s="6">
        <f>IFERROR(Table1[[#This Row],[pledged]]/Table1[[#This Row],[backers_count]],0)</f>
        <v>58.083333333333336</v>
      </c>
      <c r="T501" s="5" t="s">
        <v>8333</v>
      </c>
      <c r="U501" s="5" t="s">
        <v>8335</v>
      </c>
    </row>
    <row r="502" spans="1:21" ht="45" x14ac:dyDescent="0.2">
      <c r="A502">
        <v>519</v>
      </c>
      <c r="B502" s="3" t="s">
        <v>520</v>
      </c>
      <c r="C502" s="3" t="s">
        <v>4629</v>
      </c>
      <c r="D502">
        <v>12001</v>
      </c>
      <c r="E502">
        <v>2746</v>
      </c>
      <c r="F502" t="s">
        <v>8221</v>
      </c>
      <c r="G502" t="s">
        <v>8224</v>
      </c>
      <c r="H502" t="s">
        <v>8246</v>
      </c>
      <c r="I502">
        <v>1354699421</v>
      </c>
      <c r="J502" s="14" t="str">
        <f>TEXT(((Table1[[#This Row],[deadline]]/60/60)/24)+DATE(1970,1,1),"mmm")</f>
        <v>Dec</v>
      </c>
      <c r="K502" s="14" t="str">
        <f>TEXT(((Table1[[#This Row],[deadline]]/60/60)/24)+DATE(1970,1,1),"yyyy")</f>
        <v>2012</v>
      </c>
      <c r="L502">
        <v>1352107421</v>
      </c>
      <c r="M502" s="13">
        <f>((Table1[[#This Row],[launched_at]]/60/60)/24)+DATE(1970,1,1)+(-5/24)</f>
        <v>41218.183113425926</v>
      </c>
      <c r="N502" t="b">
        <v>0</v>
      </c>
      <c r="O502">
        <v>70</v>
      </c>
      <c r="P502" t="b">
        <v>0</v>
      </c>
      <c r="Q502" t="s">
        <v>8270</v>
      </c>
      <c r="R502" s="5">
        <f>Table1[[#This Row],[pledged]]/D502</f>
        <v>0.22881426547787684</v>
      </c>
      <c r="S502" s="6">
        <f>IFERROR(Table1[[#This Row],[pledged]]/Table1[[#This Row],[backers_count]],0)</f>
        <v>39.228571428571428</v>
      </c>
      <c r="T502" s="5" t="s">
        <v>8310</v>
      </c>
      <c r="U502" s="5" t="s">
        <v>8316</v>
      </c>
    </row>
    <row r="503" spans="1:21" ht="45" x14ac:dyDescent="0.2">
      <c r="A503">
        <v>3202</v>
      </c>
      <c r="B503" s="3" t="s">
        <v>3202</v>
      </c>
      <c r="C503" s="3" t="s">
        <v>7312</v>
      </c>
      <c r="D503">
        <v>5000</v>
      </c>
      <c r="E503">
        <v>2726</v>
      </c>
      <c r="F503" t="s">
        <v>8221</v>
      </c>
      <c r="G503" t="s">
        <v>8224</v>
      </c>
      <c r="H503" t="s">
        <v>8246</v>
      </c>
      <c r="I503">
        <v>1450072740</v>
      </c>
      <c r="J503" s="14" t="str">
        <f>TEXT(((Table1[[#This Row],[deadline]]/60/60)/24)+DATE(1970,1,1),"mmm")</f>
        <v>Dec</v>
      </c>
      <c r="K503" s="14" t="str">
        <f>TEXT(((Table1[[#This Row],[deadline]]/60/60)/24)+DATE(1970,1,1),"yyyy")</f>
        <v>2015</v>
      </c>
      <c r="L503">
        <v>1445027346</v>
      </c>
      <c r="M503">
        <f>((Table1[[#This Row],[launched_at]]/60/60)/24)+DATE(1970,1,1)+(-5/24)</f>
        <v>42293.645208333335</v>
      </c>
      <c r="N503" t="b">
        <v>0</v>
      </c>
      <c r="O503">
        <v>25</v>
      </c>
      <c r="P503" t="b">
        <v>0</v>
      </c>
      <c r="Q503" t="s">
        <v>8305</v>
      </c>
      <c r="R503" s="5">
        <f>Table1[[#This Row],[pledged]]/D503</f>
        <v>0.54520000000000002</v>
      </c>
      <c r="S503" s="6">
        <f>IFERROR(Table1[[#This Row],[pledged]]/Table1[[#This Row],[backers_count]],0)</f>
        <v>109.04</v>
      </c>
      <c r="T503" s="5" t="s">
        <v>8317</v>
      </c>
      <c r="U503" s="5" t="s">
        <v>8359</v>
      </c>
    </row>
    <row r="504" spans="1:21" ht="75" x14ac:dyDescent="0.2">
      <c r="A504">
        <v>587</v>
      </c>
      <c r="B504" s="3" t="s">
        <v>588</v>
      </c>
      <c r="C504" s="3" t="s">
        <v>4697</v>
      </c>
      <c r="D504">
        <v>30000</v>
      </c>
      <c r="E504">
        <v>2725</v>
      </c>
      <c r="F504" t="s">
        <v>8221</v>
      </c>
      <c r="G504" t="s">
        <v>8229</v>
      </c>
      <c r="H504" t="s">
        <v>8251</v>
      </c>
      <c r="I504">
        <v>1429207833</v>
      </c>
      <c r="J504" s="14" t="str">
        <f>TEXT(((Table1[[#This Row],[deadline]]/60/60)/24)+DATE(1970,1,1),"mmm")</f>
        <v>Apr</v>
      </c>
      <c r="K504" s="14" t="str">
        <f>TEXT(((Table1[[#This Row],[deadline]]/60/60)/24)+DATE(1970,1,1),"yyyy")</f>
        <v>2015</v>
      </c>
      <c r="L504">
        <v>1426615833</v>
      </c>
      <c r="M504">
        <f>((Table1[[#This Row],[launched_at]]/60/60)/24)+DATE(1970,1,1)+(-5/24)</f>
        <v>42080.548993055556</v>
      </c>
      <c r="N504" t="b">
        <v>0</v>
      </c>
      <c r="O504">
        <v>7</v>
      </c>
      <c r="P504" t="b">
        <v>0</v>
      </c>
      <c r="Q504" t="s">
        <v>8272</v>
      </c>
      <c r="R504" s="5">
        <f>Table1[[#This Row],[pledged]]/D504</f>
        <v>9.0833333333333335E-2</v>
      </c>
      <c r="S504" s="6">
        <f>IFERROR(Table1[[#This Row],[pledged]]/Table1[[#This Row],[backers_count]],0)</f>
        <v>389.28571428571428</v>
      </c>
      <c r="T504" s="5" t="s">
        <v>8319</v>
      </c>
      <c r="U504" s="5" t="s">
        <v>8320</v>
      </c>
    </row>
    <row r="505" spans="1:21" x14ac:dyDescent="0.2">
      <c r="A505">
        <v>2147</v>
      </c>
      <c r="B505" s="3" t="s">
        <v>2148</v>
      </c>
      <c r="C505" s="3" t="s">
        <v>6257</v>
      </c>
      <c r="D505">
        <v>390000</v>
      </c>
      <c r="E505">
        <v>2716</v>
      </c>
      <c r="F505" t="s">
        <v>8221</v>
      </c>
      <c r="G505" t="s">
        <v>8224</v>
      </c>
      <c r="H505" t="s">
        <v>8246</v>
      </c>
      <c r="I505">
        <v>1416125148</v>
      </c>
      <c r="J505" s="14" t="str">
        <f>TEXT(((Table1[[#This Row],[deadline]]/60/60)/24)+DATE(1970,1,1),"mmm")</f>
        <v>Nov</v>
      </c>
      <c r="K505" s="14" t="str">
        <f>TEXT(((Table1[[#This Row],[deadline]]/60/60)/24)+DATE(1970,1,1),"yyyy")</f>
        <v>2014</v>
      </c>
      <c r="L505">
        <v>1413356748</v>
      </c>
      <c r="M505">
        <f>((Table1[[#This Row],[launched_at]]/60/60)/24)+DATE(1970,1,1)+(-5/24)</f>
        <v>41927.087361111109</v>
      </c>
      <c r="N505" t="b">
        <v>0</v>
      </c>
      <c r="O505">
        <v>55</v>
      </c>
      <c r="P505" t="b">
        <v>0</v>
      </c>
      <c r="Q505" t="s">
        <v>8282</v>
      </c>
      <c r="R505" s="5">
        <f>Table1[[#This Row],[pledged]]/D505</f>
        <v>6.9641025641025639E-3</v>
      </c>
      <c r="S505" s="6">
        <f>IFERROR(Table1[[#This Row],[pledged]]/Table1[[#This Row],[backers_count]],0)</f>
        <v>49.381818181818183</v>
      </c>
      <c r="T505" s="5" t="s">
        <v>8333</v>
      </c>
      <c r="U505" s="5" t="s">
        <v>8334</v>
      </c>
    </row>
    <row r="506" spans="1:21" ht="45" x14ac:dyDescent="0.2">
      <c r="A506">
        <v>864</v>
      </c>
      <c r="B506" s="3" t="s">
        <v>865</v>
      </c>
      <c r="C506" s="3" t="s">
        <v>4974</v>
      </c>
      <c r="D506">
        <v>6500</v>
      </c>
      <c r="E506">
        <v>2700</v>
      </c>
      <c r="F506" t="s">
        <v>8221</v>
      </c>
      <c r="G506" t="s">
        <v>8224</v>
      </c>
      <c r="H506" t="s">
        <v>8246</v>
      </c>
      <c r="I506">
        <v>1381917540</v>
      </c>
      <c r="J506" s="14" t="str">
        <f>TEXT(((Table1[[#This Row],[deadline]]/60/60)/24)+DATE(1970,1,1),"mmm")</f>
        <v>Oct</v>
      </c>
      <c r="K506" s="14" t="str">
        <f>TEXT(((Table1[[#This Row],[deadline]]/60/60)/24)+DATE(1970,1,1),"yyyy")</f>
        <v>2013</v>
      </c>
      <c r="L506">
        <v>1379990038</v>
      </c>
      <c r="M506">
        <f>((Table1[[#This Row],[launched_at]]/60/60)/24)+DATE(1970,1,1)+(-5/24)</f>
        <v>41540.898587962962</v>
      </c>
      <c r="N506" t="b">
        <v>0</v>
      </c>
      <c r="O506">
        <v>79</v>
      </c>
      <c r="P506" t="b">
        <v>0</v>
      </c>
      <c r="Q506" t="s">
        <v>8278</v>
      </c>
      <c r="R506" s="5">
        <f>Table1[[#This Row],[pledged]]/D506</f>
        <v>0.41538461538461541</v>
      </c>
      <c r="S506" s="6">
        <f>IFERROR(Table1[[#This Row],[pledged]]/Table1[[#This Row],[backers_count]],0)</f>
        <v>34.177215189873415</v>
      </c>
      <c r="T506" s="5" t="s">
        <v>8325</v>
      </c>
      <c r="U506" s="5" t="s">
        <v>8328</v>
      </c>
    </row>
    <row r="507" spans="1:21" ht="45" x14ac:dyDescent="0.2">
      <c r="A507">
        <v>1901</v>
      </c>
      <c r="B507" s="3" t="s">
        <v>1902</v>
      </c>
      <c r="C507" s="3" t="s">
        <v>6011</v>
      </c>
      <c r="D507">
        <v>99000</v>
      </c>
      <c r="E507">
        <v>2670</v>
      </c>
      <c r="F507" t="s">
        <v>8221</v>
      </c>
      <c r="G507" t="s">
        <v>8225</v>
      </c>
      <c r="H507" t="s">
        <v>8247</v>
      </c>
      <c r="I507">
        <v>1432299600</v>
      </c>
      <c r="J507" s="14" t="str">
        <f>TEXT(((Table1[[#This Row],[deadline]]/60/60)/24)+DATE(1970,1,1),"mmm")</f>
        <v>May</v>
      </c>
      <c r="K507" s="14" t="str">
        <f>TEXT(((Table1[[#This Row],[deadline]]/60/60)/24)+DATE(1970,1,1),"yyyy")</f>
        <v>2015</v>
      </c>
      <c r="L507">
        <v>1429707729</v>
      </c>
      <c r="M507">
        <f>((Table1[[#This Row],[launched_at]]/60/60)/24)+DATE(1970,1,1)+(-5/24)</f>
        <v>42116.334826388884</v>
      </c>
      <c r="N507" t="b">
        <v>0</v>
      </c>
      <c r="O507">
        <v>25</v>
      </c>
      <c r="P507" t="b">
        <v>0</v>
      </c>
      <c r="Q507" t="s">
        <v>8294</v>
      </c>
      <c r="R507" s="5">
        <f>Table1[[#This Row],[pledged]]/D507</f>
        <v>2.696969696969697E-2</v>
      </c>
      <c r="S507" s="6">
        <f>IFERROR(Table1[[#This Row],[pledged]]/Table1[[#This Row],[backers_count]],0)</f>
        <v>106.8</v>
      </c>
      <c r="T507" s="5" t="s">
        <v>8319</v>
      </c>
      <c r="U507" s="5" t="s">
        <v>8348</v>
      </c>
    </row>
    <row r="508" spans="1:21" ht="45" x14ac:dyDescent="0.2">
      <c r="A508">
        <v>3199</v>
      </c>
      <c r="B508" s="3" t="s">
        <v>3199</v>
      </c>
      <c r="C508" s="3" t="s">
        <v>7309</v>
      </c>
      <c r="D508">
        <v>5000</v>
      </c>
      <c r="E508">
        <v>2608</v>
      </c>
      <c r="F508" t="s">
        <v>8221</v>
      </c>
      <c r="G508" t="s">
        <v>8224</v>
      </c>
      <c r="H508" t="s">
        <v>8246</v>
      </c>
      <c r="I508">
        <v>1410037200</v>
      </c>
      <c r="J508" s="14" t="str">
        <f>TEXT(((Table1[[#This Row],[deadline]]/60/60)/24)+DATE(1970,1,1),"mmm")</f>
        <v>Sep</v>
      </c>
      <c r="K508" s="14" t="str">
        <f>TEXT(((Table1[[#This Row],[deadline]]/60/60)/24)+DATE(1970,1,1),"yyyy")</f>
        <v>2014</v>
      </c>
      <c r="L508">
        <v>1407435418</v>
      </c>
      <c r="M508">
        <f>((Table1[[#This Row],[launched_at]]/60/60)/24)+DATE(1970,1,1)+(-5/24)</f>
        <v>41858.553449074068</v>
      </c>
      <c r="N508" t="b">
        <v>0</v>
      </c>
      <c r="O508">
        <v>53</v>
      </c>
      <c r="P508" t="b">
        <v>0</v>
      </c>
      <c r="Q508" t="s">
        <v>8305</v>
      </c>
      <c r="R508" s="5">
        <f>Table1[[#This Row],[pledged]]/D508</f>
        <v>0.52159999999999995</v>
      </c>
      <c r="S508" s="6">
        <f>IFERROR(Table1[[#This Row],[pledged]]/Table1[[#This Row],[backers_count]],0)</f>
        <v>49.20754716981132</v>
      </c>
      <c r="T508" s="5" t="s">
        <v>8317</v>
      </c>
      <c r="U508" s="5" t="s">
        <v>8359</v>
      </c>
    </row>
    <row r="509" spans="1:21" ht="45" x14ac:dyDescent="0.2">
      <c r="A509">
        <v>975</v>
      </c>
      <c r="B509" s="3" t="s">
        <v>976</v>
      </c>
      <c r="C509" s="3" t="s">
        <v>5085</v>
      </c>
      <c r="D509">
        <v>100000</v>
      </c>
      <c r="E509">
        <v>2607</v>
      </c>
      <c r="F509" t="s">
        <v>8221</v>
      </c>
      <c r="G509" t="s">
        <v>8224</v>
      </c>
      <c r="H509" t="s">
        <v>8246</v>
      </c>
      <c r="I509">
        <v>1467132185</v>
      </c>
      <c r="J509" s="14" t="str">
        <f>TEXT(((Table1[[#This Row],[deadline]]/60/60)/24)+DATE(1970,1,1),"mmm")</f>
        <v>Jun</v>
      </c>
      <c r="K509" s="14" t="str">
        <f>TEXT(((Table1[[#This Row],[deadline]]/60/60)/24)+DATE(1970,1,1),"yyyy")</f>
        <v>2016</v>
      </c>
      <c r="L509">
        <v>1461948185</v>
      </c>
      <c r="M509">
        <f>((Table1[[#This Row],[launched_at]]/60/60)/24)+DATE(1970,1,1)+(-5/24)</f>
        <v>42489.488252314812</v>
      </c>
      <c r="N509" t="b">
        <v>0</v>
      </c>
      <c r="O509">
        <v>24</v>
      </c>
      <c r="P509" t="b">
        <v>0</v>
      </c>
      <c r="Q509" t="s">
        <v>8273</v>
      </c>
      <c r="R509" s="5">
        <f>Table1[[#This Row],[pledged]]/D509</f>
        <v>2.6069999999999999E-2</v>
      </c>
      <c r="S509" s="6">
        <f>IFERROR(Table1[[#This Row],[pledged]]/Table1[[#This Row],[backers_count]],0)</f>
        <v>108.625</v>
      </c>
      <c r="T509" s="5" t="s">
        <v>8319</v>
      </c>
      <c r="U509" s="5" t="s">
        <v>8321</v>
      </c>
    </row>
    <row r="510" spans="1:21" ht="45" x14ac:dyDescent="0.2">
      <c r="A510">
        <v>986</v>
      </c>
      <c r="B510" s="3" t="s">
        <v>987</v>
      </c>
      <c r="C510" s="3" t="s">
        <v>5096</v>
      </c>
      <c r="D510">
        <v>20000</v>
      </c>
      <c r="E510">
        <v>2550</v>
      </c>
      <c r="F510" t="s">
        <v>8221</v>
      </c>
      <c r="G510" t="s">
        <v>8225</v>
      </c>
      <c r="H510" t="s">
        <v>8247</v>
      </c>
      <c r="I510">
        <v>1452384000</v>
      </c>
      <c r="J510" s="14" t="str">
        <f>TEXT(((Table1[[#This Row],[deadline]]/60/60)/24)+DATE(1970,1,1),"mmm")</f>
        <v>Jan</v>
      </c>
      <c r="K510" s="14" t="str">
        <f>TEXT(((Table1[[#This Row],[deadline]]/60/60)/24)+DATE(1970,1,1),"yyyy")</f>
        <v>2016</v>
      </c>
      <c r="L510">
        <v>1447698300</v>
      </c>
      <c r="M510">
        <f>((Table1[[#This Row],[launched_at]]/60/60)/24)+DATE(1970,1,1)+(-5/24)</f>
        <v>42324.559027777774</v>
      </c>
      <c r="N510" t="b">
        <v>0</v>
      </c>
      <c r="O510">
        <v>23</v>
      </c>
      <c r="P510" t="b">
        <v>0</v>
      </c>
      <c r="Q510" t="s">
        <v>8273</v>
      </c>
      <c r="R510" s="5">
        <f>Table1[[#This Row],[pledged]]/D510</f>
        <v>0.1275</v>
      </c>
      <c r="S510" s="6">
        <f>IFERROR(Table1[[#This Row],[pledged]]/Table1[[#This Row],[backers_count]],0)</f>
        <v>110.8695652173913</v>
      </c>
      <c r="T510" s="5" t="s">
        <v>8319</v>
      </c>
      <c r="U510" s="5" t="s">
        <v>8321</v>
      </c>
    </row>
    <row r="511" spans="1:21" ht="45" x14ac:dyDescent="0.2">
      <c r="A511">
        <v>3207</v>
      </c>
      <c r="B511" s="3" t="s">
        <v>3207</v>
      </c>
      <c r="C511" s="3" t="s">
        <v>7317</v>
      </c>
      <c r="D511">
        <v>5500</v>
      </c>
      <c r="E511">
        <v>2550</v>
      </c>
      <c r="F511" t="s">
        <v>8221</v>
      </c>
      <c r="G511" t="s">
        <v>8224</v>
      </c>
      <c r="H511" t="s">
        <v>8246</v>
      </c>
      <c r="I511">
        <v>1429767607</v>
      </c>
      <c r="J511" s="14" t="str">
        <f>TEXT(((Table1[[#This Row],[deadline]]/60/60)/24)+DATE(1970,1,1),"mmm")</f>
        <v>Apr</v>
      </c>
      <c r="K511" s="14" t="str">
        <f>TEXT(((Table1[[#This Row],[deadline]]/60/60)/24)+DATE(1970,1,1),"yyyy")</f>
        <v>2015</v>
      </c>
      <c r="L511">
        <v>1424587207</v>
      </c>
      <c r="M511">
        <f>((Table1[[#This Row],[launched_at]]/60/60)/24)+DATE(1970,1,1)+(-5/24)</f>
        <v>42057.069525462961</v>
      </c>
      <c r="N511" t="b">
        <v>0</v>
      </c>
      <c r="O511">
        <v>36</v>
      </c>
      <c r="P511" t="b">
        <v>0</v>
      </c>
      <c r="Q511" t="s">
        <v>8305</v>
      </c>
      <c r="R511" s="5">
        <f>Table1[[#This Row],[pledged]]/D511</f>
        <v>0.46363636363636362</v>
      </c>
      <c r="S511" s="6">
        <f>IFERROR(Table1[[#This Row],[pledged]]/Table1[[#This Row],[backers_count]],0)</f>
        <v>70.833333333333329</v>
      </c>
      <c r="T511" s="5" t="s">
        <v>8317</v>
      </c>
      <c r="U511" s="5" t="s">
        <v>8359</v>
      </c>
    </row>
    <row r="512" spans="1:21" ht="45" x14ac:dyDescent="0.2">
      <c r="A512">
        <v>860</v>
      </c>
      <c r="B512" s="3" t="s">
        <v>861</v>
      </c>
      <c r="C512" s="3" t="s">
        <v>4970</v>
      </c>
      <c r="D512">
        <v>14000</v>
      </c>
      <c r="E512">
        <v>2540</v>
      </c>
      <c r="F512" t="s">
        <v>8221</v>
      </c>
      <c r="G512" t="s">
        <v>8224</v>
      </c>
      <c r="H512" t="s">
        <v>8246</v>
      </c>
      <c r="I512">
        <v>1385123713</v>
      </c>
      <c r="J512" s="14" t="str">
        <f>TEXT(((Table1[[#This Row],[deadline]]/60/60)/24)+DATE(1970,1,1),"mmm")</f>
        <v>Nov</v>
      </c>
      <c r="K512" s="14" t="str">
        <f>TEXT(((Table1[[#This Row],[deadline]]/60/60)/24)+DATE(1970,1,1),"yyyy")</f>
        <v>2013</v>
      </c>
      <c r="L512">
        <v>1382528113</v>
      </c>
      <c r="M512">
        <f>((Table1[[#This Row],[launched_at]]/60/60)/24)+DATE(1970,1,1)+(-5/24)</f>
        <v>41570.274456018517</v>
      </c>
      <c r="N512" t="b">
        <v>0</v>
      </c>
      <c r="O512">
        <v>48</v>
      </c>
      <c r="P512" t="b">
        <v>0</v>
      </c>
      <c r="Q512" t="s">
        <v>8278</v>
      </c>
      <c r="R512" s="5">
        <f>Table1[[#This Row],[pledged]]/D512</f>
        <v>0.18142857142857144</v>
      </c>
      <c r="S512" s="6">
        <f>IFERROR(Table1[[#This Row],[pledged]]/Table1[[#This Row],[backers_count]],0)</f>
        <v>52.916666666666664</v>
      </c>
      <c r="T512" s="5" t="s">
        <v>8325</v>
      </c>
      <c r="U512" s="5" t="s">
        <v>8328</v>
      </c>
    </row>
    <row r="513" spans="1:21" ht="45" x14ac:dyDescent="0.2">
      <c r="A513">
        <v>3890</v>
      </c>
      <c r="B513" s="3" t="s">
        <v>3887</v>
      </c>
      <c r="C513" s="3" t="s">
        <v>7998</v>
      </c>
      <c r="D513">
        <v>15000</v>
      </c>
      <c r="E513">
        <v>2524</v>
      </c>
      <c r="F513" t="s">
        <v>8221</v>
      </c>
      <c r="G513" t="s">
        <v>8224</v>
      </c>
      <c r="H513" t="s">
        <v>8246</v>
      </c>
      <c r="I513">
        <v>1439662344</v>
      </c>
      <c r="J513" s="14" t="str">
        <f>TEXT(((Table1[[#This Row],[deadline]]/60/60)/24)+DATE(1970,1,1),"mmm")</f>
        <v>Aug</v>
      </c>
      <c r="K513" s="14" t="str">
        <f>TEXT(((Table1[[#This Row],[deadline]]/60/60)/24)+DATE(1970,1,1),"yyyy")</f>
        <v>2015</v>
      </c>
      <c r="L513">
        <v>1434478344</v>
      </c>
      <c r="M513">
        <f>((Table1[[#This Row],[launched_at]]/60/60)/24)+DATE(1970,1,1)+(-5/24)</f>
        <v>42171.55027777778</v>
      </c>
      <c r="N513" t="b">
        <v>0</v>
      </c>
      <c r="O513">
        <v>8</v>
      </c>
      <c r="P513" t="b">
        <v>0</v>
      </c>
      <c r="Q513" t="s">
        <v>8271</v>
      </c>
      <c r="R513" s="5">
        <f>Table1[[#This Row],[pledged]]/D513</f>
        <v>0.16826666666666668</v>
      </c>
      <c r="S513" s="6">
        <f>IFERROR(Table1[[#This Row],[pledged]]/Table1[[#This Row],[backers_count]],0)</f>
        <v>315.5</v>
      </c>
      <c r="T513" s="5" t="s">
        <v>8317</v>
      </c>
      <c r="U513" s="5" t="s">
        <v>8318</v>
      </c>
    </row>
    <row r="514" spans="1:21" ht="45" x14ac:dyDescent="0.2">
      <c r="A514">
        <v>765</v>
      </c>
      <c r="B514" s="3" t="s">
        <v>766</v>
      </c>
      <c r="C514" s="3" t="s">
        <v>4875</v>
      </c>
      <c r="D514">
        <v>7000</v>
      </c>
      <c r="E514">
        <v>2521</v>
      </c>
      <c r="F514" t="s">
        <v>8221</v>
      </c>
      <c r="G514" t="s">
        <v>8224</v>
      </c>
      <c r="H514" t="s">
        <v>8246</v>
      </c>
      <c r="I514">
        <v>1413723684</v>
      </c>
      <c r="J514" s="14" t="str">
        <f>TEXT(((Table1[[#This Row],[deadline]]/60/60)/24)+DATE(1970,1,1),"mmm")</f>
        <v>Oct</v>
      </c>
      <c r="K514" s="14" t="str">
        <f>TEXT(((Table1[[#This Row],[deadline]]/60/60)/24)+DATE(1970,1,1),"yyyy")</f>
        <v>2014</v>
      </c>
      <c r="L514">
        <v>1411131684</v>
      </c>
      <c r="M514">
        <f>((Table1[[#This Row],[launched_at]]/60/60)/24)+DATE(1970,1,1)+(-5/24)</f>
        <v>41901.334305555552</v>
      </c>
      <c r="N514" t="b">
        <v>0</v>
      </c>
      <c r="O514">
        <v>44</v>
      </c>
      <c r="P514" t="b">
        <v>0</v>
      </c>
      <c r="Q514" t="s">
        <v>8275</v>
      </c>
      <c r="R514" s="5">
        <f>Table1[[#This Row],[pledged]]/D514</f>
        <v>0.36014285714285715</v>
      </c>
      <c r="S514" s="6">
        <f>IFERROR(Table1[[#This Row],[pledged]]/Table1[[#This Row],[backers_count]],0)</f>
        <v>57.295454545454547</v>
      </c>
      <c r="T514" s="5" t="s">
        <v>8322</v>
      </c>
      <c r="U514" s="5" t="s">
        <v>8324</v>
      </c>
    </row>
    <row r="515" spans="1:21" ht="45" x14ac:dyDescent="0.2">
      <c r="A515">
        <v>2420</v>
      </c>
      <c r="B515" s="3" t="s">
        <v>2421</v>
      </c>
      <c r="C515" s="3" t="s">
        <v>6530</v>
      </c>
      <c r="D515">
        <v>16870</v>
      </c>
      <c r="E515">
        <v>2501</v>
      </c>
      <c r="F515" t="s">
        <v>8221</v>
      </c>
      <c r="G515" t="s">
        <v>8224</v>
      </c>
      <c r="H515" t="s">
        <v>8246</v>
      </c>
      <c r="I515">
        <v>1415583695</v>
      </c>
      <c r="J515" s="14" t="str">
        <f>TEXT(((Table1[[#This Row],[deadline]]/60/60)/24)+DATE(1970,1,1),"mmm")</f>
        <v>Nov</v>
      </c>
      <c r="K515" s="14" t="str">
        <f>TEXT(((Table1[[#This Row],[deadline]]/60/60)/24)+DATE(1970,1,1),"yyyy")</f>
        <v>2014</v>
      </c>
      <c r="L515">
        <v>1410396095</v>
      </c>
      <c r="M515">
        <f>((Table1[[#This Row],[launched_at]]/60/60)/24)+DATE(1970,1,1)+(-5/24)</f>
        <v>41892.820543981477</v>
      </c>
      <c r="N515" t="b">
        <v>0</v>
      </c>
      <c r="O515">
        <v>36</v>
      </c>
      <c r="P515" t="b">
        <v>0</v>
      </c>
      <c r="Q515" t="s">
        <v>8284</v>
      </c>
      <c r="R515" s="5">
        <f>Table1[[#This Row],[pledged]]/D515</f>
        <v>0.14825133372851215</v>
      </c>
      <c r="S515" s="6">
        <f>IFERROR(Table1[[#This Row],[pledged]]/Table1[[#This Row],[backers_count]],0)</f>
        <v>69.472222222222229</v>
      </c>
      <c r="T515" s="5" t="s">
        <v>8336</v>
      </c>
      <c r="U515" s="5" t="s">
        <v>8337</v>
      </c>
    </row>
    <row r="516" spans="1:21" ht="45" x14ac:dyDescent="0.2">
      <c r="A516">
        <v>4040</v>
      </c>
      <c r="B516" s="3" t="s">
        <v>4036</v>
      </c>
      <c r="C516" s="3" t="s">
        <v>8144</v>
      </c>
      <c r="D516">
        <v>8000</v>
      </c>
      <c r="E516">
        <v>2500</v>
      </c>
      <c r="F516" t="s">
        <v>8221</v>
      </c>
      <c r="G516" t="s">
        <v>8224</v>
      </c>
      <c r="H516" t="s">
        <v>8246</v>
      </c>
      <c r="I516">
        <v>1437188400</v>
      </c>
      <c r="J516" s="14" t="str">
        <f>TEXT(((Table1[[#This Row],[deadline]]/60/60)/24)+DATE(1970,1,1),"mmm")</f>
        <v>Jul</v>
      </c>
      <c r="K516" s="14" t="str">
        <f>TEXT(((Table1[[#This Row],[deadline]]/60/60)/24)+DATE(1970,1,1),"yyyy")</f>
        <v>2015</v>
      </c>
      <c r="L516">
        <v>1432100004</v>
      </c>
      <c r="M516">
        <f>((Table1[[#This Row],[launched_at]]/60/60)/24)+DATE(1970,1,1)+(-5/24)</f>
        <v>42144.023194444446</v>
      </c>
      <c r="N516" t="b">
        <v>0</v>
      </c>
      <c r="O516">
        <v>2</v>
      </c>
      <c r="P516" t="b">
        <v>0</v>
      </c>
      <c r="Q516" t="s">
        <v>8271</v>
      </c>
      <c r="R516" s="5">
        <f>Table1[[#This Row],[pledged]]/D516</f>
        <v>0.3125</v>
      </c>
      <c r="S516" s="6">
        <f>IFERROR(Table1[[#This Row],[pledged]]/Table1[[#This Row],[backers_count]],0)</f>
        <v>1250</v>
      </c>
      <c r="T516" s="5" t="s">
        <v>8317</v>
      </c>
      <c r="U516" s="5" t="s">
        <v>8318</v>
      </c>
    </row>
    <row r="517" spans="1:21" ht="45" x14ac:dyDescent="0.2">
      <c r="A517">
        <v>2670</v>
      </c>
      <c r="B517" s="3" t="s">
        <v>2670</v>
      </c>
      <c r="C517" s="3" t="s">
        <v>6780</v>
      </c>
      <c r="D517">
        <v>38888</v>
      </c>
      <c r="E517">
        <v>2495</v>
      </c>
      <c r="F517" t="s">
        <v>8221</v>
      </c>
      <c r="G517" t="s">
        <v>8226</v>
      </c>
      <c r="H517" t="s">
        <v>8248</v>
      </c>
      <c r="I517">
        <v>1406593780</v>
      </c>
      <c r="J517" s="14" t="str">
        <f>TEXT(((Table1[[#This Row],[deadline]]/60/60)/24)+DATE(1970,1,1),"mmm")</f>
        <v>Jul</v>
      </c>
      <c r="K517" s="14" t="str">
        <f>TEXT(((Table1[[#This Row],[deadline]]/60/60)/24)+DATE(1970,1,1),"yyyy")</f>
        <v>2014</v>
      </c>
      <c r="L517">
        <v>1404174580</v>
      </c>
      <c r="M517">
        <f>((Table1[[#This Row],[launched_at]]/60/60)/24)+DATE(1970,1,1)+(-5/24)</f>
        <v>41820.812268518515</v>
      </c>
      <c r="N517" t="b">
        <v>1</v>
      </c>
      <c r="O517">
        <v>60</v>
      </c>
      <c r="P517" t="b">
        <v>0</v>
      </c>
      <c r="Q517" t="s">
        <v>8302</v>
      </c>
      <c r="R517" s="5">
        <f>Table1[[#This Row],[pledged]]/D517</f>
        <v>6.4158609339642042E-2</v>
      </c>
      <c r="S517" s="6">
        <f>IFERROR(Table1[[#This Row],[pledged]]/Table1[[#This Row],[backers_count]],0)</f>
        <v>41.583333333333336</v>
      </c>
      <c r="T517" s="5" t="s">
        <v>8319</v>
      </c>
      <c r="U517" s="5" t="s">
        <v>8356</v>
      </c>
    </row>
    <row r="518" spans="1:21" ht="45" x14ac:dyDescent="0.2">
      <c r="A518">
        <v>3937</v>
      </c>
      <c r="B518" s="3" t="s">
        <v>3934</v>
      </c>
      <c r="C518" s="3" t="s">
        <v>8045</v>
      </c>
      <c r="D518">
        <v>2885</v>
      </c>
      <c r="E518">
        <v>2485</v>
      </c>
      <c r="F518" t="s">
        <v>8221</v>
      </c>
      <c r="G518" t="s">
        <v>8224</v>
      </c>
      <c r="H518" t="s">
        <v>8246</v>
      </c>
      <c r="I518">
        <v>1468249760</v>
      </c>
      <c r="J518" s="14" t="str">
        <f>TEXT(((Table1[[#This Row],[deadline]]/60/60)/24)+DATE(1970,1,1),"mmm")</f>
        <v>Jul</v>
      </c>
      <c r="K518" s="14" t="str">
        <f>TEXT(((Table1[[#This Row],[deadline]]/60/60)/24)+DATE(1970,1,1),"yyyy")</f>
        <v>2016</v>
      </c>
      <c r="L518">
        <v>1465830560</v>
      </c>
      <c r="M518">
        <f>((Table1[[#This Row],[launched_at]]/60/60)/24)+DATE(1970,1,1)+(-5/24)</f>
        <v>42534.423148148147</v>
      </c>
      <c r="N518" t="b">
        <v>0</v>
      </c>
      <c r="O518">
        <v>10</v>
      </c>
      <c r="P518" t="b">
        <v>0</v>
      </c>
      <c r="Q518" t="s">
        <v>8271</v>
      </c>
      <c r="R518" s="5">
        <f>Table1[[#This Row],[pledged]]/D518</f>
        <v>0.86135181975736563</v>
      </c>
      <c r="S518" s="6">
        <f>IFERROR(Table1[[#This Row],[pledged]]/Table1[[#This Row],[backers_count]],0)</f>
        <v>248.5</v>
      </c>
      <c r="T518" s="5" t="s">
        <v>8317</v>
      </c>
      <c r="U518" s="5" t="s">
        <v>8318</v>
      </c>
    </row>
    <row r="519" spans="1:21" ht="45" x14ac:dyDescent="0.2">
      <c r="A519">
        <v>945</v>
      </c>
      <c r="B519" s="3" t="s">
        <v>946</v>
      </c>
      <c r="C519" s="3" t="s">
        <v>5055</v>
      </c>
      <c r="D519">
        <v>100000</v>
      </c>
      <c r="E519">
        <v>2484</v>
      </c>
      <c r="F519" t="s">
        <v>8221</v>
      </c>
      <c r="G519" t="s">
        <v>8230</v>
      </c>
      <c r="H519" t="s">
        <v>8249</v>
      </c>
      <c r="I519">
        <v>1487462340</v>
      </c>
      <c r="J519" s="14" t="str">
        <f>TEXT(((Table1[[#This Row],[deadline]]/60/60)/24)+DATE(1970,1,1),"mmm")</f>
        <v>Feb</v>
      </c>
      <c r="K519" s="14" t="str">
        <f>TEXT(((Table1[[#This Row],[deadline]]/60/60)/24)+DATE(1970,1,1),"yyyy")</f>
        <v>2017</v>
      </c>
      <c r="L519">
        <v>1482958626</v>
      </c>
      <c r="M519">
        <f>((Table1[[#This Row],[launched_at]]/60/60)/24)+DATE(1970,1,1)+(-5/24)</f>
        <v>42732.664652777778</v>
      </c>
      <c r="N519" t="b">
        <v>0</v>
      </c>
      <c r="O519">
        <v>16</v>
      </c>
      <c r="P519" t="b">
        <v>0</v>
      </c>
      <c r="Q519" t="s">
        <v>8273</v>
      </c>
      <c r="R519" s="5">
        <f>Table1[[#This Row],[pledged]]/D519</f>
        <v>2.4840000000000001E-2</v>
      </c>
      <c r="S519" s="6">
        <f>IFERROR(Table1[[#This Row],[pledged]]/Table1[[#This Row],[backers_count]],0)</f>
        <v>155.25</v>
      </c>
      <c r="T519" s="5" t="s">
        <v>8319</v>
      </c>
      <c r="U519" s="5" t="s">
        <v>8321</v>
      </c>
    </row>
    <row r="520" spans="1:21" ht="45" x14ac:dyDescent="0.2">
      <c r="A520">
        <v>3105</v>
      </c>
      <c r="B520" s="3" t="s">
        <v>3105</v>
      </c>
      <c r="C520" s="3" t="s">
        <v>7215</v>
      </c>
      <c r="D520">
        <v>5845</v>
      </c>
      <c r="E520">
        <v>2476</v>
      </c>
      <c r="F520" t="s">
        <v>8221</v>
      </c>
      <c r="G520" t="s">
        <v>8224</v>
      </c>
      <c r="H520" t="s">
        <v>8246</v>
      </c>
      <c r="I520">
        <v>1413694800</v>
      </c>
      <c r="J520" s="14" t="str">
        <f>TEXT(((Table1[[#This Row],[deadline]]/60/60)/24)+DATE(1970,1,1),"mmm")</f>
        <v>Oct</v>
      </c>
      <c r="K520" s="14" t="str">
        <f>TEXT(((Table1[[#This Row],[deadline]]/60/60)/24)+DATE(1970,1,1),"yyyy")</f>
        <v>2014</v>
      </c>
      <c r="L520">
        <v>1408986916</v>
      </c>
      <c r="M520">
        <f>((Table1[[#This Row],[launched_at]]/60/60)/24)+DATE(1970,1,1)+(-5/24)</f>
        <v>41876.510601851849</v>
      </c>
      <c r="N520" t="b">
        <v>0</v>
      </c>
      <c r="O520">
        <v>31</v>
      </c>
      <c r="P520" t="b">
        <v>0</v>
      </c>
      <c r="Q520" t="s">
        <v>8303</v>
      </c>
      <c r="R520" s="5">
        <f>Table1[[#This Row],[pledged]]/D520</f>
        <v>0.4236099230111206</v>
      </c>
      <c r="S520" s="6">
        <f>IFERROR(Table1[[#This Row],[pledged]]/Table1[[#This Row],[backers_count]],0)</f>
        <v>79.870967741935488</v>
      </c>
      <c r="T520" s="5" t="s">
        <v>8317</v>
      </c>
      <c r="U520" s="5" t="s">
        <v>8357</v>
      </c>
    </row>
    <row r="521" spans="1:21" ht="30" x14ac:dyDescent="0.2">
      <c r="A521">
        <v>690</v>
      </c>
      <c r="B521" s="3" t="s">
        <v>691</v>
      </c>
      <c r="C521" s="3" t="s">
        <v>4800</v>
      </c>
      <c r="D521">
        <v>20000</v>
      </c>
      <c r="E521">
        <v>2468</v>
      </c>
      <c r="F521" t="s">
        <v>8221</v>
      </c>
      <c r="G521" t="s">
        <v>8224</v>
      </c>
      <c r="H521" t="s">
        <v>8246</v>
      </c>
      <c r="I521">
        <v>1473400800</v>
      </c>
      <c r="J521" s="14" t="str">
        <f>TEXT(((Table1[[#This Row],[deadline]]/60/60)/24)+DATE(1970,1,1),"mmm")</f>
        <v>Sep</v>
      </c>
      <c r="K521" s="14" t="str">
        <f>TEXT(((Table1[[#This Row],[deadline]]/60/60)/24)+DATE(1970,1,1),"yyyy")</f>
        <v>2016</v>
      </c>
      <c r="L521">
        <v>1469718841</v>
      </c>
      <c r="M521">
        <f>((Table1[[#This Row],[launched_at]]/60/60)/24)+DATE(1970,1,1)+(-5/24)</f>
        <v>42579.426400462959</v>
      </c>
      <c r="N521" t="b">
        <v>0</v>
      </c>
      <c r="O521">
        <v>34</v>
      </c>
      <c r="P521" t="b">
        <v>0</v>
      </c>
      <c r="Q521" t="s">
        <v>8273</v>
      </c>
      <c r="R521" s="5">
        <f>Table1[[#This Row],[pledged]]/D521</f>
        <v>0.1234</v>
      </c>
      <c r="S521" s="6">
        <f>IFERROR(Table1[[#This Row],[pledged]]/Table1[[#This Row],[backers_count]],0)</f>
        <v>72.588235294117652</v>
      </c>
      <c r="T521" s="5" t="s">
        <v>8319</v>
      </c>
      <c r="U521" s="5" t="s">
        <v>8321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 t="str">
        <f>TEXT(((Table1[[#This Row],[deadline]]/60/60)/24)+DATE(1970,1,1),"mmm")</f>
        <v>Dec</v>
      </c>
      <c r="K522" s="14" t="str">
        <f>TEXT(((Table1[[#This Row],[deadline]]/60/60)/24)+DATE(1970,1,1),"yyyy")</f>
        <v>2015</v>
      </c>
      <c r="L522">
        <v>1447174261</v>
      </c>
      <c r="M522">
        <f>((Table1[[#This Row],[launched_at]]/60/60)/24)+DATE(1970,1,1)+(-5/24)</f>
        <v>42318.493761574071</v>
      </c>
      <c r="N522" t="b">
        <v>0</v>
      </c>
      <c r="O522">
        <v>34</v>
      </c>
      <c r="P522" t="b">
        <v>1</v>
      </c>
      <c r="Q522" t="s">
        <v>8271</v>
      </c>
      <c r="R522" s="5">
        <f>Table1[[#This Row],[pledged]]/D522</f>
        <v>1.0209999999999999</v>
      </c>
      <c r="S522" s="6">
        <f>IFERROR(Table1[[#This Row],[pledged]]/Table1[[#This Row],[backers_count]],0)</f>
        <v>150.14705882352942</v>
      </c>
      <c r="T522" s="5" t="s">
        <v>8317</v>
      </c>
      <c r="U522" s="5" t="s">
        <v>8318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 t="str">
        <f>TEXT(((Table1[[#This Row],[deadline]]/60/60)/24)+DATE(1970,1,1),"mmm")</f>
        <v>Nov</v>
      </c>
      <c r="K523" s="14" t="str">
        <f>TEXT(((Table1[[#This Row],[deadline]]/60/60)/24)+DATE(1970,1,1),"yyyy")</f>
        <v>2016</v>
      </c>
      <c r="L523">
        <v>1475460819</v>
      </c>
      <c r="M523">
        <f>((Table1[[#This Row],[launched_at]]/60/60)/24)+DATE(1970,1,1)+(-5/24)</f>
        <v>42645.884479166663</v>
      </c>
      <c r="N523" t="b">
        <v>0</v>
      </c>
      <c r="O523">
        <v>56</v>
      </c>
      <c r="P523" t="b">
        <v>1</v>
      </c>
      <c r="Q523" t="s">
        <v>8271</v>
      </c>
      <c r="R523" s="5">
        <f>Table1[[#This Row],[pledged]]/D523</f>
        <v>1.0464</v>
      </c>
      <c r="S523" s="6">
        <f>IFERROR(Table1[[#This Row],[pledged]]/Table1[[#This Row],[backers_count]],0)</f>
        <v>93.428571428571431</v>
      </c>
      <c r="T523" s="5" t="s">
        <v>8317</v>
      </c>
      <c r="U523" s="5" t="s">
        <v>8318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 t="str">
        <f>TEXT(((Table1[[#This Row],[deadline]]/60/60)/24)+DATE(1970,1,1),"mmm")</f>
        <v>Mar</v>
      </c>
      <c r="K524" s="14" t="str">
        <f>TEXT(((Table1[[#This Row],[deadline]]/60/60)/24)+DATE(1970,1,1),"yyyy")</f>
        <v>2016</v>
      </c>
      <c r="L524">
        <v>1456793925</v>
      </c>
      <c r="M524">
        <f>((Table1[[#This Row],[launched_at]]/60/60)/24)+DATE(1970,1,1)+(-5/24)</f>
        <v>42429.832465277774</v>
      </c>
      <c r="N524" t="b">
        <v>0</v>
      </c>
      <c r="O524">
        <v>31</v>
      </c>
      <c r="P524" t="b">
        <v>1</v>
      </c>
      <c r="Q524" t="s">
        <v>8271</v>
      </c>
      <c r="R524" s="5">
        <f>Table1[[#This Row],[pledged]]/D524</f>
        <v>1.1466666666666667</v>
      </c>
      <c r="S524" s="6">
        <f>IFERROR(Table1[[#This Row],[pledged]]/Table1[[#This Row],[backers_count]],0)</f>
        <v>110.96774193548387</v>
      </c>
      <c r="T524" s="5" t="s">
        <v>8317</v>
      </c>
      <c r="U524" s="5" t="s">
        <v>8318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 t="str">
        <f>TEXT(((Table1[[#This Row],[deadline]]/60/60)/24)+DATE(1970,1,1),"mmm")</f>
        <v>Sep</v>
      </c>
      <c r="K525" s="14" t="str">
        <f>TEXT(((Table1[[#This Row],[deadline]]/60/60)/24)+DATE(1970,1,1),"yyyy")</f>
        <v>2015</v>
      </c>
      <c r="L525">
        <v>1440213076</v>
      </c>
      <c r="M525">
        <f>((Table1[[#This Row],[launched_at]]/60/60)/24)+DATE(1970,1,1)+(-5/24)</f>
        <v>42237.924490740734</v>
      </c>
      <c r="N525" t="b">
        <v>0</v>
      </c>
      <c r="O525">
        <v>84</v>
      </c>
      <c r="P525" t="b">
        <v>1</v>
      </c>
      <c r="Q525" t="s">
        <v>8271</v>
      </c>
      <c r="R525" s="5">
        <f>Table1[[#This Row],[pledged]]/D525</f>
        <v>1.206</v>
      </c>
      <c r="S525" s="6">
        <f>IFERROR(Table1[[#This Row],[pledged]]/Table1[[#This Row],[backers_count]],0)</f>
        <v>71.785714285714292</v>
      </c>
      <c r="T525" s="5" t="s">
        <v>8317</v>
      </c>
      <c r="U525" s="5" t="s">
        <v>8318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 t="str">
        <f>TEXT(((Table1[[#This Row],[deadline]]/60/60)/24)+DATE(1970,1,1),"mmm")</f>
        <v>Jun</v>
      </c>
      <c r="K526" s="14" t="str">
        <f>TEXT(((Table1[[#This Row],[deadline]]/60/60)/24)+DATE(1970,1,1),"yyyy")</f>
        <v>2016</v>
      </c>
      <c r="L526">
        <v>1462209169</v>
      </c>
      <c r="M526">
        <f>((Table1[[#This Row],[launched_at]]/60/60)/24)+DATE(1970,1,1)+(-5/24)</f>
        <v>42492.508900462963</v>
      </c>
      <c r="N526" t="b">
        <v>0</v>
      </c>
      <c r="O526">
        <v>130</v>
      </c>
      <c r="P526" t="b">
        <v>1</v>
      </c>
      <c r="Q526" t="s">
        <v>8271</v>
      </c>
      <c r="R526" s="5">
        <f>Table1[[#This Row],[pledged]]/D526</f>
        <v>1.0867285714285715</v>
      </c>
      <c r="S526" s="6">
        <f>IFERROR(Table1[[#This Row],[pledged]]/Table1[[#This Row],[backers_count]],0)</f>
        <v>29.258076923076924</v>
      </c>
      <c r="T526" s="5" t="s">
        <v>8317</v>
      </c>
      <c r="U526" s="5" t="s">
        <v>8318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 t="str">
        <f>TEXT(((Table1[[#This Row],[deadline]]/60/60)/24)+DATE(1970,1,1),"mmm")</f>
        <v>Sep</v>
      </c>
      <c r="K527" s="14" t="str">
        <f>TEXT(((Table1[[#This Row],[deadline]]/60/60)/24)+DATE(1970,1,1),"yyyy")</f>
        <v>2014</v>
      </c>
      <c r="L527">
        <v>1406713041</v>
      </c>
      <c r="M527">
        <f>((Table1[[#This Row],[launched_at]]/60/60)/24)+DATE(1970,1,1)+(-5/24)</f>
        <v>41850.192604166667</v>
      </c>
      <c r="N527" t="b">
        <v>0</v>
      </c>
      <c r="O527">
        <v>12</v>
      </c>
      <c r="P527" t="b">
        <v>1</v>
      </c>
      <c r="Q527" t="s">
        <v>8271</v>
      </c>
      <c r="R527" s="5">
        <f>Table1[[#This Row],[pledged]]/D527</f>
        <v>1</v>
      </c>
      <c r="S527" s="6">
        <f>IFERROR(Table1[[#This Row],[pledged]]/Table1[[#This Row],[backers_count]],0)</f>
        <v>1000</v>
      </c>
      <c r="T527" s="5" t="s">
        <v>8317</v>
      </c>
      <c r="U527" s="5" t="s">
        <v>8318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 t="str">
        <f>TEXT(((Table1[[#This Row],[deadline]]/60/60)/24)+DATE(1970,1,1),"mmm")</f>
        <v>Aug</v>
      </c>
      <c r="K528" s="14" t="str">
        <f>TEXT(((Table1[[#This Row],[deadline]]/60/60)/24)+DATE(1970,1,1),"yyyy")</f>
        <v>2015</v>
      </c>
      <c r="L528">
        <v>1436278344</v>
      </c>
      <c r="M528">
        <f>((Table1[[#This Row],[launched_at]]/60/60)/24)+DATE(1970,1,1)+(-5/24)</f>
        <v>42192.383611111109</v>
      </c>
      <c r="N528" t="b">
        <v>0</v>
      </c>
      <c r="O528">
        <v>23</v>
      </c>
      <c r="P528" t="b">
        <v>1</v>
      </c>
      <c r="Q528" t="s">
        <v>8271</v>
      </c>
      <c r="R528" s="5">
        <f>Table1[[#This Row],[pledged]]/D528</f>
        <v>1.1399999999999999</v>
      </c>
      <c r="S528" s="6">
        <f>IFERROR(Table1[[#This Row],[pledged]]/Table1[[#This Row],[backers_count]],0)</f>
        <v>74.347826086956516</v>
      </c>
      <c r="T528" s="5" t="s">
        <v>8317</v>
      </c>
      <c r="U528" s="5" t="s">
        <v>8318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 t="str">
        <f>TEXT(((Table1[[#This Row],[deadline]]/60/60)/24)+DATE(1970,1,1),"mmm")</f>
        <v>Feb</v>
      </c>
      <c r="K529" s="14" t="str">
        <f>TEXT(((Table1[[#This Row],[deadline]]/60/60)/24)+DATE(1970,1,1),"yyyy")</f>
        <v>2017</v>
      </c>
      <c r="L529">
        <v>1484715366</v>
      </c>
      <c r="M529">
        <f>((Table1[[#This Row],[launched_at]]/60/60)/24)+DATE(1970,1,1)+(-5/24)</f>
        <v>42752.997291666667</v>
      </c>
      <c r="N529" t="b">
        <v>0</v>
      </c>
      <c r="O529">
        <v>158</v>
      </c>
      <c r="P529" t="b">
        <v>1</v>
      </c>
      <c r="Q529" t="s">
        <v>8271</v>
      </c>
      <c r="R529" s="5">
        <f>Table1[[#This Row],[pledged]]/D529</f>
        <v>1.0085</v>
      </c>
      <c r="S529" s="6">
        <f>IFERROR(Table1[[#This Row],[pledged]]/Table1[[#This Row],[backers_count]],0)</f>
        <v>63.829113924050631</v>
      </c>
      <c r="T529" s="5" t="s">
        <v>8317</v>
      </c>
      <c r="U529" s="5" t="s">
        <v>8318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 t="str">
        <f>TEXT(((Table1[[#This Row],[deadline]]/60/60)/24)+DATE(1970,1,1),"mmm")</f>
        <v>Jun</v>
      </c>
      <c r="K530" s="14" t="str">
        <f>TEXT(((Table1[[#This Row],[deadline]]/60/60)/24)+DATE(1970,1,1),"yyyy")</f>
        <v>2015</v>
      </c>
      <c r="L530">
        <v>1433109907</v>
      </c>
      <c r="M530">
        <f>((Table1[[#This Row],[launched_at]]/60/60)/24)+DATE(1970,1,1)+(-5/24)</f>
        <v>42155.71188657407</v>
      </c>
      <c r="N530" t="b">
        <v>0</v>
      </c>
      <c r="O530">
        <v>30</v>
      </c>
      <c r="P530" t="b">
        <v>1</v>
      </c>
      <c r="Q530" t="s">
        <v>8271</v>
      </c>
      <c r="R530" s="5">
        <f>Table1[[#This Row],[pledged]]/D530</f>
        <v>1.1565217391304348</v>
      </c>
      <c r="S530" s="6">
        <f>IFERROR(Table1[[#This Row],[pledged]]/Table1[[#This Row],[backers_count]],0)</f>
        <v>44.333333333333336</v>
      </c>
      <c r="T530" s="5" t="s">
        <v>8317</v>
      </c>
      <c r="U530" s="5" t="s">
        <v>8318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 t="str">
        <f>TEXT(((Table1[[#This Row],[deadline]]/60/60)/24)+DATE(1970,1,1),"mmm")</f>
        <v>Jan</v>
      </c>
      <c r="K531" s="14" t="str">
        <f>TEXT(((Table1[[#This Row],[deadline]]/60/60)/24)+DATE(1970,1,1),"yyyy")</f>
        <v>2017</v>
      </c>
      <c r="L531">
        <v>1482281094</v>
      </c>
      <c r="M531">
        <f>((Table1[[#This Row],[launched_at]]/60/60)/24)+DATE(1970,1,1)+(-5/24)</f>
        <v>42724.822847222218</v>
      </c>
      <c r="N531" t="b">
        <v>0</v>
      </c>
      <c r="O531">
        <v>18</v>
      </c>
      <c r="P531" t="b">
        <v>1</v>
      </c>
      <c r="Q531" t="s">
        <v>8271</v>
      </c>
      <c r="R531" s="5">
        <f>Table1[[#This Row],[pledged]]/D531</f>
        <v>1.3041666666666667</v>
      </c>
      <c r="S531" s="6">
        <f>IFERROR(Table1[[#This Row],[pledged]]/Table1[[#This Row],[backers_count]],0)</f>
        <v>86.944444444444443</v>
      </c>
      <c r="T531" s="5" t="s">
        <v>8317</v>
      </c>
      <c r="U531" s="5" t="s">
        <v>8318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 t="str">
        <f>TEXT(((Table1[[#This Row],[deadline]]/60/60)/24)+DATE(1970,1,1),"mmm")</f>
        <v>Jun</v>
      </c>
      <c r="K532" s="14" t="str">
        <f>TEXT(((Table1[[#This Row],[deadline]]/60/60)/24)+DATE(1970,1,1),"yyyy")</f>
        <v>2015</v>
      </c>
      <c r="L532">
        <v>1433254268</v>
      </c>
      <c r="M532">
        <f>((Table1[[#This Row],[launched_at]]/60/60)/24)+DATE(1970,1,1)+(-5/24)</f>
        <v>42157.382731481477</v>
      </c>
      <c r="N532" t="b">
        <v>0</v>
      </c>
      <c r="O532">
        <v>29</v>
      </c>
      <c r="P532" t="b">
        <v>1</v>
      </c>
      <c r="Q532" t="s">
        <v>8271</v>
      </c>
      <c r="R532" s="5">
        <f>Table1[[#This Row],[pledged]]/D532</f>
        <v>1.0778267254038179</v>
      </c>
      <c r="S532" s="6">
        <f>IFERROR(Table1[[#This Row],[pledged]]/Table1[[#This Row],[backers_count]],0)</f>
        <v>126.55172413793103</v>
      </c>
      <c r="T532" s="5" t="s">
        <v>8317</v>
      </c>
      <c r="U532" s="5" t="s">
        <v>8318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 t="str">
        <f>TEXT(((Table1[[#This Row],[deadline]]/60/60)/24)+DATE(1970,1,1),"mmm")</f>
        <v>Dec</v>
      </c>
      <c r="K533" s="14" t="str">
        <f>TEXT(((Table1[[#This Row],[deadline]]/60/60)/24)+DATE(1970,1,1),"yyyy")</f>
        <v>2016</v>
      </c>
      <c r="L533">
        <v>1478050429</v>
      </c>
      <c r="M533">
        <f>((Table1[[#This Row],[launched_at]]/60/60)/24)+DATE(1970,1,1)+(-5/24)</f>
        <v>42675.856817129628</v>
      </c>
      <c r="N533" t="b">
        <v>0</v>
      </c>
      <c r="O533">
        <v>31</v>
      </c>
      <c r="P533" t="b">
        <v>1</v>
      </c>
      <c r="Q533" t="s">
        <v>8271</v>
      </c>
      <c r="R533" s="5">
        <f>Table1[[#This Row],[pledged]]/D533</f>
        <v>1</v>
      </c>
      <c r="S533" s="6">
        <f>IFERROR(Table1[[#This Row],[pledged]]/Table1[[#This Row],[backers_count]],0)</f>
        <v>129.03225806451613</v>
      </c>
      <c r="T533" s="5" t="s">
        <v>8317</v>
      </c>
      <c r="U533" s="5" t="s">
        <v>8318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 t="str">
        <f>TEXT(((Table1[[#This Row],[deadline]]/60/60)/24)+DATE(1970,1,1),"mmm")</f>
        <v>May</v>
      </c>
      <c r="K534" s="14" t="str">
        <f>TEXT(((Table1[[#This Row],[deadline]]/60/60)/24)+DATE(1970,1,1),"yyyy")</f>
        <v>2016</v>
      </c>
      <c r="L534">
        <v>1460506208</v>
      </c>
      <c r="M534">
        <f>((Table1[[#This Row],[launched_at]]/60/60)/24)+DATE(1970,1,1)+(-5/24)</f>
        <v>42472.798703703702</v>
      </c>
      <c r="N534" t="b">
        <v>0</v>
      </c>
      <c r="O534">
        <v>173</v>
      </c>
      <c r="P534" t="b">
        <v>1</v>
      </c>
      <c r="Q534" t="s">
        <v>8271</v>
      </c>
      <c r="R534" s="5">
        <f>Table1[[#This Row],[pledged]]/D534</f>
        <v>1.2324999999999999</v>
      </c>
      <c r="S534" s="6">
        <f>IFERROR(Table1[[#This Row],[pledged]]/Table1[[#This Row],[backers_count]],0)</f>
        <v>71.242774566473983</v>
      </c>
      <c r="T534" s="5" t="s">
        <v>8317</v>
      </c>
      <c r="U534" s="5" t="s">
        <v>8318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 t="str">
        <f>TEXT(((Table1[[#This Row],[deadline]]/60/60)/24)+DATE(1970,1,1),"mmm")</f>
        <v>May</v>
      </c>
      <c r="K535" s="14" t="str">
        <f>TEXT(((Table1[[#This Row],[deadline]]/60/60)/24)+DATE(1970,1,1),"yyyy")</f>
        <v>2016</v>
      </c>
      <c r="L535">
        <v>1461320765</v>
      </c>
      <c r="M535">
        <f>((Table1[[#This Row],[launched_at]]/60/60)/24)+DATE(1970,1,1)+(-5/24)</f>
        <v>42482.226446759254</v>
      </c>
      <c r="N535" t="b">
        <v>0</v>
      </c>
      <c r="O535">
        <v>17</v>
      </c>
      <c r="P535" t="b">
        <v>1</v>
      </c>
      <c r="Q535" t="s">
        <v>8271</v>
      </c>
      <c r="R535" s="5">
        <f>Table1[[#This Row],[pledged]]/D535</f>
        <v>1.002</v>
      </c>
      <c r="S535" s="6">
        <f>IFERROR(Table1[[#This Row],[pledged]]/Table1[[#This Row],[backers_count]],0)</f>
        <v>117.88235294117646</v>
      </c>
      <c r="T535" s="5" t="s">
        <v>8317</v>
      </c>
      <c r="U535" s="5" t="s">
        <v>8318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 t="str">
        <f>TEXT(((Table1[[#This Row],[deadline]]/60/60)/24)+DATE(1970,1,1),"mmm")</f>
        <v>Nov</v>
      </c>
      <c r="K536" s="14" t="str">
        <f>TEXT(((Table1[[#This Row],[deadline]]/60/60)/24)+DATE(1970,1,1),"yyyy")</f>
        <v>2015</v>
      </c>
      <c r="L536">
        <v>1443036470</v>
      </c>
      <c r="M536">
        <f>((Table1[[#This Row],[launched_at]]/60/60)/24)+DATE(1970,1,1)+(-5/24)</f>
        <v>42270.602662037032</v>
      </c>
      <c r="N536" t="b">
        <v>0</v>
      </c>
      <c r="O536">
        <v>48</v>
      </c>
      <c r="P536" t="b">
        <v>1</v>
      </c>
      <c r="Q536" t="s">
        <v>8271</v>
      </c>
      <c r="R536" s="5">
        <f>Table1[[#This Row],[pledged]]/D536</f>
        <v>1.0466666666666666</v>
      </c>
      <c r="S536" s="6">
        <f>IFERROR(Table1[[#This Row],[pledged]]/Table1[[#This Row],[backers_count]],0)</f>
        <v>327.08333333333331</v>
      </c>
      <c r="T536" s="5" t="s">
        <v>8317</v>
      </c>
      <c r="U536" s="5" t="s">
        <v>8318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 t="str">
        <f>TEXT(((Table1[[#This Row],[deadline]]/60/60)/24)+DATE(1970,1,1),"mmm")</f>
        <v>Jan</v>
      </c>
      <c r="K537" s="14" t="str">
        <f>TEXT(((Table1[[#This Row],[deadline]]/60/60)/24)+DATE(1970,1,1),"yyyy")</f>
        <v>2017</v>
      </c>
      <c r="L537">
        <v>1481115905</v>
      </c>
      <c r="M537">
        <f>((Table1[[#This Row],[launched_at]]/60/60)/24)+DATE(1970,1,1)+(-5/24)</f>
        <v>42711.336863425917</v>
      </c>
      <c r="N537" t="b">
        <v>0</v>
      </c>
      <c r="O537">
        <v>59</v>
      </c>
      <c r="P537" t="b">
        <v>1</v>
      </c>
      <c r="Q537" t="s">
        <v>8271</v>
      </c>
      <c r="R537" s="5">
        <f>Table1[[#This Row],[pledged]]/D537</f>
        <v>1.0249999999999999</v>
      </c>
      <c r="S537" s="6">
        <f>IFERROR(Table1[[#This Row],[pledged]]/Table1[[#This Row],[backers_count]],0)</f>
        <v>34.745762711864408</v>
      </c>
      <c r="T537" s="5" t="s">
        <v>8317</v>
      </c>
      <c r="U537" s="5" t="s">
        <v>8318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 t="str">
        <f>TEXT(((Table1[[#This Row],[deadline]]/60/60)/24)+DATE(1970,1,1),"mmm")</f>
        <v>Aug</v>
      </c>
      <c r="K538" s="14" t="str">
        <f>TEXT(((Table1[[#This Row],[deadline]]/60/60)/24)+DATE(1970,1,1),"yyyy")</f>
        <v>2015</v>
      </c>
      <c r="L538">
        <v>1435133807</v>
      </c>
      <c r="M538">
        <f>((Table1[[#This Row],[launched_at]]/60/60)/24)+DATE(1970,1,1)+(-5/24)</f>
        <v>42179.136655092596</v>
      </c>
      <c r="N538" t="b">
        <v>0</v>
      </c>
      <c r="O538">
        <v>39</v>
      </c>
      <c r="P538" t="b">
        <v>1</v>
      </c>
      <c r="Q538" t="s">
        <v>8271</v>
      </c>
      <c r="R538" s="5">
        <f>Table1[[#This Row],[pledged]]/D538</f>
        <v>1.1825757575757576</v>
      </c>
      <c r="S538" s="6">
        <f>IFERROR(Table1[[#This Row],[pledged]]/Table1[[#This Row],[backers_count]],0)</f>
        <v>100.06410256410257</v>
      </c>
      <c r="T538" s="5" t="s">
        <v>8317</v>
      </c>
      <c r="U538" s="5" t="s">
        <v>8318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 t="str">
        <f>TEXT(((Table1[[#This Row],[deadline]]/60/60)/24)+DATE(1970,1,1),"mmm")</f>
        <v>Nov</v>
      </c>
      <c r="K539" s="14" t="str">
        <f>TEXT(((Table1[[#This Row],[deadline]]/60/60)/24)+DATE(1970,1,1),"yyyy")</f>
        <v>2015</v>
      </c>
      <c r="L539">
        <v>1444069591</v>
      </c>
      <c r="M539">
        <f>((Table1[[#This Row],[launched_at]]/60/60)/24)+DATE(1970,1,1)+(-5/24)</f>
        <v>42282.560081018521</v>
      </c>
      <c r="N539" t="b">
        <v>0</v>
      </c>
      <c r="O539">
        <v>59</v>
      </c>
      <c r="P539" t="b">
        <v>1</v>
      </c>
      <c r="Q539" t="s">
        <v>8271</v>
      </c>
      <c r="R539" s="5">
        <f>Table1[[#This Row],[pledged]]/D539</f>
        <v>1.2050000000000001</v>
      </c>
      <c r="S539" s="6">
        <f>IFERROR(Table1[[#This Row],[pledged]]/Table1[[#This Row],[backers_count]],0)</f>
        <v>40.847457627118644</v>
      </c>
      <c r="T539" s="5" t="s">
        <v>8317</v>
      </c>
      <c r="U539" s="5" t="s">
        <v>8318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 t="str">
        <f>TEXT(((Table1[[#This Row],[deadline]]/60/60)/24)+DATE(1970,1,1),"mmm")</f>
        <v>May</v>
      </c>
      <c r="K540" s="14" t="str">
        <f>TEXT(((Table1[[#This Row],[deadline]]/60/60)/24)+DATE(1970,1,1),"yyyy")</f>
        <v>2016</v>
      </c>
      <c r="L540">
        <v>1460574263</v>
      </c>
      <c r="M540">
        <f>((Table1[[#This Row],[launched_at]]/60/60)/24)+DATE(1970,1,1)+(-5/24)</f>
        <v>42473.586377314808</v>
      </c>
      <c r="N540" t="b">
        <v>0</v>
      </c>
      <c r="O540">
        <v>60</v>
      </c>
      <c r="P540" t="b">
        <v>1</v>
      </c>
      <c r="Q540" t="s">
        <v>8271</v>
      </c>
      <c r="R540" s="5">
        <f>Table1[[#This Row],[pledged]]/D540</f>
        <v>3.0242</v>
      </c>
      <c r="S540" s="6">
        <f>IFERROR(Table1[[#This Row],[pledged]]/Table1[[#This Row],[backers_count]],0)</f>
        <v>252.01666666666668</v>
      </c>
      <c r="T540" s="5" t="s">
        <v>8317</v>
      </c>
      <c r="U540" s="5" t="s">
        <v>8318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 t="str">
        <f>TEXT(((Table1[[#This Row],[deadline]]/60/60)/24)+DATE(1970,1,1),"mmm")</f>
        <v>Jul</v>
      </c>
      <c r="K541" s="14" t="str">
        <f>TEXT(((Table1[[#This Row],[deadline]]/60/60)/24)+DATE(1970,1,1),"yyyy")</f>
        <v>2016</v>
      </c>
      <c r="L541">
        <v>1465866707</v>
      </c>
      <c r="M541">
        <f>((Table1[[#This Row],[launched_at]]/60/60)/24)+DATE(1970,1,1)+(-5/24)</f>
        <v>42534.841516203705</v>
      </c>
      <c r="N541" t="b">
        <v>0</v>
      </c>
      <c r="O541">
        <v>20</v>
      </c>
      <c r="P541" t="b">
        <v>1</v>
      </c>
      <c r="Q541" t="s">
        <v>8271</v>
      </c>
      <c r="R541" s="5">
        <f>Table1[[#This Row],[pledged]]/D541</f>
        <v>1.00644</v>
      </c>
      <c r="S541" s="6">
        <f>IFERROR(Table1[[#This Row],[pledged]]/Table1[[#This Row],[backers_count]],0)</f>
        <v>25.161000000000001</v>
      </c>
      <c r="T541" s="5" t="s">
        <v>8317</v>
      </c>
      <c r="U541" s="5" t="s">
        <v>8318</v>
      </c>
    </row>
    <row r="542" spans="1:21" ht="45" x14ac:dyDescent="0.2">
      <c r="A542">
        <v>892</v>
      </c>
      <c r="B542" s="3" t="s">
        <v>893</v>
      </c>
      <c r="C542" s="3" t="s">
        <v>5002</v>
      </c>
      <c r="D542">
        <v>6000</v>
      </c>
      <c r="E542">
        <v>2445</v>
      </c>
      <c r="F542" t="s">
        <v>8221</v>
      </c>
      <c r="G542" t="s">
        <v>8224</v>
      </c>
      <c r="H542" t="s">
        <v>8246</v>
      </c>
      <c r="I542">
        <v>1280635200</v>
      </c>
      <c r="J542" s="14" t="str">
        <f>TEXT(((Table1[[#This Row],[deadline]]/60/60)/24)+DATE(1970,1,1),"mmm")</f>
        <v>Aug</v>
      </c>
      <c r="K542" s="14" t="str">
        <f>TEXT(((Table1[[#This Row],[deadline]]/60/60)/24)+DATE(1970,1,1),"yyyy")</f>
        <v>2010</v>
      </c>
      <c r="L542">
        <v>1273121283</v>
      </c>
      <c r="M542">
        <f>((Table1[[#This Row],[launched_at]]/60/60)/24)+DATE(1970,1,1)+(-5/24)</f>
        <v>40303.991701388884</v>
      </c>
      <c r="N542" t="b">
        <v>0</v>
      </c>
      <c r="O542">
        <v>17</v>
      </c>
      <c r="P542" t="b">
        <v>0</v>
      </c>
      <c r="Q542" t="s">
        <v>8279</v>
      </c>
      <c r="R542" s="5">
        <f>Table1[[#This Row],[pledged]]/D542</f>
        <v>0.40749999999999997</v>
      </c>
      <c r="S542" s="6">
        <f>IFERROR(Table1[[#This Row],[pledged]]/Table1[[#This Row],[backers_count]],0)</f>
        <v>143.8235294117647</v>
      </c>
      <c r="T542" s="5" t="s">
        <v>8325</v>
      </c>
      <c r="U542" s="5" t="s">
        <v>8329</v>
      </c>
    </row>
    <row r="543" spans="1:21" ht="45" x14ac:dyDescent="0.2">
      <c r="A543">
        <v>2845</v>
      </c>
      <c r="B543" s="3" t="s">
        <v>2845</v>
      </c>
      <c r="C543" s="3" t="s">
        <v>6955</v>
      </c>
      <c r="D543">
        <v>7500</v>
      </c>
      <c r="E543">
        <v>2366</v>
      </c>
      <c r="F543" t="s">
        <v>8221</v>
      </c>
      <c r="G543" t="s">
        <v>8224</v>
      </c>
      <c r="H543" t="s">
        <v>8246</v>
      </c>
      <c r="I543">
        <v>1433723033</v>
      </c>
      <c r="J543" s="14" t="str">
        <f>TEXT(((Table1[[#This Row],[deadline]]/60/60)/24)+DATE(1970,1,1),"mmm")</f>
        <v>Jun</v>
      </c>
      <c r="K543" s="14" t="str">
        <f>TEXT(((Table1[[#This Row],[deadline]]/60/60)/24)+DATE(1970,1,1),"yyyy")</f>
        <v>2015</v>
      </c>
      <c r="L543">
        <v>1428539033</v>
      </c>
      <c r="M543">
        <f>((Table1[[#This Row],[launched_at]]/60/60)/24)+DATE(1970,1,1)+(-5/24)</f>
        <v>42102.808252314811</v>
      </c>
      <c r="N543" t="b">
        <v>0</v>
      </c>
      <c r="O543">
        <v>39</v>
      </c>
      <c r="P543" t="b">
        <v>0</v>
      </c>
      <c r="Q543" t="s">
        <v>8271</v>
      </c>
      <c r="R543" s="5">
        <f>Table1[[#This Row],[pledged]]/D543</f>
        <v>0.31546666666666667</v>
      </c>
      <c r="S543" s="6">
        <f>IFERROR(Table1[[#This Row],[pledged]]/Table1[[#This Row],[backers_count]],0)</f>
        <v>60.666666666666664</v>
      </c>
      <c r="T543" s="5" t="s">
        <v>8317</v>
      </c>
      <c r="U543" s="5" t="s">
        <v>8318</v>
      </c>
    </row>
    <row r="544" spans="1:21" ht="45" x14ac:dyDescent="0.2">
      <c r="A544">
        <v>889</v>
      </c>
      <c r="B544" s="3" t="s">
        <v>890</v>
      </c>
      <c r="C544" s="3" t="s">
        <v>4999</v>
      </c>
      <c r="D544">
        <v>25000</v>
      </c>
      <c r="E544">
        <v>2360.3200000000002</v>
      </c>
      <c r="F544" t="s">
        <v>8221</v>
      </c>
      <c r="G544" t="s">
        <v>8224</v>
      </c>
      <c r="H544" t="s">
        <v>8246</v>
      </c>
      <c r="I544">
        <v>1412534943</v>
      </c>
      <c r="J544" s="14" t="str">
        <f>TEXT(((Table1[[#This Row],[deadline]]/60/60)/24)+DATE(1970,1,1),"mmm")</f>
        <v>Oct</v>
      </c>
      <c r="K544" s="14" t="str">
        <f>TEXT(((Table1[[#This Row],[deadline]]/60/60)/24)+DATE(1970,1,1),"yyyy")</f>
        <v>2014</v>
      </c>
      <c r="L544">
        <v>1409942943</v>
      </c>
      <c r="M544">
        <f>((Table1[[#This Row],[launched_at]]/60/60)/24)+DATE(1970,1,1)+(-5/24)</f>
        <v>41887.575729166667</v>
      </c>
      <c r="N544" t="b">
        <v>0</v>
      </c>
      <c r="O544">
        <v>32</v>
      </c>
      <c r="P544" t="b">
        <v>0</v>
      </c>
      <c r="Q544" t="s">
        <v>8279</v>
      </c>
      <c r="R544" s="5">
        <f>Table1[[#This Row],[pledged]]/D544</f>
        <v>9.4412800000000005E-2</v>
      </c>
      <c r="S544" s="6">
        <f>IFERROR(Table1[[#This Row],[pledged]]/Table1[[#This Row],[backers_count]],0)</f>
        <v>73.760000000000005</v>
      </c>
      <c r="T544" s="5" t="s">
        <v>8325</v>
      </c>
      <c r="U544" s="5" t="s">
        <v>8329</v>
      </c>
    </row>
    <row r="545" spans="1:21" ht="30" x14ac:dyDescent="0.2">
      <c r="A545">
        <v>3803</v>
      </c>
      <c r="B545" s="3" t="s">
        <v>3800</v>
      </c>
      <c r="C545" s="3" t="s">
        <v>7913</v>
      </c>
      <c r="D545">
        <v>12000</v>
      </c>
      <c r="E545">
        <v>2358</v>
      </c>
      <c r="F545" t="s">
        <v>8221</v>
      </c>
      <c r="G545" t="s">
        <v>8224</v>
      </c>
      <c r="H545" t="s">
        <v>8246</v>
      </c>
      <c r="I545">
        <v>1457133568</v>
      </c>
      <c r="J545" s="14" t="str">
        <f>TEXT(((Table1[[#This Row],[deadline]]/60/60)/24)+DATE(1970,1,1),"mmm")</f>
        <v>Mar</v>
      </c>
      <c r="K545" s="14" t="str">
        <f>TEXT(((Table1[[#This Row],[deadline]]/60/60)/24)+DATE(1970,1,1),"yyyy")</f>
        <v>2016</v>
      </c>
      <c r="L545">
        <v>1454541568</v>
      </c>
      <c r="M545">
        <f>((Table1[[#This Row],[launched_at]]/60/60)/24)+DATE(1970,1,1)+(-5/24)</f>
        <v>42403.763518518514</v>
      </c>
      <c r="N545" t="b">
        <v>0</v>
      </c>
      <c r="O545">
        <v>40</v>
      </c>
      <c r="P545" t="b">
        <v>0</v>
      </c>
      <c r="Q545" t="s">
        <v>8305</v>
      </c>
      <c r="R545" s="5">
        <f>Table1[[#This Row],[pledged]]/D545</f>
        <v>0.19650000000000001</v>
      </c>
      <c r="S545" s="6">
        <f>IFERROR(Table1[[#This Row],[pledged]]/Table1[[#This Row],[backers_count]],0)</f>
        <v>58.95</v>
      </c>
      <c r="T545" s="5" t="s">
        <v>8317</v>
      </c>
      <c r="U545" s="5" t="s">
        <v>8359</v>
      </c>
    </row>
    <row r="546" spans="1:21" ht="45" x14ac:dyDescent="0.2">
      <c r="A546">
        <v>1801</v>
      </c>
      <c r="B546" s="3" t="s">
        <v>1802</v>
      </c>
      <c r="C546" s="3" t="s">
        <v>5911</v>
      </c>
      <c r="D546">
        <v>17000</v>
      </c>
      <c r="E546">
        <v>2355</v>
      </c>
      <c r="F546" t="s">
        <v>8221</v>
      </c>
      <c r="G546" t="s">
        <v>8225</v>
      </c>
      <c r="H546" t="s">
        <v>8247</v>
      </c>
      <c r="I546">
        <v>1450181400</v>
      </c>
      <c r="J546" s="14" t="str">
        <f>TEXT(((Table1[[#This Row],[deadline]]/60/60)/24)+DATE(1970,1,1),"mmm")</f>
        <v>Dec</v>
      </c>
      <c r="K546" s="14" t="str">
        <f>TEXT(((Table1[[#This Row],[deadline]]/60/60)/24)+DATE(1970,1,1),"yyyy")</f>
        <v>2015</v>
      </c>
      <c r="L546">
        <v>1447429868</v>
      </c>
      <c r="M546">
        <f>((Table1[[#This Row],[launched_at]]/60/60)/24)+DATE(1970,1,1)+(-5/24)</f>
        <v>42321.452175925922</v>
      </c>
      <c r="N546" t="b">
        <v>1</v>
      </c>
      <c r="O546">
        <v>37</v>
      </c>
      <c r="P546" t="b">
        <v>0</v>
      </c>
      <c r="Q546" t="s">
        <v>8285</v>
      </c>
      <c r="R546" s="5">
        <f>Table1[[#This Row],[pledged]]/D546</f>
        <v>0.13852941176470587</v>
      </c>
      <c r="S546" s="6">
        <f>IFERROR(Table1[[#This Row],[pledged]]/Table1[[#This Row],[backers_count]],0)</f>
        <v>63.648648648648646</v>
      </c>
      <c r="T546" s="5" t="s">
        <v>8338</v>
      </c>
      <c r="U546" s="5" t="s">
        <v>8339</v>
      </c>
    </row>
    <row r="547" spans="1:21" ht="30" x14ac:dyDescent="0.2">
      <c r="A547">
        <v>1987</v>
      </c>
      <c r="B547" s="3" t="s">
        <v>1988</v>
      </c>
      <c r="C547" s="3" t="s">
        <v>6097</v>
      </c>
      <c r="D547">
        <v>5500</v>
      </c>
      <c r="E547">
        <v>2336</v>
      </c>
      <c r="F547" t="s">
        <v>8221</v>
      </c>
      <c r="G547" t="s">
        <v>8225</v>
      </c>
      <c r="H547" t="s">
        <v>8247</v>
      </c>
      <c r="I547">
        <v>1425223276</v>
      </c>
      <c r="J547" s="14" t="str">
        <f>TEXT(((Table1[[#This Row],[deadline]]/60/60)/24)+DATE(1970,1,1),"mmm")</f>
        <v>Mar</v>
      </c>
      <c r="K547" s="14" t="str">
        <f>TEXT(((Table1[[#This Row],[deadline]]/60/60)/24)+DATE(1970,1,1),"yyyy")</f>
        <v>2015</v>
      </c>
      <c r="L547">
        <v>1422631276</v>
      </c>
      <c r="M547">
        <f>((Table1[[#This Row],[launched_at]]/60/60)/24)+DATE(1970,1,1)+(-5/24)</f>
        <v>42034.431435185186</v>
      </c>
      <c r="N547" t="b">
        <v>0</v>
      </c>
      <c r="O547">
        <v>28</v>
      </c>
      <c r="P547" t="b">
        <v>0</v>
      </c>
      <c r="Q547" t="s">
        <v>8296</v>
      </c>
      <c r="R547" s="5">
        <f>Table1[[#This Row],[pledged]]/D547</f>
        <v>0.42472727272727273</v>
      </c>
      <c r="S547" s="6">
        <f>IFERROR(Table1[[#This Row],[pledged]]/Table1[[#This Row],[backers_count]],0)</f>
        <v>83.428571428571431</v>
      </c>
      <c r="T547" s="5" t="s">
        <v>8338</v>
      </c>
      <c r="U547" s="5" t="s">
        <v>8350</v>
      </c>
    </row>
    <row r="548" spans="1:21" ht="45" x14ac:dyDescent="0.2">
      <c r="A548">
        <v>697</v>
      </c>
      <c r="B548" s="3" t="s">
        <v>698</v>
      </c>
      <c r="C548" s="3" t="s">
        <v>4807</v>
      </c>
      <c r="D548">
        <v>5000</v>
      </c>
      <c r="E548">
        <v>2319</v>
      </c>
      <c r="F548" t="s">
        <v>8221</v>
      </c>
      <c r="G548" t="s">
        <v>8236</v>
      </c>
      <c r="H548" t="s">
        <v>8249</v>
      </c>
      <c r="I548">
        <v>1454502789</v>
      </c>
      <c r="J548" s="14" t="str">
        <f>TEXT(((Table1[[#This Row],[deadline]]/60/60)/24)+DATE(1970,1,1),"mmm")</f>
        <v>Feb</v>
      </c>
      <c r="K548" s="14" t="str">
        <f>TEXT(((Table1[[#This Row],[deadline]]/60/60)/24)+DATE(1970,1,1),"yyyy")</f>
        <v>2016</v>
      </c>
      <c r="L548">
        <v>1453206789</v>
      </c>
      <c r="M548">
        <f>((Table1[[#This Row],[launched_at]]/60/60)/24)+DATE(1970,1,1)+(-5/24)</f>
        <v>42388.314687500002</v>
      </c>
      <c r="N548" t="b">
        <v>0</v>
      </c>
      <c r="O548">
        <v>114</v>
      </c>
      <c r="P548" t="b">
        <v>0</v>
      </c>
      <c r="Q548" t="s">
        <v>8273</v>
      </c>
      <c r="R548" s="5">
        <f>Table1[[#This Row],[pledged]]/D548</f>
        <v>0.46379999999999999</v>
      </c>
      <c r="S548" s="6">
        <f>IFERROR(Table1[[#This Row],[pledged]]/Table1[[#This Row],[backers_count]],0)</f>
        <v>20.342105263157894</v>
      </c>
      <c r="T548" s="5" t="s">
        <v>8319</v>
      </c>
      <c r="U548" s="5" t="s">
        <v>8321</v>
      </c>
    </row>
    <row r="549" spans="1:21" ht="45" x14ac:dyDescent="0.2">
      <c r="A549">
        <v>4105</v>
      </c>
      <c r="B549" s="3" t="s">
        <v>4101</v>
      </c>
      <c r="C549" s="3" t="s">
        <v>8208</v>
      </c>
      <c r="D549">
        <v>33000</v>
      </c>
      <c r="E549">
        <v>2300</v>
      </c>
      <c r="F549" t="s">
        <v>8221</v>
      </c>
      <c r="G549" t="s">
        <v>8238</v>
      </c>
      <c r="H549" t="s">
        <v>8256</v>
      </c>
      <c r="I549">
        <v>1482711309</v>
      </c>
      <c r="J549" s="14" t="str">
        <f>TEXT(((Table1[[#This Row],[deadline]]/60/60)/24)+DATE(1970,1,1),"mmm")</f>
        <v>Dec</v>
      </c>
      <c r="K549" s="14" t="str">
        <f>TEXT(((Table1[[#This Row],[deadline]]/60/60)/24)+DATE(1970,1,1),"yyyy")</f>
        <v>2016</v>
      </c>
      <c r="L549">
        <v>1479860109</v>
      </c>
      <c r="M549">
        <f>((Table1[[#This Row],[launched_at]]/60/60)/24)+DATE(1970,1,1)+(-5/24)</f>
        <v>42696.802187499998</v>
      </c>
      <c r="N549" t="b">
        <v>0</v>
      </c>
      <c r="O549">
        <v>6</v>
      </c>
      <c r="P549" t="b">
        <v>0</v>
      </c>
      <c r="Q549" t="s">
        <v>8271</v>
      </c>
      <c r="R549" s="5">
        <f>Table1[[#This Row],[pledged]]/D549</f>
        <v>6.9696969696969702E-2</v>
      </c>
      <c r="S549" s="6">
        <f>IFERROR(Table1[[#This Row],[pledged]]/Table1[[#This Row],[backers_count]],0)</f>
        <v>383.33333333333331</v>
      </c>
      <c r="T549" s="5" t="s">
        <v>8317</v>
      </c>
      <c r="U549" s="5" t="s">
        <v>8318</v>
      </c>
    </row>
    <row r="550" spans="1:21" ht="45" x14ac:dyDescent="0.2">
      <c r="A550">
        <v>970</v>
      </c>
      <c r="B550" s="3" t="s">
        <v>971</v>
      </c>
      <c r="C550" s="3" t="s">
        <v>5080</v>
      </c>
      <c r="D550">
        <v>5000</v>
      </c>
      <c r="E550">
        <v>2296</v>
      </c>
      <c r="F550" t="s">
        <v>8221</v>
      </c>
      <c r="G550" t="s">
        <v>8229</v>
      </c>
      <c r="H550" t="s">
        <v>8251</v>
      </c>
      <c r="I550">
        <v>1485147540</v>
      </c>
      <c r="J550" s="14" t="str">
        <f>TEXT(((Table1[[#This Row],[deadline]]/60/60)/24)+DATE(1970,1,1),"mmm")</f>
        <v>Jan</v>
      </c>
      <c r="K550" s="14" t="str">
        <f>TEXT(((Table1[[#This Row],[deadline]]/60/60)/24)+DATE(1970,1,1),"yyyy")</f>
        <v>2017</v>
      </c>
      <c r="L550">
        <v>1481951853</v>
      </c>
      <c r="M550">
        <f>((Table1[[#This Row],[launched_at]]/60/60)/24)+DATE(1970,1,1)+(-5/24)</f>
        <v>42721.012187499997</v>
      </c>
      <c r="N550" t="b">
        <v>0</v>
      </c>
      <c r="O550">
        <v>14</v>
      </c>
      <c r="P550" t="b">
        <v>0</v>
      </c>
      <c r="Q550" t="s">
        <v>8273</v>
      </c>
      <c r="R550" s="5">
        <f>Table1[[#This Row],[pledged]]/D550</f>
        <v>0.4592</v>
      </c>
      <c r="S550" s="6">
        <f>IFERROR(Table1[[#This Row],[pledged]]/Table1[[#This Row],[backers_count]],0)</f>
        <v>164</v>
      </c>
      <c r="T550" s="5" t="s">
        <v>8319</v>
      </c>
      <c r="U550" s="5" t="s">
        <v>8321</v>
      </c>
    </row>
    <row r="551" spans="1:21" ht="45" x14ac:dyDescent="0.2">
      <c r="A551">
        <v>3924</v>
      </c>
      <c r="B551" s="3" t="s">
        <v>3921</v>
      </c>
      <c r="C551" s="3" t="s">
        <v>8032</v>
      </c>
      <c r="D551">
        <v>15000</v>
      </c>
      <c r="E551">
        <v>2290</v>
      </c>
      <c r="F551" t="s">
        <v>8221</v>
      </c>
      <c r="G551" t="s">
        <v>8224</v>
      </c>
      <c r="H551" t="s">
        <v>8246</v>
      </c>
      <c r="I551">
        <v>1403823722</v>
      </c>
      <c r="J551" s="14" t="str">
        <f>TEXT(((Table1[[#This Row],[deadline]]/60/60)/24)+DATE(1970,1,1),"mmm")</f>
        <v>Jun</v>
      </c>
      <c r="K551" s="14" t="str">
        <f>TEXT(((Table1[[#This Row],[deadline]]/60/60)/24)+DATE(1970,1,1),"yyyy")</f>
        <v>2014</v>
      </c>
      <c r="L551">
        <v>1401231722</v>
      </c>
      <c r="M551">
        <f>((Table1[[#This Row],[launched_at]]/60/60)/24)+DATE(1970,1,1)+(-5/24)</f>
        <v>41786.751412037032</v>
      </c>
      <c r="N551" t="b">
        <v>0</v>
      </c>
      <c r="O551">
        <v>40</v>
      </c>
      <c r="P551" t="b">
        <v>0</v>
      </c>
      <c r="Q551" t="s">
        <v>8271</v>
      </c>
      <c r="R551" s="5">
        <f>Table1[[#This Row],[pledged]]/D551</f>
        <v>0.15266666666666667</v>
      </c>
      <c r="S551" s="6">
        <f>IFERROR(Table1[[#This Row],[pledged]]/Table1[[#This Row],[backers_count]],0)</f>
        <v>57.25</v>
      </c>
      <c r="T551" s="5" t="s">
        <v>8317</v>
      </c>
      <c r="U551" s="5" t="s">
        <v>8318</v>
      </c>
    </row>
    <row r="552" spans="1:21" ht="30" x14ac:dyDescent="0.2">
      <c r="A552">
        <v>1767</v>
      </c>
      <c r="B552" s="3" t="s">
        <v>1768</v>
      </c>
      <c r="C552" s="3" t="s">
        <v>5877</v>
      </c>
      <c r="D552">
        <v>5000</v>
      </c>
      <c r="E552">
        <v>2286</v>
      </c>
      <c r="F552" t="s">
        <v>8221</v>
      </c>
      <c r="G552" t="s">
        <v>8224</v>
      </c>
      <c r="H552" t="s">
        <v>8246</v>
      </c>
      <c r="I552">
        <v>1407080884</v>
      </c>
      <c r="J552" s="14" t="str">
        <f>TEXT(((Table1[[#This Row],[deadline]]/60/60)/24)+DATE(1970,1,1),"mmm")</f>
        <v>Aug</v>
      </c>
      <c r="K552" s="14" t="str">
        <f>TEXT(((Table1[[#This Row],[deadline]]/60/60)/24)+DATE(1970,1,1),"yyyy")</f>
        <v>2014</v>
      </c>
      <c r="L552">
        <v>1404488884</v>
      </c>
      <c r="M552">
        <f>((Table1[[#This Row],[launched_at]]/60/60)/24)+DATE(1970,1,1)+(-5/24)</f>
        <v>41824.450046296297</v>
      </c>
      <c r="N552" t="b">
        <v>1</v>
      </c>
      <c r="O552">
        <v>39</v>
      </c>
      <c r="P552" t="b">
        <v>0</v>
      </c>
      <c r="Q552" t="s">
        <v>8285</v>
      </c>
      <c r="R552" s="5">
        <f>Table1[[#This Row],[pledged]]/D552</f>
        <v>0.4572</v>
      </c>
      <c r="S552" s="6">
        <f>IFERROR(Table1[[#This Row],[pledged]]/Table1[[#This Row],[backers_count]],0)</f>
        <v>58.615384615384613</v>
      </c>
      <c r="T552" s="5" t="s">
        <v>8338</v>
      </c>
      <c r="U552" s="5" t="s">
        <v>8339</v>
      </c>
    </row>
    <row r="553" spans="1:21" ht="45" x14ac:dyDescent="0.2">
      <c r="A553">
        <v>714</v>
      </c>
      <c r="B553" s="3" t="s">
        <v>715</v>
      </c>
      <c r="C553" s="3" t="s">
        <v>4824</v>
      </c>
      <c r="D553">
        <v>15000</v>
      </c>
      <c r="E553">
        <v>2249</v>
      </c>
      <c r="F553" t="s">
        <v>8221</v>
      </c>
      <c r="G553" t="s">
        <v>8224</v>
      </c>
      <c r="H553" t="s">
        <v>8246</v>
      </c>
      <c r="I553">
        <v>1488308082</v>
      </c>
      <c r="J553" s="14" t="str">
        <f>TEXT(((Table1[[#This Row],[deadline]]/60/60)/24)+DATE(1970,1,1),"mmm")</f>
        <v>Feb</v>
      </c>
      <c r="K553" s="14" t="str">
        <f>TEXT(((Table1[[#This Row],[deadline]]/60/60)/24)+DATE(1970,1,1),"yyyy")</f>
        <v>2017</v>
      </c>
      <c r="L553">
        <v>1483124082</v>
      </c>
      <c r="M553">
        <f>((Table1[[#This Row],[launched_at]]/60/60)/24)+DATE(1970,1,1)+(-5/24)</f>
        <v>42734.579652777778</v>
      </c>
      <c r="N553" t="b">
        <v>0</v>
      </c>
      <c r="O553">
        <v>28</v>
      </c>
      <c r="P553" t="b">
        <v>0</v>
      </c>
      <c r="Q553" t="s">
        <v>8273</v>
      </c>
      <c r="R553" s="5">
        <f>Table1[[#This Row],[pledged]]/D553</f>
        <v>0.14993333333333334</v>
      </c>
      <c r="S553" s="6">
        <f>IFERROR(Table1[[#This Row],[pledged]]/Table1[[#This Row],[backers_count]],0)</f>
        <v>80.321428571428569</v>
      </c>
      <c r="T553" s="5" t="s">
        <v>8319</v>
      </c>
      <c r="U553" s="5" t="s">
        <v>8321</v>
      </c>
    </row>
    <row r="554" spans="1:21" ht="45" x14ac:dyDescent="0.2">
      <c r="A554">
        <v>211</v>
      </c>
      <c r="B554" s="3" t="s">
        <v>213</v>
      </c>
      <c r="C554" s="3" t="s">
        <v>4321</v>
      </c>
      <c r="D554">
        <v>5000</v>
      </c>
      <c r="E554">
        <v>2230</v>
      </c>
      <c r="F554" t="s">
        <v>8221</v>
      </c>
      <c r="G554" t="s">
        <v>8224</v>
      </c>
      <c r="H554" t="s">
        <v>8246</v>
      </c>
      <c r="I554">
        <v>1442634617</v>
      </c>
      <c r="J554" s="14" t="str">
        <f>TEXT(((Table1[[#This Row],[deadline]]/60/60)/24)+DATE(1970,1,1),"mmm")</f>
        <v>Sep</v>
      </c>
      <c r="K554" s="14" t="str">
        <f>TEXT(((Table1[[#This Row],[deadline]]/60/60)/24)+DATE(1970,1,1),"yyyy")</f>
        <v>2015</v>
      </c>
      <c r="L554">
        <v>1440042617</v>
      </c>
      <c r="M554" s="13">
        <f>((Table1[[#This Row],[launched_at]]/60/60)/24)+DATE(1970,1,1)+(-5/24)</f>
        <v>42235.951585648152</v>
      </c>
      <c r="N554" t="b">
        <v>0</v>
      </c>
      <c r="O554">
        <v>12</v>
      </c>
      <c r="P554" t="b">
        <v>0</v>
      </c>
      <c r="Q554" t="s">
        <v>8268</v>
      </c>
      <c r="R554" s="5">
        <f>Table1[[#This Row],[pledged]]/D554</f>
        <v>0.44600000000000001</v>
      </c>
      <c r="S554" s="6">
        <f>IFERROR(Table1[[#This Row],[pledged]]/Table1[[#This Row],[backers_count]],0)</f>
        <v>185.83333333333334</v>
      </c>
      <c r="T554" s="5" t="s">
        <v>8310</v>
      </c>
      <c r="U554" s="5" t="s">
        <v>8314</v>
      </c>
    </row>
    <row r="555" spans="1:21" x14ac:dyDescent="0.2">
      <c r="A555">
        <v>185</v>
      </c>
      <c r="B555" s="3" t="s">
        <v>187</v>
      </c>
      <c r="C555" s="3" t="s">
        <v>4295</v>
      </c>
      <c r="D555">
        <v>40000</v>
      </c>
      <c r="E555">
        <v>2200</v>
      </c>
      <c r="F555" t="s">
        <v>8221</v>
      </c>
      <c r="G555" t="s">
        <v>8234</v>
      </c>
      <c r="H555" t="s">
        <v>8254</v>
      </c>
      <c r="I555">
        <v>1471557139</v>
      </c>
      <c r="J555" s="14" t="str">
        <f>TEXT(((Table1[[#This Row],[deadline]]/60/60)/24)+DATE(1970,1,1),"mmm")</f>
        <v>Aug</v>
      </c>
      <c r="K555" s="14" t="str">
        <f>TEXT(((Table1[[#This Row],[deadline]]/60/60)/24)+DATE(1970,1,1),"yyyy")</f>
        <v>2016</v>
      </c>
      <c r="L555">
        <v>1468965139</v>
      </c>
      <c r="M555" s="13">
        <f>((Table1[[#This Row],[launched_at]]/60/60)/24)+DATE(1970,1,1)+(-5/24)</f>
        <v>42570.702997685185</v>
      </c>
      <c r="N555" t="b">
        <v>0</v>
      </c>
      <c r="O555">
        <v>10</v>
      </c>
      <c r="P555" t="b">
        <v>0</v>
      </c>
      <c r="Q555" t="s">
        <v>8268</v>
      </c>
      <c r="R555" s="5">
        <f>Table1[[#This Row],[pledged]]/D555</f>
        <v>5.5E-2</v>
      </c>
      <c r="S555" s="6">
        <f>IFERROR(Table1[[#This Row],[pledged]]/Table1[[#This Row],[backers_count]],0)</f>
        <v>220</v>
      </c>
      <c r="T555" s="5" t="s">
        <v>8310</v>
      </c>
      <c r="U555" s="5" t="s">
        <v>8314</v>
      </c>
    </row>
    <row r="556" spans="1:21" ht="30" x14ac:dyDescent="0.2">
      <c r="A556">
        <v>1726</v>
      </c>
      <c r="B556" s="3" t="s">
        <v>1727</v>
      </c>
      <c r="C556" s="3" t="s">
        <v>5836</v>
      </c>
      <c r="D556">
        <v>6500</v>
      </c>
      <c r="E556">
        <v>2196</v>
      </c>
      <c r="F556" t="s">
        <v>8221</v>
      </c>
      <c r="G556" t="s">
        <v>8224</v>
      </c>
      <c r="H556" t="s">
        <v>8246</v>
      </c>
      <c r="I556">
        <v>1403906664</v>
      </c>
      <c r="J556" s="14" t="str">
        <f>TEXT(((Table1[[#This Row],[deadline]]/60/60)/24)+DATE(1970,1,1),"mmm")</f>
        <v>Jun</v>
      </c>
      <c r="K556" s="14" t="str">
        <f>TEXT(((Table1[[#This Row],[deadline]]/60/60)/24)+DATE(1970,1,1),"yyyy")</f>
        <v>2014</v>
      </c>
      <c r="L556">
        <v>1401401064</v>
      </c>
      <c r="M556">
        <f>((Table1[[#This Row],[launched_at]]/60/60)/24)+DATE(1970,1,1)+(-5/24)</f>
        <v>41788.711388888885</v>
      </c>
      <c r="N556" t="b">
        <v>0</v>
      </c>
      <c r="O556">
        <v>16</v>
      </c>
      <c r="P556" t="b">
        <v>0</v>
      </c>
      <c r="Q556" t="s">
        <v>8293</v>
      </c>
      <c r="R556" s="5">
        <f>Table1[[#This Row],[pledged]]/D556</f>
        <v>0.33784615384615385</v>
      </c>
      <c r="S556" s="6">
        <f>IFERROR(Table1[[#This Row],[pledged]]/Table1[[#This Row],[backers_count]],0)</f>
        <v>137.25</v>
      </c>
      <c r="T556" s="5" t="s">
        <v>8325</v>
      </c>
      <c r="U556" s="5" t="s">
        <v>8347</v>
      </c>
    </row>
    <row r="557" spans="1:21" ht="45" x14ac:dyDescent="0.2">
      <c r="A557">
        <v>1798</v>
      </c>
      <c r="B557" s="3" t="s">
        <v>1799</v>
      </c>
      <c r="C557" s="3" t="s">
        <v>5908</v>
      </c>
      <c r="D557">
        <v>16000</v>
      </c>
      <c r="E557">
        <v>2182</v>
      </c>
      <c r="F557" t="s">
        <v>8221</v>
      </c>
      <c r="G557" t="s">
        <v>8224</v>
      </c>
      <c r="H557" t="s">
        <v>8246</v>
      </c>
      <c r="I557">
        <v>1454572233</v>
      </c>
      <c r="J557" s="14" t="str">
        <f>TEXT(((Table1[[#This Row],[deadline]]/60/60)/24)+DATE(1970,1,1),"mmm")</f>
        <v>Feb</v>
      </c>
      <c r="K557" s="14" t="str">
        <f>TEXT(((Table1[[#This Row],[deadline]]/60/60)/24)+DATE(1970,1,1),"yyyy")</f>
        <v>2016</v>
      </c>
      <c r="L557">
        <v>1449388233</v>
      </c>
      <c r="M557">
        <f>((Table1[[#This Row],[launched_at]]/60/60)/24)+DATE(1970,1,1)+(-5/24)</f>
        <v>42344.118437499994</v>
      </c>
      <c r="N557" t="b">
        <v>1</v>
      </c>
      <c r="O557">
        <v>37</v>
      </c>
      <c r="P557" t="b">
        <v>0</v>
      </c>
      <c r="Q557" t="s">
        <v>8285</v>
      </c>
      <c r="R557" s="5">
        <f>Table1[[#This Row],[pledged]]/D557</f>
        <v>0.136375</v>
      </c>
      <c r="S557" s="6">
        <f>IFERROR(Table1[[#This Row],[pledged]]/Table1[[#This Row],[backers_count]],0)</f>
        <v>58.972972972972975</v>
      </c>
      <c r="T557" s="5" t="s">
        <v>8338</v>
      </c>
      <c r="U557" s="5" t="s">
        <v>8339</v>
      </c>
    </row>
    <row r="558" spans="1:21" ht="45" x14ac:dyDescent="0.2">
      <c r="A558">
        <v>1764</v>
      </c>
      <c r="B558" s="3" t="s">
        <v>1765</v>
      </c>
      <c r="C558" s="3" t="s">
        <v>5874</v>
      </c>
      <c r="D558">
        <v>11000</v>
      </c>
      <c r="E558">
        <v>2156</v>
      </c>
      <c r="F558" t="s">
        <v>8221</v>
      </c>
      <c r="G558" t="s">
        <v>8225</v>
      </c>
      <c r="H558" t="s">
        <v>8247</v>
      </c>
      <c r="I558">
        <v>1407065979</v>
      </c>
      <c r="J558" s="14" t="str">
        <f>TEXT(((Table1[[#This Row],[deadline]]/60/60)/24)+DATE(1970,1,1),"mmm")</f>
        <v>Aug</v>
      </c>
      <c r="K558" s="14" t="str">
        <f>TEXT(((Table1[[#This Row],[deadline]]/60/60)/24)+DATE(1970,1,1),"yyyy")</f>
        <v>2014</v>
      </c>
      <c r="L558">
        <v>1404560379</v>
      </c>
      <c r="M558">
        <f>((Table1[[#This Row],[launched_at]]/60/60)/24)+DATE(1970,1,1)+(-5/24)</f>
        <v>41825.27753472222</v>
      </c>
      <c r="N558" t="b">
        <v>1</v>
      </c>
      <c r="O558">
        <v>39</v>
      </c>
      <c r="P558" t="b">
        <v>0</v>
      </c>
      <c r="Q558" t="s">
        <v>8285</v>
      </c>
      <c r="R558" s="5">
        <f>Table1[[#This Row],[pledged]]/D558</f>
        <v>0.19600000000000001</v>
      </c>
      <c r="S558" s="6">
        <f>IFERROR(Table1[[#This Row],[pledged]]/Table1[[#This Row],[backers_count]],0)</f>
        <v>55.282051282051285</v>
      </c>
      <c r="T558" s="5" t="s">
        <v>8338</v>
      </c>
      <c r="U558" s="5" t="s">
        <v>8339</v>
      </c>
    </row>
    <row r="559" spans="1:21" ht="45" x14ac:dyDescent="0.2">
      <c r="A559">
        <v>1096</v>
      </c>
      <c r="B559" s="3" t="s">
        <v>1097</v>
      </c>
      <c r="C559" s="3" t="s">
        <v>5206</v>
      </c>
      <c r="D559">
        <v>12000</v>
      </c>
      <c r="E559">
        <v>2152</v>
      </c>
      <c r="F559" t="s">
        <v>8221</v>
      </c>
      <c r="G559" t="s">
        <v>8224</v>
      </c>
      <c r="H559" t="s">
        <v>8246</v>
      </c>
      <c r="I559">
        <v>1412393400</v>
      </c>
      <c r="J559" s="14" t="str">
        <f>TEXT(((Table1[[#This Row],[deadline]]/60/60)/24)+DATE(1970,1,1),"mmm")</f>
        <v>Oct</v>
      </c>
      <c r="K559" s="14" t="str">
        <f>TEXT(((Table1[[#This Row],[deadline]]/60/60)/24)+DATE(1970,1,1),"yyyy")</f>
        <v>2014</v>
      </c>
      <c r="L559">
        <v>1409747154</v>
      </c>
      <c r="M559">
        <f>((Table1[[#This Row],[launched_at]]/60/60)/24)+DATE(1970,1,1)+(-5/24)</f>
        <v>41885.309652777774</v>
      </c>
      <c r="N559" t="b">
        <v>0</v>
      </c>
      <c r="O559">
        <v>29</v>
      </c>
      <c r="P559" t="b">
        <v>0</v>
      </c>
      <c r="Q559" t="s">
        <v>8282</v>
      </c>
      <c r="R559" s="5">
        <f>Table1[[#This Row],[pledged]]/D559</f>
        <v>0.17933333333333334</v>
      </c>
      <c r="S559" s="6">
        <f>IFERROR(Table1[[#This Row],[pledged]]/Table1[[#This Row],[backers_count]],0)</f>
        <v>74.206896551724142</v>
      </c>
      <c r="T559" s="5" t="s">
        <v>8333</v>
      </c>
      <c r="U559" s="5" t="s">
        <v>8334</v>
      </c>
    </row>
    <row r="560" spans="1:21" ht="45" x14ac:dyDescent="0.2">
      <c r="A560">
        <v>207</v>
      </c>
      <c r="B560" s="3" t="s">
        <v>209</v>
      </c>
      <c r="C560" s="3" t="s">
        <v>4317</v>
      </c>
      <c r="D560">
        <v>14000</v>
      </c>
      <c r="E560">
        <v>2130</v>
      </c>
      <c r="F560" t="s">
        <v>8221</v>
      </c>
      <c r="G560" t="s">
        <v>8229</v>
      </c>
      <c r="H560" t="s">
        <v>8251</v>
      </c>
      <c r="I560">
        <v>1420346638</v>
      </c>
      <c r="J560" s="14" t="str">
        <f>TEXT(((Table1[[#This Row],[deadline]]/60/60)/24)+DATE(1970,1,1),"mmm")</f>
        <v>Jan</v>
      </c>
      <c r="K560" s="14" t="str">
        <f>TEXT(((Table1[[#This Row],[deadline]]/60/60)/24)+DATE(1970,1,1),"yyyy")</f>
        <v>2015</v>
      </c>
      <c r="L560">
        <v>1417754638</v>
      </c>
      <c r="M560" s="13">
        <f>((Table1[[#This Row],[launched_at]]/60/60)/24)+DATE(1970,1,1)+(-5/24)</f>
        <v>41977.988865740735</v>
      </c>
      <c r="N560" t="b">
        <v>0</v>
      </c>
      <c r="O560">
        <v>13</v>
      </c>
      <c r="P560" t="b">
        <v>0</v>
      </c>
      <c r="Q560" t="s">
        <v>8268</v>
      </c>
      <c r="R560" s="5">
        <f>Table1[[#This Row],[pledged]]/D560</f>
        <v>0.15214285714285714</v>
      </c>
      <c r="S560" s="6">
        <f>IFERROR(Table1[[#This Row],[pledged]]/Table1[[#This Row],[backers_count]],0)</f>
        <v>163.84615384615384</v>
      </c>
      <c r="T560" s="5" t="s">
        <v>8310</v>
      </c>
      <c r="U560" s="5" t="s">
        <v>8314</v>
      </c>
    </row>
    <row r="561" spans="1:21" ht="45" x14ac:dyDescent="0.2">
      <c r="A561">
        <v>3848</v>
      </c>
      <c r="B561" s="3" t="s">
        <v>3845</v>
      </c>
      <c r="C561" s="3" t="s">
        <v>7957</v>
      </c>
      <c r="D561">
        <v>13000</v>
      </c>
      <c r="E561">
        <v>2129</v>
      </c>
      <c r="F561" t="s">
        <v>8221</v>
      </c>
      <c r="G561" t="s">
        <v>8224</v>
      </c>
      <c r="H561" t="s">
        <v>8246</v>
      </c>
      <c r="I561">
        <v>1445196989</v>
      </c>
      <c r="J561" s="14" t="str">
        <f>TEXT(((Table1[[#This Row],[deadline]]/60/60)/24)+DATE(1970,1,1),"mmm")</f>
        <v>Oct</v>
      </c>
      <c r="K561" s="14" t="str">
        <f>TEXT(((Table1[[#This Row],[deadline]]/60/60)/24)+DATE(1970,1,1),"yyyy")</f>
        <v>2015</v>
      </c>
      <c r="L561">
        <v>1442604989</v>
      </c>
      <c r="M561">
        <f>((Table1[[#This Row],[launched_at]]/60/60)/24)+DATE(1970,1,1)+(-5/24)</f>
        <v>42265.608668981477</v>
      </c>
      <c r="N561" t="b">
        <v>1</v>
      </c>
      <c r="O561">
        <v>43</v>
      </c>
      <c r="P561" t="b">
        <v>0</v>
      </c>
      <c r="Q561" t="s">
        <v>8271</v>
      </c>
      <c r="R561" s="5">
        <f>Table1[[#This Row],[pledged]]/D561</f>
        <v>0.16376923076923078</v>
      </c>
      <c r="S561" s="6">
        <f>IFERROR(Table1[[#This Row],[pledged]]/Table1[[#This Row],[backers_count]],0)</f>
        <v>49.511627906976742</v>
      </c>
      <c r="T561" s="5" t="s">
        <v>8317</v>
      </c>
      <c r="U561" s="5" t="s">
        <v>8318</v>
      </c>
    </row>
    <row r="562" spans="1:21" ht="45" x14ac:dyDescent="0.2">
      <c r="A562">
        <v>1552</v>
      </c>
      <c r="B562" s="3" t="s">
        <v>1553</v>
      </c>
      <c r="C562" s="3" t="s">
        <v>5662</v>
      </c>
      <c r="D562">
        <v>4300</v>
      </c>
      <c r="E562">
        <v>2115</v>
      </c>
      <c r="F562" t="s">
        <v>8221</v>
      </c>
      <c r="G562" t="s">
        <v>8224</v>
      </c>
      <c r="H562" t="s">
        <v>8246</v>
      </c>
      <c r="I562">
        <v>1412135940</v>
      </c>
      <c r="J562" s="14" t="str">
        <f>TEXT(((Table1[[#This Row],[deadline]]/60/60)/24)+DATE(1970,1,1),"mmm")</f>
        <v>Oct</v>
      </c>
      <c r="K562" s="14" t="str">
        <f>TEXT(((Table1[[#This Row],[deadline]]/60/60)/24)+DATE(1970,1,1),"yyyy")</f>
        <v>2014</v>
      </c>
      <c r="L562">
        <v>1410366708</v>
      </c>
      <c r="M562">
        <f>((Table1[[#This Row],[launched_at]]/60/60)/24)+DATE(1970,1,1)+(-5/24)</f>
        <v>41892.480416666665</v>
      </c>
      <c r="N562" t="b">
        <v>0</v>
      </c>
      <c r="O562">
        <v>16</v>
      </c>
      <c r="P562" t="b">
        <v>0</v>
      </c>
      <c r="Q562" t="s">
        <v>8289</v>
      </c>
      <c r="R562" s="5">
        <f>Table1[[#This Row],[pledged]]/D562</f>
        <v>0.49186046511627907</v>
      </c>
      <c r="S562" s="6">
        <f>IFERROR(Table1[[#This Row],[pledged]]/Table1[[#This Row],[backers_count]],0)</f>
        <v>132.1875</v>
      </c>
      <c r="T562" s="5" t="s">
        <v>8338</v>
      </c>
      <c r="U562" s="5" t="s">
        <v>8343</v>
      </c>
    </row>
    <row r="563" spans="1:21" ht="45" x14ac:dyDescent="0.2">
      <c r="A563">
        <v>3849</v>
      </c>
      <c r="B563" s="3" t="s">
        <v>3846</v>
      </c>
      <c r="C563" s="3" t="s">
        <v>7958</v>
      </c>
      <c r="D563">
        <v>30000</v>
      </c>
      <c r="E563">
        <v>2113</v>
      </c>
      <c r="F563" t="s">
        <v>8221</v>
      </c>
      <c r="G563" t="s">
        <v>8236</v>
      </c>
      <c r="H563" t="s">
        <v>8249</v>
      </c>
      <c r="I563">
        <v>1434047084</v>
      </c>
      <c r="J563" s="14" t="str">
        <f>TEXT(((Table1[[#This Row],[deadline]]/60/60)/24)+DATE(1970,1,1),"mmm")</f>
        <v>Jun</v>
      </c>
      <c r="K563" s="14" t="str">
        <f>TEXT(((Table1[[#This Row],[deadline]]/60/60)/24)+DATE(1970,1,1),"yyyy")</f>
        <v>2015</v>
      </c>
      <c r="L563">
        <v>1431455084</v>
      </c>
      <c r="M563">
        <f>((Table1[[#This Row],[launched_at]]/60/60)/24)+DATE(1970,1,1)+(-5/24)</f>
        <v>42136.558842592589</v>
      </c>
      <c r="N563" t="b">
        <v>1</v>
      </c>
      <c r="O563">
        <v>28</v>
      </c>
      <c r="P563" t="b">
        <v>0</v>
      </c>
      <c r="Q563" t="s">
        <v>8271</v>
      </c>
      <c r="R563" s="5">
        <f>Table1[[#This Row],[pledged]]/D563</f>
        <v>7.0433333333333334E-2</v>
      </c>
      <c r="S563" s="6">
        <f>IFERROR(Table1[[#This Row],[pledged]]/Table1[[#This Row],[backers_count]],0)</f>
        <v>75.464285714285708</v>
      </c>
      <c r="T563" s="5" t="s">
        <v>8317</v>
      </c>
      <c r="U563" s="5" t="s">
        <v>8318</v>
      </c>
    </row>
    <row r="564" spans="1:21" ht="45" x14ac:dyDescent="0.2">
      <c r="A564">
        <v>2132</v>
      </c>
      <c r="B564" s="3" t="s">
        <v>2133</v>
      </c>
      <c r="C564" s="3" t="s">
        <v>6242</v>
      </c>
      <c r="D564">
        <v>100000</v>
      </c>
      <c r="E564">
        <v>2112.9899999999998</v>
      </c>
      <c r="F564" t="s">
        <v>8221</v>
      </c>
      <c r="G564" t="s">
        <v>8224</v>
      </c>
      <c r="H564" t="s">
        <v>8246</v>
      </c>
      <c r="I564">
        <v>1391427692</v>
      </c>
      <c r="J564" s="14" t="str">
        <f>TEXT(((Table1[[#This Row],[deadline]]/60/60)/24)+DATE(1970,1,1),"mmm")</f>
        <v>Feb</v>
      </c>
      <c r="K564" s="14" t="str">
        <f>TEXT(((Table1[[#This Row],[deadline]]/60/60)/24)+DATE(1970,1,1),"yyyy")</f>
        <v>2014</v>
      </c>
      <c r="L564">
        <v>1388835692</v>
      </c>
      <c r="M564">
        <f>((Table1[[#This Row],[launched_at]]/60/60)/24)+DATE(1970,1,1)+(-5/24)</f>
        <v>41643.27884259259</v>
      </c>
      <c r="N564" t="b">
        <v>0</v>
      </c>
      <c r="O564">
        <v>99</v>
      </c>
      <c r="P564" t="b">
        <v>0</v>
      </c>
      <c r="Q564" t="s">
        <v>8282</v>
      </c>
      <c r="R564" s="5">
        <f>Table1[[#This Row],[pledged]]/D564</f>
        <v>2.1129899999999997E-2</v>
      </c>
      <c r="S564" s="6">
        <f>IFERROR(Table1[[#This Row],[pledged]]/Table1[[#This Row],[backers_count]],0)</f>
        <v>21.34333333333333</v>
      </c>
      <c r="T564" s="5" t="s">
        <v>8333</v>
      </c>
      <c r="U564" s="5" t="s">
        <v>8334</v>
      </c>
    </row>
    <row r="565" spans="1:21" ht="45" x14ac:dyDescent="0.2">
      <c r="A565">
        <v>3081</v>
      </c>
      <c r="B565" s="3" t="s">
        <v>3081</v>
      </c>
      <c r="C565" s="3" t="s">
        <v>7191</v>
      </c>
      <c r="D565">
        <v>1000000</v>
      </c>
      <c r="E565">
        <v>2103</v>
      </c>
      <c r="F565" t="s">
        <v>8221</v>
      </c>
      <c r="G565" t="s">
        <v>8224</v>
      </c>
      <c r="H565" t="s">
        <v>8246</v>
      </c>
      <c r="I565">
        <v>1442722891</v>
      </c>
      <c r="J565" s="14" t="str">
        <f>TEXT(((Table1[[#This Row],[deadline]]/60/60)/24)+DATE(1970,1,1),"mmm")</f>
        <v>Sep</v>
      </c>
      <c r="K565" s="14" t="str">
        <f>TEXT(((Table1[[#This Row],[deadline]]/60/60)/24)+DATE(1970,1,1),"yyyy")</f>
        <v>2015</v>
      </c>
      <c r="L565">
        <v>1440130891</v>
      </c>
      <c r="M565">
        <f>((Table1[[#This Row],[launched_at]]/60/60)/24)+DATE(1970,1,1)+(-5/24)</f>
        <v>42236.973275462959</v>
      </c>
      <c r="N565" t="b">
        <v>0</v>
      </c>
      <c r="O565">
        <v>5</v>
      </c>
      <c r="P565" t="b">
        <v>0</v>
      </c>
      <c r="Q565" t="s">
        <v>8303</v>
      </c>
      <c r="R565" s="5">
        <f>Table1[[#This Row],[pledged]]/D565</f>
        <v>2.1029999999999998E-3</v>
      </c>
      <c r="S565" s="6">
        <f>IFERROR(Table1[[#This Row],[pledged]]/Table1[[#This Row],[backers_count]],0)</f>
        <v>420.6</v>
      </c>
      <c r="T565" s="5" t="s">
        <v>8317</v>
      </c>
      <c r="U565" s="5" t="s">
        <v>8357</v>
      </c>
    </row>
    <row r="566" spans="1:21" ht="45" x14ac:dyDescent="0.2">
      <c r="A566">
        <v>2770</v>
      </c>
      <c r="B566" s="3" t="s">
        <v>2770</v>
      </c>
      <c r="C566" s="3" t="s">
        <v>6880</v>
      </c>
      <c r="D566">
        <v>20000</v>
      </c>
      <c r="E566">
        <v>2082.25</v>
      </c>
      <c r="F566" t="s">
        <v>8221</v>
      </c>
      <c r="G566" t="s">
        <v>8224</v>
      </c>
      <c r="H566" t="s">
        <v>8246</v>
      </c>
      <c r="I566">
        <v>1395158130</v>
      </c>
      <c r="J566" s="14" t="str">
        <f>TEXT(((Table1[[#This Row],[deadline]]/60/60)/24)+DATE(1970,1,1),"mmm")</f>
        <v>Mar</v>
      </c>
      <c r="K566" s="14" t="str">
        <f>TEXT(((Table1[[#This Row],[deadline]]/60/60)/24)+DATE(1970,1,1),"yyyy")</f>
        <v>2014</v>
      </c>
      <c r="L566">
        <v>1392569730</v>
      </c>
      <c r="M566">
        <f>((Table1[[#This Row],[launched_at]]/60/60)/24)+DATE(1970,1,1)+(-5/24)</f>
        <v>41686.496874999997</v>
      </c>
      <c r="N566" t="b">
        <v>0</v>
      </c>
      <c r="O566">
        <v>33</v>
      </c>
      <c r="P566" t="b">
        <v>0</v>
      </c>
      <c r="Q566" t="s">
        <v>8304</v>
      </c>
      <c r="R566" s="5">
        <f>Table1[[#This Row],[pledged]]/D566</f>
        <v>0.1041125</v>
      </c>
      <c r="S566" s="6">
        <f>IFERROR(Table1[[#This Row],[pledged]]/Table1[[#This Row],[backers_count]],0)</f>
        <v>63.098484848484851</v>
      </c>
      <c r="T566" s="5" t="s">
        <v>8322</v>
      </c>
      <c r="U566" s="5" t="s">
        <v>8358</v>
      </c>
    </row>
    <row r="567" spans="1:21" ht="45" x14ac:dyDescent="0.2">
      <c r="A567">
        <v>1165</v>
      </c>
      <c r="B567" s="3" t="s">
        <v>1166</v>
      </c>
      <c r="C567" s="3" t="s">
        <v>5275</v>
      </c>
      <c r="D567">
        <v>10000</v>
      </c>
      <c r="E567">
        <v>2070.5</v>
      </c>
      <c r="F567" t="s">
        <v>8221</v>
      </c>
      <c r="G567" t="s">
        <v>8224</v>
      </c>
      <c r="H567" t="s">
        <v>8246</v>
      </c>
      <c r="I567">
        <v>1404623330</v>
      </c>
      <c r="J567" s="14" t="str">
        <f>TEXT(((Table1[[#This Row],[deadline]]/60/60)/24)+DATE(1970,1,1),"mmm")</f>
        <v>Jul</v>
      </c>
      <c r="K567" s="14" t="str">
        <f>TEXT(((Table1[[#This Row],[deadline]]/60/60)/24)+DATE(1970,1,1),"yyyy")</f>
        <v>2014</v>
      </c>
      <c r="L567">
        <v>1401685730</v>
      </c>
      <c r="M567">
        <f>((Table1[[#This Row],[launched_at]]/60/60)/24)+DATE(1970,1,1)+(-5/24)</f>
        <v>41792.006134259253</v>
      </c>
      <c r="N567" t="b">
        <v>0</v>
      </c>
      <c r="O567">
        <v>25</v>
      </c>
      <c r="P567" t="b">
        <v>0</v>
      </c>
      <c r="Q567" t="s">
        <v>8284</v>
      </c>
      <c r="R567" s="5">
        <f>Table1[[#This Row],[pledged]]/D567</f>
        <v>0.20705000000000001</v>
      </c>
      <c r="S567" s="6">
        <f>IFERROR(Table1[[#This Row],[pledged]]/Table1[[#This Row],[backers_count]],0)</f>
        <v>82.82</v>
      </c>
      <c r="T567" s="5" t="s">
        <v>8336</v>
      </c>
      <c r="U567" s="5" t="s">
        <v>8337</v>
      </c>
    </row>
    <row r="568" spans="1:21" ht="45" x14ac:dyDescent="0.2">
      <c r="A568">
        <v>3195</v>
      </c>
      <c r="B568" s="3" t="s">
        <v>3195</v>
      </c>
      <c r="C568" s="3" t="s">
        <v>7305</v>
      </c>
      <c r="D568">
        <v>3500</v>
      </c>
      <c r="E568">
        <v>2070</v>
      </c>
      <c r="F568" t="s">
        <v>8221</v>
      </c>
      <c r="G568" t="s">
        <v>8224</v>
      </c>
      <c r="H568" t="s">
        <v>8246</v>
      </c>
      <c r="I568">
        <v>1423750542</v>
      </c>
      <c r="J568" s="14" t="str">
        <f>TEXT(((Table1[[#This Row],[deadline]]/60/60)/24)+DATE(1970,1,1),"mmm")</f>
        <v>Feb</v>
      </c>
      <c r="K568" s="14" t="str">
        <f>TEXT(((Table1[[#This Row],[deadline]]/60/60)/24)+DATE(1970,1,1),"yyyy")</f>
        <v>2015</v>
      </c>
      <c r="L568">
        <v>1421158542</v>
      </c>
      <c r="M568">
        <f>((Table1[[#This Row],[launched_at]]/60/60)/24)+DATE(1970,1,1)+(-5/24)</f>
        <v>42017.385902777773</v>
      </c>
      <c r="N568" t="b">
        <v>0</v>
      </c>
      <c r="O568">
        <v>39</v>
      </c>
      <c r="P568" t="b">
        <v>0</v>
      </c>
      <c r="Q568" t="s">
        <v>8305</v>
      </c>
      <c r="R568" s="5">
        <f>Table1[[#This Row],[pledged]]/D568</f>
        <v>0.59142857142857141</v>
      </c>
      <c r="S568" s="6">
        <f>IFERROR(Table1[[#This Row],[pledged]]/Table1[[#This Row],[backers_count]],0)</f>
        <v>53.07692307692308</v>
      </c>
      <c r="T568" s="5" t="s">
        <v>8317</v>
      </c>
      <c r="U568" s="5" t="s">
        <v>8359</v>
      </c>
    </row>
    <row r="569" spans="1:21" ht="45" x14ac:dyDescent="0.2">
      <c r="A569">
        <v>2912</v>
      </c>
      <c r="B569" s="3" t="s">
        <v>2912</v>
      </c>
      <c r="C569" s="3" t="s">
        <v>7022</v>
      </c>
      <c r="D569">
        <v>14440</v>
      </c>
      <c r="E569">
        <v>2030</v>
      </c>
      <c r="F569" t="s">
        <v>8221</v>
      </c>
      <c r="G569" t="s">
        <v>8224</v>
      </c>
      <c r="H569" t="s">
        <v>8246</v>
      </c>
      <c r="I569">
        <v>1452827374</v>
      </c>
      <c r="J569" s="14" t="str">
        <f>TEXT(((Table1[[#This Row],[deadline]]/60/60)/24)+DATE(1970,1,1),"mmm")</f>
        <v>Jan</v>
      </c>
      <c r="K569" s="14" t="str">
        <f>TEXT(((Table1[[#This Row],[deadline]]/60/60)/24)+DATE(1970,1,1),"yyyy")</f>
        <v>2016</v>
      </c>
      <c r="L569">
        <v>1450235374</v>
      </c>
      <c r="M569">
        <f>((Table1[[#This Row],[launched_at]]/60/60)/24)+DATE(1970,1,1)+(-5/24)</f>
        <v>42353.923310185179</v>
      </c>
      <c r="N569" t="b">
        <v>0</v>
      </c>
      <c r="O569">
        <v>26</v>
      </c>
      <c r="P569" t="b">
        <v>0</v>
      </c>
      <c r="Q569" t="s">
        <v>8271</v>
      </c>
      <c r="R569" s="5">
        <f>Table1[[#This Row],[pledged]]/D569</f>
        <v>0.14058171745152354</v>
      </c>
      <c r="S569" s="6">
        <f>IFERROR(Table1[[#This Row],[pledged]]/Table1[[#This Row],[backers_count]],0)</f>
        <v>78.07692307692308</v>
      </c>
      <c r="T569" s="5" t="s">
        <v>8317</v>
      </c>
      <c r="U569" s="5" t="s">
        <v>8318</v>
      </c>
    </row>
    <row r="570" spans="1:21" ht="45" x14ac:dyDescent="0.2">
      <c r="A570">
        <v>1441</v>
      </c>
      <c r="B570" s="3" t="s">
        <v>1442</v>
      </c>
      <c r="C570" s="3" t="s">
        <v>5551</v>
      </c>
      <c r="D570">
        <v>180000</v>
      </c>
      <c r="E570">
        <v>2020</v>
      </c>
      <c r="F570" t="s">
        <v>8221</v>
      </c>
      <c r="G570" t="s">
        <v>8225</v>
      </c>
      <c r="H570" t="s">
        <v>8247</v>
      </c>
      <c r="I570">
        <v>1441995769</v>
      </c>
      <c r="J570" s="14" t="str">
        <f>TEXT(((Table1[[#This Row],[deadline]]/60/60)/24)+DATE(1970,1,1),"mmm")</f>
        <v>Sep</v>
      </c>
      <c r="K570" s="14" t="str">
        <f>TEXT(((Table1[[#This Row],[deadline]]/60/60)/24)+DATE(1970,1,1),"yyyy")</f>
        <v>2015</v>
      </c>
      <c r="L570">
        <v>1436811769</v>
      </c>
      <c r="M570">
        <f>((Table1[[#This Row],[launched_at]]/60/60)/24)+DATE(1970,1,1)+(-5/24)</f>
        <v>42198.557511574072</v>
      </c>
      <c r="N570" t="b">
        <v>0</v>
      </c>
      <c r="O570">
        <v>3</v>
      </c>
      <c r="P570" t="b">
        <v>0</v>
      </c>
      <c r="Q570" t="s">
        <v>8287</v>
      </c>
      <c r="R570" s="5">
        <f>Table1[[#This Row],[pledged]]/D570</f>
        <v>1.1222222222222222E-2</v>
      </c>
      <c r="S570" s="6">
        <f>IFERROR(Table1[[#This Row],[pledged]]/Table1[[#This Row],[backers_count]],0)</f>
        <v>673.33333333333337</v>
      </c>
      <c r="T570" s="5" t="s">
        <v>8322</v>
      </c>
      <c r="U570" s="5" t="s">
        <v>8341</v>
      </c>
    </row>
    <row r="571" spans="1:21" ht="45" x14ac:dyDescent="0.2">
      <c r="A571">
        <v>2429</v>
      </c>
      <c r="B571" s="3" t="s">
        <v>2430</v>
      </c>
      <c r="C571" s="3" t="s">
        <v>6539</v>
      </c>
      <c r="D571">
        <v>140000</v>
      </c>
      <c r="E571">
        <v>2005</v>
      </c>
      <c r="F571" t="s">
        <v>8221</v>
      </c>
      <c r="G571" t="s">
        <v>8234</v>
      </c>
      <c r="H571" t="s">
        <v>8254</v>
      </c>
      <c r="I571">
        <v>1486313040</v>
      </c>
      <c r="J571" s="14" t="str">
        <f>TEXT(((Table1[[#This Row],[deadline]]/60/60)/24)+DATE(1970,1,1),"mmm")</f>
        <v>Feb</v>
      </c>
      <c r="K571" s="14" t="str">
        <f>TEXT(((Table1[[#This Row],[deadline]]/60/60)/24)+DATE(1970,1,1),"yyyy")</f>
        <v>2017</v>
      </c>
      <c r="L571">
        <v>1483131966</v>
      </c>
      <c r="M571">
        <f>((Table1[[#This Row],[launched_at]]/60/60)/24)+DATE(1970,1,1)+(-5/24)</f>
        <v>42734.670902777776</v>
      </c>
      <c r="N571" t="b">
        <v>0</v>
      </c>
      <c r="O571">
        <v>4</v>
      </c>
      <c r="P571" t="b">
        <v>0</v>
      </c>
      <c r="Q571" t="s">
        <v>8284</v>
      </c>
      <c r="R571" s="5">
        <f>Table1[[#This Row],[pledged]]/D571</f>
        <v>1.4321428571428572E-2</v>
      </c>
      <c r="S571" s="6">
        <f>IFERROR(Table1[[#This Row],[pledged]]/Table1[[#This Row],[backers_count]],0)</f>
        <v>501.25</v>
      </c>
      <c r="T571" s="5" t="s">
        <v>8336</v>
      </c>
      <c r="U571" s="5" t="s">
        <v>8337</v>
      </c>
    </row>
    <row r="572" spans="1:21" ht="45" x14ac:dyDescent="0.2">
      <c r="A572">
        <v>883</v>
      </c>
      <c r="B572" s="3" t="s">
        <v>884</v>
      </c>
      <c r="C572" s="3" t="s">
        <v>4993</v>
      </c>
      <c r="D572">
        <v>5000</v>
      </c>
      <c r="E572">
        <v>2001</v>
      </c>
      <c r="F572" t="s">
        <v>8221</v>
      </c>
      <c r="G572" t="s">
        <v>8224</v>
      </c>
      <c r="H572" t="s">
        <v>8246</v>
      </c>
      <c r="I572">
        <v>1456957635</v>
      </c>
      <c r="J572" s="14" t="str">
        <f>TEXT(((Table1[[#This Row],[deadline]]/60/60)/24)+DATE(1970,1,1),"mmm")</f>
        <v>Mar</v>
      </c>
      <c r="K572" s="14" t="str">
        <f>TEXT(((Table1[[#This Row],[deadline]]/60/60)/24)+DATE(1970,1,1),"yyyy")</f>
        <v>2016</v>
      </c>
      <c r="L572">
        <v>1451773635</v>
      </c>
      <c r="M572">
        <f>((Table1[[#This Row],[launched_at]]/60/60)/24)+DATE(1970,1,1)+(-5/24)</f>
        <v>42371.727256944439</v>
      </c>
      <c r="N572" t="b">
        <v>0</v>
      </c>
      <c r="O572">
        <v>24</v>
      </c>
      <c r="P572" t="b">
        <v>0</v>
      </c>
      <c r="Q572" t="s">
        <v>8279</v>
      </c>
      <c r="R572" s="5">
        <f>Table1[[#This Row],[pledged]]/D572</f>
        <v>0.4002</v>
      </c>
      <c r="S572" s="6">
        <f>IFERROR(Table1[[#This Row],[pledged]]/Table1[[#This Row],[backers_count]],0)</f>
        <v>83.375</v>
      </c>
      <c r="T572" s="5" t="s">
        <v>8325</v>
      </c>
      <c r="U572" s="5" t="s">
        <v>8329</v>
      </c>
    </row>
    <row r="573" spans="1:21" ht="45" x14ac:dyDescent="0.2">
      <c r="A573">
        <v>1784</v>
      </c>
      <c r="B573" s="3" t="s">
        <v>1785</v>
      </c>
      <c r="C573" s="3" t="s">
        <v>5894</v>
      </c>
      <c r="D573">
        <v>5000</v>
      </c>
      <c r="E573">
        <v>1988</v>
      </c>
      <c r="F573" t="s">
        <v>8221</v>
      </c>
      <c r="G573" t="s">
        <v>8224</v>
      </c>
      <c r="H573" t="s">
        <v>8246</v>
      </c>
      <c r="I573">
        <v>1422674700</v>
      </c>
      <c r="J573" s="14" t="str">
        <f>TEXT(((Table1[[#This Row],[deadline]]/60/60)/24)+DATE(1970,1,1),"mmm")</f>
        <v>Jan</v>
      </c>
      <c r="K573" s="14" t="str">
        <f>TEXT(((Table1[[#This Row],[deadline]]/60/60)/24)+DATE(1970,1,1),"yyyy")</f>
        <v>2015</v>
      </c>
      <c r="L573">
        <v>1419954240</v>
      </c>
      <c r="M573">
        <f>((Table1[[#This Row],[launched_at]]/60/60)/24)+DATE(1970,1,1)+(-5/24)</f>
        <v>42003.447222222218</v>
      </c>
      <c r="N573" t="b">
        <v>1</v>
      </c>
      <c r="O573">
        <v>33</v>
      </c>
      <c r="P573" t="b">
        <v>0</v>
      </c>
      <c r="Q573" t="s">
        <v>8285</v>
      </c>
      <c r="R573" s="5">
        <f>Table1[[#This Row],[pledged]]/D573</f>
        <v>0.39760000000000001</v>
      </c>
      <c r="S573" s="6">
        <f>IFERROR(Table1[[#This Row],[pledged]]/Table1[[#This Row],[backers_count]],0)</f>
        <v>60.242424242424242</v>
      </c>
      <c r="T573" s="5" t="s">
        <v>8338</v>
      </c>
      <c r="U573" s="5" t="s">
        <v>8339</v>
      </c>
    </row>
    <row r="574" spans="1:21" ht="45" x14ac:dyDescent="0.2">
      <c r="A574">
        <v>913</v>
      </c>
      <c r="B574" s="3" t="s">
        <v>914</v>
      </c>
      <c r="C574" s="3" t="s">
        <v>5023</v>
      </c>
      <c r="D574">
        <v>30000</v>
      </c>
      <c r="E574">
        <v>1982</v>
      </c>
      <c r="F574" t="s">
        <v>8221</v>
      </c>
      <c r="G574" t="s">
        <v>8224</v>
      </c>
      <c r="H574" t="s">
        <v>8246</v>
      </c>
      <c r="I574">
        <v>1336188019</v>
      </c>
      <c r="J574" s="14" t="str">
        <f>TEXT(((Table1[[#This Row],[deadline]]/60/60)/24)+DATE(1970,1,1),"mmm")</f>
        <v>May</v>
      </c>
      <c r="K574" s="14" t="str">
        <f>TEXT(((Table1[[#This Row],[deadline]]/60/60)/24)+DATE(1970,1,1),"yyyy")</f>
        <v>2012</v>
      </c>
      <c r="L574">
        <v>1333596019</v>
      </c>
      <c r="M574">
        <f>((Table1[[#This Row],[launched_at]]/60/60)/24)+DATE(1970,1,1)+(-5/24)</f>
        <v>41003.930775462963</v>
      </c>
      <c r="N574" t="b">
        <v>0</v>
      </c>
      <c r="O574">
        <v>24</v>
      </c>
      <c r="P574" t="b">
        <v>0</v>
      </c>
      <c r="Q574" t="s">
        <v>8278</v>
      </c>
      <c r="R574" s="5">
        <f>Table1[[#This Row],[pledged]]/D574</f>
        <v>6.6066666666666662E-2</v>
      </c>
      <c r="S574" s="6">
        <f>IFERROR(Table1[[#This Row],[pledged]]/Table1[[#This Row],[backers_count]],0)</f>
        <v>82.583333333333329</v>
      </c>
      <c r="T574" s="5" t="s">
        <v>8325</v>
      </c>
      <c r="U574" s="5" t="s">
        <v>8328</v>
      </c>
    </row>
    <row r="575" spans="1:21" ht="45" x14ac:dyDescent="0.2">
      <c r="A575">
        <v>1714</v>
      </c>
      <c r="B575" s="3" t="s">
        <v>1715</v>
      </c>
      <c r="C575" s="3" t="s">
        <v>5824</v>
      </c>
      <c r="D575">
        <v>25000</v>
      </c>
      <c r="E575">
        <v>1967</v>
      </c>
      <c r="F575" t="s">
        <v>8221</v>
      </c>
      <c r="G575" t="s">
        <v>8224</v>
      </c>
      <c r="H575" t="s">
        <v>8246</v>
      </c>
      <c r="I575">
        <v>1430517761</v>
      </c>
      <c r="J575" s="14" t="str">
        <f>TEXT(((Table1[[#This Row],[deadline]]/60/60)/24)+DATE(1970,1,1),"mmm")</f>
        <v>May</v>
      </c>
      <c r="K575" s="14" t="str">
        <f>TEXT(((Table1[[#This Row],[deadline]]/60/60)/24)+DATE(1970,1,1),"yyyy")</f>
        <v>2015</v>
      </c>
      <c r="L575">
        <v>1427925761</v>
      </c>
      <c r="M575">
        <f>((Table1[[#This Row],[launched_at]]/60/60)/24)+DATE(1970,1,1)+(-5/24)</f>
        <v>42095.710196759253</v>
      </c>
      <c r="N575" t="b">
        <v>0</v>
      </c>
      <c r="O575">
        <v>17</v>
      </c>
      <c r="P575" t="b">
        <v>0</v>
      </c>
      <c r="Q575" t="s">
        <v>8293</v>
      </c>
      <c r="R575" s="5">
        <f>Table1[[#This Row],[pledged]]/D575</f>
        <v>7.868E-2</v>
      </c>
      <c r="S575" s="6">
        <f>IFERROR(Table1[[#This Row],[pledged]]/Table1[[#This Row],[backers_count]],0)</f>
        <v>115.70588235294117</v>
      </c>
      <c r="T575" s="5" t="s">
        <v>8325</v>
      </c>
      <c r="U575" s="5" t="s">
        <v>8347</v>
      </c>
    </row>
    <row r="576" spans="1:21" ht="75" x14ac:dyDescent="0.2">
      <c r="A576">
        <v>499</v>
      </c>
      <c r="B576" s="3" t="s">
        <v>500</v>
      </c>
      <c r="C576" s="3" t="s">
        <v>4609</v>
      </c>
      <c r="D576">
        <v>20000</v>
      </c>
      <c r="E576">
        <v>1910</v>
      </c>
      <c r="F576" t="s">
        <v>8221</v>
      </c>
      <c r="G576" t="s">
        <v>8224</v>
      </c>
      <c r="H576" t="s">
        <v>8246</v>
      </c>
      <c r="I576">
        <v>1255381140</v>
      </c>
      <c r="J576" s="14" t="str">
        <f>TEXT(((Table1[[#This Row],[deadline]]/60/60)/24)+DATE(1970,1,1),"mmm")</f>
        <v>Oct</v>
      </c>
      <c r="K576" s="14" t="str">
        <f>TEXT(((Table1[[#This Row],[deadline]]/60/60)/24)+DATE(1970,1,1),"yyyy")</f>
        <v>2009</v>
      </c>
      <c r="L576">
        <v>1250630968</v>
      </c>
      <c r="M576" s="13">
        <f>((Table1[[#This Row],[launched_at]]/60/60)/24)+DATE(1970,1,1)+(-5/24)</f>
        <v>40043.687129629623</v>
      </c>
      <c r="N576" t="b">
        <v>0</v>
      </c>
      <c r="O576">
        <v>26</v>
      </c>
      <c r="P576" t="b">
        <v>0</v>
      </c>
      <c r="Q576" t="s">
        <v>8270</v>
      </c>
      <c r="R576" s="5">
        <f>Table1[[#This Row],[pledged]]/D576</f>
        <v>9.5500000000000002E-2</v>
      </c>
      <c r="S576" s="6">
        <f>IFERROR(Table1[[#This Row],[pledged]]/Table1[[#This Row],[backers_count]],0)</f>
        <v>73.461538461538467</v>
      </c>
      <c r="T576" s="5" t="s">
        <v>8310</v>
      </c>
      <c r="U576" s="5" t="s">
        <v>8316</v>
      </c>
    </row>
    <row r="577" spans="1:21" ht="45" x14ac:dyDescent="0.2">
      <c r="A577">
        <v>2883</v>
      </c>
      <c r="B577" s="3" t="s">
        <v>2883</v>
      </c>
      <c r="C577" s="3" t="s">
        <v>6993</v>
      </c>
      <c r="D577">
        <v>10000</v>
      </c>
      <c r="E577">
        <v>1908</v>
      </c>
      <c r="F577" t="s">
        <v>8221</v>
      </c>
      <c r="G577" t="s">
        <v>8224</v>
      </c>
      <c r="H577" t="s">
        <v>8246</v>
      </c>
      <c r="I577">
        <v>1454734740</v>
      </c>
      <c r="J577" s="14" t="str">
        <f>TEXT(((Table1[[#This Row],[deadline]]/60/60)/24)+DATE(1970,1,1),"mmm")</f>
        <v>Feb</v>
      </c>
      <c r="K577" s="14" t="str">
        <f>TEXT(((Table1[[#This Row],[deadline]]/60/60)/24)+DATE(1970,1,1),"yyyy")</f>
        <v>2016</v>
      </c>
      <c r="L577">
        <v>1451684437</v>
      </c>
      <c r="M577">
        <f>((Table1[[#This Row],[launched_at]]/60/60)/24)+DATE(1970,1,1)+(-5/24)</f>
        <v>42370.694872685184</v>
      </c>
      <c r="N577" t="b">
        <v>0</v>
      </c>
      <c r="O577">
        <v>5</v>
      </c>
      <c r="P577" t="b">
        <v>0</v>
      </c>
      <c r="Q577" t="s">
        <v>8271</v>
      </c>
      <c r="R577" s="5">
        <f>Table1[[#This Row],[pledged]]/D577</f>
        <v>0.1908</v>
      </c>
      <c r="S577" s="6">
        <f>IFERROR(Table1[[#This Row],[pledged]]/Table1[[#This Row],[backers_count]],0)</f>
        <v>381.6</v>
      </c>
      <c r="T577" s="5" t="s">
        <v>8317</v>
      </c>
      <c r="U577" s="5" t="s">
        <v>8318</v>
      </c>
    </row>
    <row r="578" spans="1:21" ht="45" x14ac:dyDescent="0.2">
      <c r="A578">
        <v>2675</v>
      </c>
      <c r="B578" s="3" t="s">
        <v>2675</v>
      </c>
      <c r="C578" s="3" t="s">
        <v>6785</v>
      </c>
      <c r="D578">
        <v>25000</v>
      </c>
      <c r="E578">
        <v>1897</v>
      </c>
      <c r="F578" t="s">
        <v>8221</v>
      </c>
      <c r="G578" t="s">
        <v>8224</v>
      </c>
      <c r="H578" t="s">
        <v>8246</v>
      </c>
      <c r="I578">
        <v>1415655289</v>
      </c>
      <c r="J578" s="14" t="str">
        <f>TEXT(((Table1[[#This Row],[deadline]]/60/60)/24)+DATE(1970,1,1),"mmm")</f>
        <v>Nov</v>
      </c>
      <c r="K578" s="14" t="str">
        <f>TEXT(((Table1[[#This Row],[deadline]]/60/60)/24)+DATE(1970,1,1),"yyyy")</f>
        <v>2014</v>
      </c>
      <c r="L578">
        <v>1413059689</v>
      </c>
      <c r="M578">
        <f>((Table1[[#This Row],[launched_at]]/60/60)/24)+DATE(1970,1,1)+(-5/24)</f>
        <v>41923.649178240739</v>
      </c>
      <c r="N578" t="b">
        <v>1</v>
      </c>
      <c r="O578">
        <v>29</v>
      </c>
      <c r="P578" t="b">
        <v>0</v>
      </c>
      <c r="Q578" t="s">
        <v>8302</v>
      </c>
      <c r="R578" s="5">
        <f>Table1[[#This Row],[pledged]]/D578</f>
        <v>7.5880000000000003E-2</v>
      </c>
      <c r="S578" s="6">
        <f>IFERROR(Table1[[#This Row],[pledged]]/Table1[[#This Row],[backers_count]],0)</f>
        <v>65.41379310344827</v>
      </c>
      <c r="T578" s="5" t="s">
        <v>8319</v>
      </c>
      <c r="U578" s="5" t="s">
        <v>8356</v>
      </c>
    </row>
    <row r="579" spans="1:21" ht="45" x14ac:dyDescent="0.2">
      <c r="A579">
        <v>985</v>
      </c>
      <c r="B579" s="3" t="s">
        <v>986</v>
      </c>
      <c r="C579" s="3" t="s">
        <v>5095</v>
      </c>
      <c r="D579">
        <v>30000</v>
      </c>
      <c r="E579">
        <v>1888</v>
      </c>
      <c r="F579" t="s">
        <v>8221</v>
      </c>
      <c r="G579" t="s">
        <v>8236</v>
      </c>
      <c r="H579" t="s">
        <v>8249</v>
      </c>
      <c r="I579">
        <v>1451602800</v>
      </c>
      <c r="J579" s="14" t="str">
        <f>TEXT(((Table1[[#This Row],[deadline]]/60/60)/24)+DATE(1970,1,1),"mmm")</f>
        <v>Dec</v>
      </c>
      <c r="K579" s="14" t="str">
        <f>TEXT(((Table1[[#This Row],[deadline]]/60/60)/24)+DATE(1970,1,1),"yyyy")</f>
        <v>2015</v>
      </c>
      <c r="L579">
        <v>1449011610</v>
      </c>
      <c r="M579">
        <f>((Table1[[#This Row],[launched_at]]/60/60)/24)+DATE(1970,1,1)+(-5/24)</f>
        <v>42339.759375000001</v>
      </c>
      <c r="N579" t="b">
        <v>0</v>
      </c>
      <c r="O579">
        <v>23</v>
      </c>
      <c r="P579" t="b">
        <v>0</v>
      </c>
      <c r="Q579" t="s">
        <v>8273</v>
      </c>
      <c r="R579" s="5">
        <f>Table1[[#This Row],[pledged]]/D579</f>
        <v>6.2933333333333327E-2</v>
      </c>
      <c r="S579" s="6">
        <f>IFERROR(Table1[[#This Row],[pledged]]/Table1[[#This Row],[backers_count]],0)</f>
        <v>82.086956521739125</v>
      </c>
      <c r="T579" s="5" t="s">
        <v>8319</v>
      </c>
      <c r="U579" s="5" t="s">
        <v>8321</v>
      </c>
    </row>
    <row r="580" spans="1:21" ht="45" x14ac:dyDescent="0.2">
      <c r="A580">
        <v>1773</v>
      </c>
      <c r="B580" s="3" t="s">
        <v>1774</v>
      </c>
      <c r="C580" s="3" t="s">
        <v>5883</v>
      </c>
      <c r="D580">
        <v>30000</v>
      </c>
      <c r="E580">
        <v>1877</v>
      </c>
      <c r="F580" t="s">
        <v>8221</v>
      </c>
      <c r="G580" t="s">
        <v>8224</v>
      </c>
      <c r="H580" t="s">
        <v>8246</v>
      </c>
      <c r="I580">
        <v>1421691298</v>
      </c>
      <c r="J580" s="14" t="str">
        <f>TEXT(((Table1[[#This Row],[deadline]]/60/60)/24)+DATE(1970,1,1),"mmm")</f>
        <v>Jan</v>
      </c>
      <c r="K580" s="14" t="str">
        <f>TEXT(((Table1[[#This Row],[deadline]]/60/60)/24)+DATE(1970,1,1),"yyyy")</f>
        <v>2015</v>
      </c>
      <c r="L580">
        <v>1417803298</v>
      </c>
      <c r="M580">
        <f>((Table1[[#This Row],[launched_at]]/60/60)/24)+DATE(1970,1,1)+(-5/24)</f>
        <v>41978.552060185182</v>
      </c>
      <c r="N580" t="b">
        <v>1</v>
      </c>
      <c r="O580">
        <v>19</v>
      </c>
      <c r="P580" t="b">
        <v>0</v>
      </c>
      <c r="Q580" t="s">
        <v>8285</v>
      </c>
      <c r="R580" s="5">
        <f>Table1[[#This Row],[pledged]]/D580</f>
        <v>6.2566666666666673E-2</v>
      </c>
      <c r="S580" s="6">
        <f>IFERROR(Table1[[#This Row],[pledged]]/Table1[[#This Row],[backers_count]],0)</f>
        <v>98.78947368421052</v>
      </c>
      <c r="T580" s="5" t="s">
        <v>8338</v>
      </c>
      <c r="U580" s="5" t="s">
        <v>8339</v>
      </c>
    </row>
    <row r="581" spans="1:21" ht="45" x14ac:dyDescent="0.2">
      <c r="A581">
        <v>438</v>
      </c>
      <c r="B581" s="3" t="s">
        <v>439</v>
      </c>
      <c r="C581" s="3" t="s">
        <v>4548</v>
      </c>
      <c r="D581">
        <v>20000</v>
      </c>
      <c r="E581">
        <v>1876</v>
      </c>
      <c r="F581" t="s">
        <v>8221</v>
      </c>
      <c r="G581" t="s">
        <v>8224</v>
      </c>
      <c r="H581" t="s">
        <v>8246</v>
      </c>
      <c r="I581">
        <v>1447830958</v>
      </c>
      <c r="J581" s="14" t="str">
        <f>TEXT(((Table1[[#This Row],[deadline]]/60/60)/24)+DATE(1970,1,1),"mmm")</f>
        <v>Nov</v>
      </c>
      <c r="K581" s="14" t="str">
        <f>TEXT(((Table1[[#This Row],[deadline]]/60/60)/24)+DATE(1970,1,1),"yyyy")</f>
        <v>2015</v>
      </c>
      <c r="L581">
        <v>1445235358</v>
      </c>
      <c r="M581" s="13">
        <f>((Table1[[#This Row],[launched_at]]/60/60)/24)+DATE(1970,1,1)+(-5/24)</f>
        <v>42296.052754629629</v>
      </c>
      <c r="N581" t="b">
        <v>0</v>
      </c>
      <c r="O581">
        <v>11</v>
      </c>
      <c r="P581" t="b">
        <v>0</v>
      </c>
      <c r="Q581" t="s">
        <v>8270</v>
      </c>
      <c r="R581" s="5">
        <f>Table1[[#This Row],[pledged]]/D581</f>
        <v>9.3799999999999994E-2</v>
      </c>
      <c r="S581" s="6">
        <f>IFERROR(Table1[[#This Row],[pledged]]/Table1[[#This Row],[backers_count]],0)</f>
        <v>170.54545454545453</v>
      </c>
      <c r="T581" s="5" t="s">
        <v>8310</v>
      </c>
      <c r="U581" s="5" t="s">
        <v>8316</v>
      </c>
    </row>
    <row r="582" spans="1:21" ht="45" x14ac:dyDescent="0.2">
      <c r="A582">
        <v>665</v>
      </c>
      <c r="B582" s="3" t="s">
        <v>666</v>
      </c>
      <c r="C582" s="3" t="s">
        <v>4775</v>
      </c>
      <c r="D582">
        <v>10000</v>
      </c>
      <c r="E582">
        <v>1864</v>
      </c>
      <c r="F582" t="s">
        <v>8221</v>
      </c>
      <c r="G582" t="s">
        <v>8224</v>
      </c>
      <c r="H582" t="s">
        <v>8246</v>
      </c>
      <c r="I582">
        <v>1484327061</v>
      </c>
      <c r="J582" s="14" t="str">
        <f>TEXT(((Table1[[#This Row],[deadline]]/60/60)/24)+DATE(1970,1,1),"mmm")</f>
        <v>Jan</v>
      </c>
      <c r="K582" s="14" t="str">
        <f>TEXT(((Table1[[#This Row],[deadline]]/60/60)/24)+DATE(1970,1,1),"yyyy")</f>
        <v>2017</v>
      </c>
      <c r="L582">
        <v>1479143061</v>
      </c>
      <c r="M582">
        <f>((Table1[[#This Row],[launched_at]]/60/60)/24)+DATE(1970,1,1)+(-5/24)</f>
        <v>42688.503020833326</v>
      </c>
      <c r="N582" t="b">
        <v>0</v>
      </c>
      <c r="O582">
        <v>12</v>
      </c>
      <c r="P582" t="b">
        <v>0</v>
      </c>
      <c r="Q582" t="s">
        <v>8273</v>
      </c>
      <c r="R582" s="5">
        <f>Table1[[#This Row],[pledged]]/D582</f>
        <v>0.18640000000000001</v>
      </c>
      <c r="S582" s="6">
        <f>IFERROR(Table1[[#This Row],[pledged]]/Table1[[#This Row],[backers_count]],0)</f>
        <v>155.33333333333334</v>
      </c>
      <c r="T582" s="5" t="s">
        <v>8319</v>
      </c>
      <c r="U582" s="5" t="s">
        <v>8321</v>
      </c>
    </row>
    <row r="583" spans="1:21" ht="30" x14ac:dyDescent="0.2">
      <c r="A583">
        <v>3728</v>
      </c>
      <c r="B583" s="3" t="s">
        <v>3725</v>
      </c>
      <c r="C583" s="3" t="s">
        <v>7838</v>
      </c>
      <c r="D583">
        <v>20000</v>
      </c>
      <c r="E583">
        <v>1862</v>
      </c>
      <c r="F583" t="s">
        <v>8221</v>
      </c>
      <c r="G583" t="s">
        <v>8224</v>
      </c>
      <c r="H583" t="s">
        <v>8246</v>
      </c>
      <c r="I583">
        <v>1439957176</v>
      </c>
      <c r="J583" s="14" t="str">
        <f>TEXT(((Table1[[#This Row],[deadline]]/60/60)/24)+DATE(1970,1,1),"mmm")</f>
        <v>Aug</v>
      </c>
      <c r="K583" s="14" t="str">
        <f>TEXT(((Table1[[#This Row],[deadline]]/60/60)/24)+DATE(1970,1,1),"yyyy")</f>
        <v>2015</v>
      </c>
      <c r="L583">
        <v>1437365176</v>
      </c>
      <c r="M583">
        <f>((Table1[[#This Row],[launched_at]]/60/60)/24)+DATE(1970,1,1)+(-5/24)</f>
        <v>42204.962685185186</v>
      </c>
      <c r="N583" t="b">
        <v>0</v>
      </c>
      <c r="O583">
        <v>31</v>
      </c>
      <c r="P583" t="b">
        <v>0</v>
      </c>
      <c r="Q583" t="s">
        <v>8271</v>
      </c>
      <c r="R583" s="5">
        <f>Table1[[#This Row],[pledged]]/D583</f>
        <v>9.3100000000000002E-2</v>
      </c>
      <c r="S583" s="6">
        <f>IFERROR(Table1[[#This Row],[pledged]]/Table1[[#This Row],[backers_count]],0)</f>
        <v>60.064516129032256</v>
      </c>
      <c r="T583" s="5" t="s">
        <v>8317</v>
      </c>
      <c r="U583" s="5" t="s">
        <v>8318</v>
      </c>
    </row>
    <row r="584" spans="1:21" ht="45" x14ac:dyDescent="0.2">
      <c r="A584">
        <v>481</v>
      </c>
      <c r="B584" s="3" t="s">
        <v>482</v>
      </c>
      <c r="C584" s="3" t="s">
        <v>4591</v>
      </c>
      <c r="D584">
        <v>30000</v>
      </c>
      <c r="E584">
        <v>1830</v>
      </c>
      <c r="F584" t="s">
        <v>8221</v>
      </c>
      <c r="G584" t="s">
        <v>8224</v>
      </c>
      <c r="H584" t="s">
        <v>8246</v>
      </c>
      <c r="I584">
        <v>1349885289</v>
      </c>
      <c r="J584" s="14" t="str">
        <f>TEXT(((Table1[[#This Row],[deadline]]/60/60)/24)+DATE(1970,1,1),"mmm")</f>
        <v>Oct</v>
      </c>
      <c r="K584" s="14" t="str">
        <f>TEXT(((Table1[[#This Row],[deadline]]/60/60)/24)+DATE(1970,1,1),"yyyy")</f>
        <v>2012</v>
      </c>
      <c r="L584">
        <v>1347293289</v>
      </c>
      <c r="M584" s="13">
        <f>((Table1[[#This Row],[launched_at]]/60/60)/24)+DATE(1970,1,1)+(-5/24)</f>
        <v>41162.46399305555</v>
      </c>
      <c r="N584" t="b">
        <v>0</v>
      </c>
      <c r="O584">
        <v>21</v>
      </c>
      <c r="P584" t="b">
        <v>0</v>
      </c>
      <c r="Q584" t="s">
        <v>8270</v>
      </c>
      <c r="R584" s="5">
        <f>Table1[[#This Row],[pledged]]/D584</f>
        <v>6.0999999999999999E-2</v>
      </c>
      <c r="S584" s="6">
        <f>IFERROR(Table1[[#This Row],[pledged]]/Table1[[#This Row],[backers_count]],0)</f>
        <v>87.142857142857139</v>
      </c>
      <c r="T584" s="5" t="s">
        <v>8310</v>
      </c>
      <c r="U584" s="5" t="s">
        <v>8316</v>
      </c>
    </row>
    <row r="585" spans="1:21" ht="45" x14ac:dyDescent="0.2">
      <c r="A585">
        <v>3100</v>
      </c>
      <c r="B585" s="3" t="s">
        <v>3100</v>
      </c>
      <c r="C585" s="3" t="s">
        <v>7210</v>
      </c>
      <c r="D585">
        <v>12000</v>
      </c>
      <c r="E585">
        <v>1827</v>
      </c>
      <c r="F585" t="s">
        <v>8221</v>
      </c>
      <c r="G585" t="s">
        <v>8224</v>
      </c>
      <c r="H585" t="s">
        <v>8246</v>
      </c>
      <c r="I585">
        <v>1413816975</v>
      </c>
      <c r="J585" s="14" t="str">
        <f>TEXT(((Table1[[#This Row],[deadline]]/60/60)/24)+DATE(1970,1,1),"mmm")</f>
        <v>Oct</v>
      </c>
      <c r="K585" s="14" t="str">
        <f>TEXT(((Table1[[#This Row],[deadline]]/60/60)/24)+DATE(1970,1,1),"yyyy")</f>
        <v>2014</v>
      </c>
      <c r="L585">
        <v>1411224975</v>
      </c>
      <c r="M585">
        <f>((Table1[[#This Row],[launched_at]]/60/60)/24)+DATE(1970,1,1)+(-5/24)</f>
        <v>41902.4140625</v>
      </c>
      <c r="N585" t="b">
        <v>0</v>
      </c>
      <c r="O585">
        <v>13</v>
      </c>
      <c r="P585" t="b">
        <v>0</v>
      </c>
      <c r="Q585" t="s">
        <v>8303</v>
      </c>
      <c r="R585" s="5">
        <f>Table1[[#This Row],[pledged]]/D585</f>
        <v>0.15225</v>
      </c>
      <c r="S585" s="6">
        <f>IFERROR(Table1[[#This Row],[pledged]]/Table1[[#This Row],[backers_count]],0)</f>
        <v>140.53846153846155</v>
      </c>
      <c r="T585" s="5" t="s">
        <v>8317</v>
      </c>
      <c r="U585" s="5" t="s">
        <v>8357</v>
      </c>
    </row>
    <row r="586" spans="1:21" ht="30" x14ac:dyDescent="0.2">
      <c r="A586">
        <v>2595</v>
      </c>
      <c r="B586" s="3" t="s">
        <v>2595</v>
      </c>
      <c r="C586" s="3" t="s">
        <v>6705</v>
      </c>
      <c r="D586">
        <v>15000</v>
      </c>
      <c r="E586">
        <v>1825</v>
      </c>
      <c r="F586" t="s">
        <v>8221</v>
      </c>
      <c r="G586" t="s">
        <v>8224</v>
      </c>
      <c r="H586" t="s">
        <v>8246</v>
      </c>
      <c r="I586">
        <v>1487915500</v>
      </c>
      <c r="J586" s="14" t="str">
        <f>TEXT(((Table1[[#This Row],[deadline]]/60/60)/24)+DATE(1970,1,1),"mmm")</f>
        <v>Feb</v>
      </c>
      <c r="K586" s="14" t="str">
        <f>TEXT(((Table1[[#This Row],[deadline]]/60/60)/24)+DATE(1970,1,1),"yyyy")</f>
        <v>2017</v>
      </c>
      <c r="L586">
        <v>1485323500</v>
      </c>
      <c r="M586">
        <f>((Table1[[#This Row],[launched_at]]/60/60)/24)+DATE(1970,1,1)+(-5/24)</f>
        <v>42760.035879629628</v>
      </c>
      <c r="N586" t="b">
        <v>0</v>
      </c>
      <c r="O586">
        <v>19</v>
      </c>
      <c r="P586" t="b">
        <v>0</v>
      </c>
      <c r="Q586" t="s">
        <v>8284</v>
      </c>
      <c r="R586" s="5">
        <f>Table1[[#This Row],[pledged]]/D586</f>
        <v>0.12166666666666667</v>
      </c>
      <c r="S586" s="6">
        <f>IFERROR(Table1[[#This Row],[pledged]]/Table1[[#This Row],[backers_count]],0)</f>
        <v>96.05263157894737</v>
      </c>
      <c r="T586" s="5" t="s">
        <v>8336</v>
      </c>
      <c r="U586" s="5" t="s">
        <v>8337</v>
      </c>
    </row>
    <row r="587" spans="1:21" ht="30" x14ac:dyDescent="0.2">
      <c r="A587">
        <v>1080</v>
      </c>
      <c r="B587" s="3" t="s">
        <v>1081</v>
      </c>
      <c r="C587" s="3" t="s">
        <v>5190</v>
      </c>
      <c r="D587">
        <v>20000</v>
      </c>
      <c r="E587">
        <v>1821</v>
      </c>
      <c r="F587" t="s">
        <v>8221</v>
      </c>
      <c r="G587" t="s">
        <v>8224</v>
      </c>
      <c r="H587" t="s">
        <v>8246</v>
      </c>
      <c r="I587">
        <v>1399778333</v>
      </c>
      <c r="J587" s="14" t="str">
        <f>TEXT(((Table1[[#This Row],[deadline]]/60/60)/24)+DATE(1970,1,1),"mmm")</f>
        <v>May</v>
      </c>
      <c r="K587" s="14" t="str">
        <f>TEXT(((Table1[[#This Row],[deadline]]/60/60)/24)+DATE(1970,1,1),"yyyy")</f>
        <v>2014</v>
      </c>
      <c r="L587">
        <v>1397186333</v>
      </c>
      <c r="M587">
        <f>((Table1[[#This Row],[launched_at]]/60/60)/24)+DATE(1970,1,1)+(-5/24)</f>
        <v>41739.929780092592</v>
      </c>
      <c r="N587" t="b">
        <v>0</v>
      </c>
      <c r="O587">
        <v>98</v>
      </c>
      <c r="P587" t="b">
        <v>0</v>
      </c>
      <c r="Q587" t="s">
        <v>8282</v>
      </c>
      <c r="R587" s="5">
        <f>Table1[[#This Row],[pledged]]/D587</f>
        <v>9.1050000000000006E-2</v>
      </c>
      <c r="S587" s="6">
        <f>IFERROR(Table1[[#This Row],[pledged]]/Table1[[#This Row],[backers_count]],0)</f>
        <v>18.581632653061224</v>
      </c>
      <c r="T587" s="5" t="s">
        <v>8333</v>
      </c>
      <c r="U587" s="5" t="s">
        <v>8334</v>
      </c>
    </row>
    <row r="588" spans="1:21" ht="30" x14ac:dyDescent="0.2">
      <c r="A588">
        <v>1098</v>
      </c>
      <c r="B588" s="3" t="s">
        <v>1099</v>
      </c>
      <c r="C588" s="3" t="s">
        <v>5208</v>
      </c>
      <c r="D588">
        <v>25000</v>
      </c>
      <c r="E588">
        <v>1803</v>
      </c>
      <c r="F588" t="s">
        <v>8221</v>
      </c>
      <c r="G588" t="s">
        <v>8224</v>
      </c>
      <c r="H588" t="s">
        <v>8246</v>
      </c>
      <c r="I588">
        <v>1397413095</v>
      </c>
      <c r="J588" s="14" t="str">
        <f>TEXT(((Table1[[#This Row],[deadline]]/60/60)/24)+DATE(1970,1,1),"mmm")</f>
        <v>Apr</v>
      </c>
      <c r="K588" s="14" t="str">
        <f>TEXT(((Table1[[#This Row],[deadline]]/60/60)/24)+DATE(1970,1,1),"yyyy")</f>
        <v>2014</v>
      </c>
      <c r="L588">
        <v>1394821095</v>
      </c>
      <c r="M588">
        <f>((Table1[[#This Row],[launched_at]]/60/60)/24)+DATE(1970,1,1)+(-5/24)</f>
        <v>41712.554340277777</v>
      </c>
      <c r="N588" t="b">
        <v>0</v>
      </c>
      <c r="O588">
        <v>22</v>
      </c>
      <c r="P588" t="b">
        <v>0</v>
      </c>
      <c r="Q588" t="s">
        <v>8282</v>
      </c>
      <c r="R588" s="5">
        <f>Table1[[#This Row],[pledged]]/D588</f>
        <v>7.2120000000000004E-2</v>
      </c>
      <c r="S588" s="6">
        <f>IFERROR(Table1[[#This Row],[pledged]]/Table1[[#This Row],[backers_count]],0)</f>
        <v>81.954545454545453</v>
      </c>
      <c r="T588" s="5" t="s">
        <v>8333</v>
      </c>
      <c r="U588" s="5" t="s">
        <v>8334</v>
      </c>
    </row>
    <row r="589" spans="1:21" ht="45" x14ac:dyDescent="0.2">
      <c r="A589">
        <v>3196</v>
      </c>
      <c r="B589" s="3" t="s">
        <v>3196</v>
      </c>
      <c r="C589" s="3" t="s">
        <v>7306</v>
      </c>
      <c r="D589">
        <v>3000000</v>
      </c>
      <c r="E589">
        <v>1800</v>
      </c>
      <c r="F589" t="s">
        <v>8221</v>
      </c>
      <c r="G589" t="s">
        <v>8224</v>
      </c>
      <c r="H589" t="s">
        <v>8246</v>
      </c>
      <c r="I589">
        <v>1438437600</v>
      </c>
      <c r="J589" s="14" t="str">
        <f>TEXT(((Table1[[#This Row],[deadline]]/60/60)/24)+DATE(1970,1,1),"mmm")</f>
        <v>Aug</v>
      </c>
      <c r="K589" s="14" t="str">
        <f>TEXT(((Table1[[#This Row],[deadline]]/60/60)/24)+DATE(1970,1,1),"yyyy")</f>
        <v>2015</v>
      </c>
      <c r="L589">
        <v>1433254875</v>
      </c>
      <c r="M589">
        <f>((Table1[[#This Row],[launched_at]]/60/60)/24)+DATE(1970,1,1)+(-5/24)</f>
        <v>42157.389756944445</v>
      </c>
      <c r="N589" t="b">
        <v>0</v>
      </c>
      <c r="O589">
        <v>6</v>
      </c>
      <c r="P589" t="b">
        <v>0</v>
      </c>
      <c r="Q589" t="s">
        <v>8305</v>
      </c>
      <c r="R589" s="5">
        <f>Table1[[#This Row],[pledged]]/D589</f>
        <v>5.9999999999999995E-4</v>
      </c>
      <c r="S589" s="6">
        <f>IFERROR(Table1[[#This Row],[pledged]]/Table1[[#This Row],[backers_count]],0)</f>
        <v>300</v>
      </c>
      <c r="T589" s="5" t="s">
        <v>8317</v>
      </c>
      <c r="U589" s="5" t="s">
        <v>8359</v>
      </c>
    </row>
    <row r="590" spans="1:21" ht="30" x14ac:dyDescent="0.2">
      <c r="A590">
        <v>3854</v>
      </c>
      <c r="B590" s="3" t="s">
        <v>3851</v>
      </c>
      <c r="C590" s="3" t="s">
        <v>7963</v>
      </c>
      <c r="D590">
        <v>11000</v>
      </c>
      <c r="E590">
        <v>1788</v>
      </c>
      <c r="F590" t="s">
        <v>8221</v>
      </c>
      <c r="G590" t="s">
        <v>8224</v>
      </c>
      <c r="H590" t="s">
        <v>8246</v>
      </c>
      <c r="I590">
        <v>1431206058</v>
      </c>
      <c r="J590" s="14" t="str">
        <f>TEXT(((Table1[[#This Row],[deadline]]/60/60)/24)+DATE(1970,1,1),"mmm")</f>
        <v>May</v>
      </c>
      <c r="K590" s="14" t="str">
        <f>TEXT(((Table1[[#This Row],[deadline]]/60/60)/24)+DATE(1970,1,1),"yyyy")</f>
        <v>2015</v>
      </c>
      <c r="L590">
        <v>1428614058</v>
      </c>
      <c r="M590">
        <f>((Table1[[#This Row],[launched_at]]/60/60)/24)+DATE(1970,1,1)+(-5/24)</f>
        <v>42103.67659722222</v>
      </c>
      <c r="N590" t="b">
        <v>0</v>
      </c>
      <c r="O590">
        <v>20</v>
      </c>
      <c r="P590" t="b">
        <v>0</v>
      </c>
      <c r="Q590" t="s">
        <v>8271</v>
      </c>
      <c r="R590" s="5">
        <f>Table1[[#This Row],[pledged]]/D590</f>
        <v>0.16254545454545455</v>
      </c>
      <c r="S590" s="6">
        <f>IFERROR(Table1[[#This Row],[pledged]]/Table1[[#This Row],[backers_count]],0)</f>
        <v>89.4</v>
      </c>
      <c r="T590" s="5" t="s">
        <v>8317</v>
      </c>
      <c r="U590" s="5" t="s">
        <v>8318</v>
      </c>
    </row>
    <row r="591" spans="1:21" ht="45" x14ac:dyDescent="0.2">
      <c r="A591">
        <v>3943</v>
      </c>
      <c r="B591" s="3" t="s">
        <v>3940</v>
      </c>
      <c r="C591" s="3" t="s">
        <v>8051</v>
      </c>
      <c r="D591">
        <v>5000</v>
      </c>
      <c r="E591">
        <v>1782</v>
      </c>
      <c r="F591" t="s">
        <v>8221</v>
      </c>
      <c r="G591" t="s">
        <v>8224</v>
      </c>
      <c r="H591" t="s">
        <v>8246</v>
      </c>
      <c r="I591">
        <v>1446483000</v>
      </c>
      <c r="J591" s="14" t="str">
        <f>TEXT(((Table1[[#This Row],[deadline]]/60/60)/24)+DATE(1970,1,1),"mmm")</f>
        <v>Nov</v>
      </c>
      <c r="K591" s="14" t="str">
        <f>TEXT(((Table1[[#This Row],[deadline]]/60/60)/24)+DATE(1970,1,1),"yyyy")</f>
        <v>2015</v>
      </c>
      <c r="L591">
        <v>1443811268</v>
      </c>
      <c r="M591">
        <f>((Table1[[#This Row],[launched_at]]/60/60)/24)+DATE(1970,1,1)+(-5/24)</f>
        <v>42279.570231481477</v>
      </c>
      <c r="N591" t="b">
        <v>0</v>
      </c>
      <c r="O591">
        <v>13</v>
      </c>
      <c r="P591" t="b">
        <v>0</v>
      </c>
      <c r="Q591" t="s">
        <v>8271</v>
      </c>
      <c r="R591" s="5">
        <f>Table1[[#This Row],[pledged]]/D591</f>
        <v>0.35639999999999999</v>
      </c>
      <c r="S591" s="6">
        <f>IFERROR(Table1[[#This Row],[pledged]]/Table1[[#This Row],[backers_count]],0)</f>
        <v>137.07692307692307</v>
      </c>
      <c r="T591" s="5" t="s">
        <v>8317</v>
      </c>
      <c r="U591" s="5" t="s">
        <v>8318</v>
      </c>
    </row>
    <row r="592" spans="1:21" ht="45" x14ac:dyDescent="0.2">
      <c r="A592">
        <v>966</v>
      </c>
      <c r="B592" s="3" t="s">
        <v>967</v>
      </c>
      <c r="C592" s="3" t="s">
        <v>5076</v>
      </c>
      <c r="D592">
        <v>12000</v>
      </c>
      <c r="E592">
        <v>1776</v>
      </c>
      <c r="F592" t="s">
        <v>8221</v>
      </c>
      <c r="G592" t="s">
        <v>8224</v>
      </c>
      <c r="H592" t="s">
        <v>8246</v>
      </c>
      <c r="I592">
        <v>1475766932</v>
      </c>
      <c r="J592" s="14" t="str">
        <f>TEXT(((Table1[[#This Row],[deadline]]/60/60)/24)+DATE(1970,1,1),"mmm")</f>
        <v>Oct</v>
      </c>
      <c r="K592" s="14" t="str">
        <f>TEXT(((Table1[[#This Row],[deadline]]/60/60)/24)+DATE(1970,1,1),"yyyy")</f>
        <v>2016</v>
      </c>
      <c r="L592">
        <v>1473174932</v>
      </c>
      <c r="M592">
        <f>((Table1[[#This Row],[launched_at]]/60/60)/24)+DATE(1970,1,1)+(-5/24)</f>
        <v>42619.427453703705</v>
      </c>
      <c r="N592" t="b">
        <v>0</v>
      </c>
      <c r="O592">
        <v>30</v>
      </c>
      <c r="P592" t="b">
        <v>0</v>
      </c>
      <c r="Q592" t="s">
        <v>8273</v>
      </c>
      <c r="R592" s="5">
        <f>Table1[[#This Row],[pledged]]/D592</f>
        <v>0.14799999999999999</v>
      </c>
      <c r="S592" s="6">
        <f>IFERROR(Table1[[#This Row],[pledged]]/Table1[[#This Row],[backers_count]],0)</f>
        <v>59.2</v>
      </c>
      <c r="T592" s="5" t="s">
        <v>8319</v>
      </c>
      <c r="U592" s="5" t="s">
        <v>8321</v>
      </c>
    </row>
    <row r="593" spans="1:21" ht="45" x14ac:dyDescent="0.2">
      <c r="A593">
        <v>2517</v>
      </c>
      <c r="B593" s="3" t="s">
        <v>2517</v>
      </c>
      <c r="C593" s="3" t="s">
        <v>6627</v>
      </c>
      <c r="D593">
        <v>18000</v>
      </c>
      <c r="E593">
        <v>1767</v>
      </c>
      <c r="F593" t="s">
        <v>8221</v>
      </c>
      <c r="G593" t="s">
        <v>8229</v>
      </c>
      <c r="H593" t="s">
        <v>8251</v>
      </c>
      <c r="I593">
        <v>1426788930</v>
      </c>
      <c r="J593" s="14" t="str">
        <f>TEXT(((Table1[[#This Row],[deadline]]/60/60)/24)+DATE(1970,1,1),"mmm")</f>
        <v>Mar</v>
      </c>
      <c r="K593" s="14" t="str">
        <f>TEXT(((Table1[[#This Row],[deadline]]/60/60)/24)+DATE(1970,1,1),"yyyy")</f>
        <v>2015</v>
      </c>
      <c r="L593">
        <v>1424200530</v>
      </c>
      <c r="M593">
        <f>((Table1[[#This Row],[launched_at]]/60/60)/24)+DATE(1970,1,1)+(-5/24)</f>
        <v>42052.594097222223</v>
      </c>
      <c r="N593" t="b">
        <v>0</v>
      </c>
      <c r="O593">
        <v>33</v>
      </c>
      <c r="P593" t="b">
        <v>0</v>
      </c>
      <c r="Q593" t="s">
        <v>8299</v>
      </c>
      <c r="R593" s="5">
        <f>Table1[[#This Row],[pledged]]/D593</f>
        <v>9.8166666666666666E-2</v>
      </c>
      <c r="S593" s="6">
        <f>IFERROR(Table1[[#This Row],[pledged]]/Table1[[#This Row],[backers_count]],0)</f>
        <v>53.545454545454547</v>
      </c>
      <c r="T593" s="5" t="s">
        <v>8336</v>
      </c>
      <c r="U593" s="5" t="s">
        <v>8353</v>
      </c>
    </row>
    <row r="594" spans="1:21" ht="45" x14ac:dyDescent="0.2">
      <c r="A594">
        <v>3633</v>
      </c>
      <c r="B594" s="3" t="s">
        <v>3631</v>
      </c>
      <c r="C594" s="3" t="s">
        <v>7743</v>
      </c>
      <c r="D594">
        <v>5000</v>
      </c>
      <c r="E594">
        <v>1762</v>
      </c>
      <c r="F594" t="s">
        <v>8221</v>
      </c>
      <c r="G594" t="s">
        <v>8224</v>
      </c>
      <c r="H594" t="s">
        <v>8246</v>
      </c>
      <c r="I594">
        <v>1479517200</v>
      </c>
      <c r="J594" s="14" t="str">
        <f>TEXT(((Table1[[#This Row],[deadline]]/60/60)/24)+DATE(1970,1,1),"mmm")</f>
        <v>Nov</v>
      </c>
      <c r="K594" s="14" t="str">
        <f>TEXT(((Table1[[#This Row],[deadline]]/60/60)/24)+DATE(1970,1,1),"yyyy")</f>
        <v>2016</v>
      </c>
      <c r="L594">
        <v>1475765867</v>
      </c>
      <c r="M594">
        <f>((Table1[[#This Row],[launched_at]]/60/60)/24)+DATE(1970,1,1)+(-5/24)</f>
        <v>42649.415127314809</v>
      </c>
      <c r="N594" t="b">
        <v>0</v>
      </c>
      <c r="O594">
        <v>31</v>
      </c>
      <c r="P594" t="b">
        <v>0</v>
      </c>
      <c r="Q594" t="s">
        <v>8305</v>
      </c>
      <c r="R594" s="5">
        <f>Table1[[#This Row],[pledged]]/D594</f>
        <v>0.35239999999999999</v>
      </c>
      <c r="S594" s="6">
        <f>IFERROR(Table1[[#This Row],[pledged]]/Table1[[#This Row],[backers_count]],0)</f>
        <v>56.838709677419352</v>
      </c>
      <c r="T594" s="5" t="s">
        <v>8317</v>
      </c>
      <c r="U594" s="5" t="s">
        <v>8359</v>
      </c>
    </row>
    <row r="595" spans="1:21" ht="45" x14ac:dyDescent="0.2">
      <c r="A595">
        <v>3098</v>
      </c>
      <c r="B595" s="3" t="s">
        <v>3098</v>
      </c>
      <c r="C595" s="3" t="s">
        <v>7208</v>
      </c>
      <c r="D595">
        <v>48725</v>
      </c>
      <c r="E595">
        <v>1758</v>
      </c>
      <c r="F595" t="s">
        <v>8221</v>
      </c>
      <c r="G595" t="s">
        <v>8224</v>
      </c>
      <c r="H595" t="s">
        <v>8246</v>
      </c>
      <c r="I595">
        <v>1454890620</v>
      </c>
      <c r="J595" s="14" t="str">
        <f>TEXT(((Table1[[#This Row],[deadline]]/60/60)/24)+DATE(1970,1,1),"mmm")</f>
        <v>Feb</v>
      </c>
      <c r="K595" s="14" t="str">
        <f>TEXT(((Table1[[#This Row],[deadline]]/60/60)/24)+DATE(1970,1,1),"yyyy")</f>
        <v>2016</v>
      </c>
      <c r="L595">
        <v>1450724449</v>
      </c>
      <c r="M595">
        <f>((Table1[[#This Row],[launched_at]]/60/60)/24)+DATE(1970,1,1)+(-5/24)</f>
        <v>42359.58390046296</v>
      </c>
      <c r="N595" t="b">
        <v>0</v>
      </c>
      <c r="O595">
        <v>27</v>
      </c>
      <c r="P595" t="b">
        <v>0</v>
      </c>
      <c r="Q595" t="s">
        <v>8303</v>
      </c>
      <c r="R595" s="5">
        <f>Table1[[#This Row],[pledged]]/D595</f>
        <v>3.608004104669061E-2</v>
      </c>
      <c r="S595" s="6">
        <f>IFERROR(Table1[[#This Row],[pledged]]/Table1[[#This Row],[backers_count]],0)</f>
        <v>65.111111111111114</v>
      </c>
      <c r="T595" s="5" t="s">
        <v>8317</v>
      </c>
      <c r="U595" s="5" t="s">
        <v>8357</v>
      </c>
    </row>
    <row r="596" spans="1:21" ht="45" x14ac:dyDescent="0.2">
      <c r="A596">
        <v>2745</v>
      </c>
      <c r="B596" s="3" t="s">
        <v>2745</v>
      </c>
      <c r="C596" s="3" t="s">
        <v>6855</v>
      </c>
      <c r="D596">
        <v>8000</v>
      </c>
      <c r="E596">
        <v>1751</v>
      </c>
      <c r="F596" t="s">
        <v>8221</v>
      </c>
      <c r="G596" t="s">
        <v>8224</v>
      </c>
      <c r="H596" t="s">
        <v>8246</v>
      </c>
      <c r="I596">
        <v>1342309368</v>
      </c>
      <c r="J596" s="14" t="str">
        <f>TEXT(((Table1[[#This Row],[deadline]]/60/60)/24)+DATE(1970,1,1),"mmm")</f>
        <v>Jul</v>
      </c>
      <c r="K596" s="14" t="str">
        <f>TEXT(((Table1[[#This Row],[deadline]]/60/60)/24)+DATE(1970,1,1),"yyyy")</f>
        <v>2012</v>
      </c>
      <c r="L596">
        <v>1337125368</v>
      </c>
      <c r="M596">
        <f>((Table1[[#This Row],[launched_at]]/60/60)/24)+DATE(1970,1,1)+(-5/24)</f>
        <v>41044.779722222222</v>
      </c>
      <c r="N596" t="b">
        <v>0</v>
      </c>
      <c r="O596">
        <v>49</v>
      </c>
      <c r="P596" t="b">
        <v>0</v>
      </c>
      <c r="Q596" t="s">
        <v>8304</v>
      </c>
      <c r="R596" s="5">
        <f>Table1[[#This Row],[pledged]]/D596</f>
        <v>0.21887499999999999</v>
      </c>
      <c r="S596" s="6">
        <f>IFERROR(Table1[[#This Row],[pledged]]/Table1[[#This Row],[backers_count]],0)</f>
        <v>35.734693877551024</v>
      </c>
      <c r="T596" s="5" t="s">
        <v>8322</v>
      </c>
      <c r="U596" s="5" t="s">
        <v>8358</v>
      </c>
    </row>
    <row r="597" spans="1:21" ht="45" x14ac:dyDescent="0.2">
      <c r="A597">
        <v>4010</v>
      </c>
      <c r="B597" s="3" t="s">
        <v>4006</v>
      </c>
      <c r="C597" s="3" t="s">
        <v>8115</v>
      </c>
      <c r="D597">
        <v>7200</v>
      </c>
      <c r="E597">
        <v>1742</v>
      </c>
      <c r="F597" t="s">
        <v>8221</v>
      </c>
      <c r="G597" t="s">
        <v>8224</v>
      </c>
      <c r="H597" t="s">
        <v>8246</v>
      </c>
      <c r="I597">
        <v>1414348166</v>
      </c>
      <c r="J597" s="14" t="str">
        <f>TEXT(((Table1[[#This Row],[deadline]]/60/60)/24)+DATE(1970,1,1),"mmm")</f>
        <v>Oct</v>
      </c>
      <c r="K597" s="14" t="str">
        <f>TEXT(((Table1[[#This Row],[deadline]]/60/60)/24)+DATE(1970,1,1),"yyyy")</f>
        <v>2014</v>
      </c>
      <c r="L597">
        <v>1412879366</v>
      </c>
      <c r="M597">
        <f>((Table1[[#This Row],[launched_at]]/60/60)/24)+DATE(1970,1,1)+(-5/24)</f>
        <v>41921.562106481477</v>
      </c>
      <c r="N597" t="b">
        <v>0</v>
      </c>
      <c r="O597">
        <v>38</v>
      </c>
      <c r="P597" t="b">
        <v>0</v>
      </c>
      <c r="Q597" t="s">
        <v>8271</v>
      </c>
      <c r="R597" s="5">
        <f>Table1[[#This Row],[pledged]]/D597</f>
        <v>0.24194444444444443</v>
      </c>
      <c r="S597" s="6">
        <f>IFERROR(Table1[[#This Row],[pledged]]/Table1[[#This Row],[backers_count]],0)</f>
        <v>45.842105263157897</v>
      </c>
      <c r="T597" s="5" t="s">
        <v>8317</v>
      </c>
      <c r="U597" s="5" t="s">
        <v>8318</v>
      </c>
    </row>
    <row r="598" spans="1:21" ht="45" x14ac:dyDescent="0.2">
      <c r="A598">
        <v>3097</v>
      </c>
      <c r="B598" s="3" t="s">
        <v>3097</v>
      </c>
      <c r="C598" s="3" t="s">
        <v>7207</v>
      </c>
      <c r="D598">
        <v>10000</v>
      </c>
      <c r="E598">
        <v>1715</v>
      </c>
      <c r="F598" t="s">
        <v>8221</v>
      </c>
      <c r="G598" t="s">
        <v>8225</v>
      </c>
      <c r="H598" t="s">
        <v>8247</v>
      </c>
      <c r="I598">
        <v>1475848800</v>
      </c>
      <c r="J598" s="14" t="str">
        <f>TEXT(((Table1[[#This Row],[deadline]]/60/60)/24)+DATE(1970,1,1),"mmm")</f>
        <v>Oct</v>
      </c>
      <c r="K598" s="14" t="str">
        <f>TEXT(((Table1[[#This Row],[deadline]]/60/60)/24)+DATE(1970,1,1),"yyyy")</f>
        <v>2016</v>
      </c>
      <c r="L598">
        <v>1474027501</v>
      </c>
      <c r="M598">
        <f>((Table1[[#This Row],[launched_at]]/60/60)/24)+DATE(1970,1,1)+(-5/24)</f>
        <v>42629.29515046296</v>
      </c>
      <c r="N598" t="b">
        <v>0</v>
      </c>
      <c r="O598">
        <v>42</v>
      </c>
      <c r="P598" t="b">
        <v>0</v>
      </c>
      <c r="Q598" t="s">
        <v>8303</v>
      </c>
      <c r="R598" s="5">
        <f>Table1[[#This Row],[pledged]]/D598</f>
        <v>0.17150000000000001</v>
      </c>
      <c r="S598" s="6">
        <f>IFERROR(Table1[[#This Row],[pledged]]/Table1[[#This Row],[backers_count]],0)</f>
        <v>40.833333333333336</v>
      </c>
      <c r="T598" s="5" t="s">
        <v>8317</v>
      </c>
      <c r="U598" s="5" t="s">
        <v>8357</v>
      </c>
    </row>
    <row r="599" spans="1:21" ht="45" x14ac:dyDescent="0.2">
      <c r="A599">
        <v>1820</v>
      </c>
      <c r="B599" s="3" t="s">
        <v>1821</v>
      </c>
      <c r="C599" s="3" t="s">
        <v>5930</v>
      </c>
      <c r="D599">
        <v>26000</v>
      </c>
      <c r="E599">
        <v>1707</v>
      </c>
      <c r="F599" t="s">
        <v>8221</v>
      </c>
      <c r="G599" t="s">
        <v>8224</v>
      </c>
      <c r="H599" t="s">
        <v>8246</v>
      </c>
      <c r="I599">
        <v>1427850090</v>
      </c>
      <c r="J599" s="14" t="str">
        <f>TEXT(((Table1[[#This Row],[deadline]]/60/60)/24)+DATE(1970,1,1),"mmm")</f>
        <v>Apr</v>
      </c>
      <c r="K599" s="14" t="str">
        <f>TEXT(((Table1[[#This Row],[deadline]]/60/60)/24)+DATE(1970,1,1),"yyyy")</f>
        <v>2015</v>
      </c>
      <c r="L599">
        <v>1425261690</v>
      </c>
      <c r="M599">
        <f>((Table1[[#This Row],[launched_at]]/60/60)/24)+DATE(1970,1,1)+(-5/24)</f>
        <v>42064.87604166667</v>
      </c>
      <c r="N599" t="b">
        <v>0</v>
      </c>
      <c r="O599">
        <v>8</v>
      </c>
      <c r="P599" t="b">
        <v>0</v>
      </c>
      <c r="Q599" t="s">
        <v>8285</v>
      </c>
      <c r="R599" s="5">
        <f>Table1[[#This Row],[pledged]]/D599</f>
        <v>6.565384615384616E-2</v>
      </c>
      <c r="S599" s="6">
        <f>IFERROR(Table1[[#This Row],[pledged]]/Table1[[#This Row],[backers_count]],0)</f>
        <v>213.375</v>
      </c>
      <c r="T599" s="5" t="s">
        <v>8338</v>
      </c>
      <c r="U599" s="5" t="s">
        <v>8339</v>
      </c>
    </row>
    <row r="600" spans="1:21" ht="45" x14ac:dyDescent="0.2">
      <c r="A600">
        <v>2682</v>
      </c>
      <c r="B600" s="3" t="s">
        <v>2682</v>
      </c>
      <c r="C600" s="3" t="s">
        <v>6792</v>
      </c>
      <c r="D600">
        <v>6000</v>
      </c>
      <c r="E600">
        <v>1698</v>
      </c>
      <c r="F600" t="s">
        <v>8221</v>
      </c>
      <c r="G600" t="s">
        <v>8224</v>
      </c>
      <c r="H600" t="s">
        <v>8246</v>
      </c>
      <c r="I600">
        <v>1416635940</v>
      </c>
      <c r="J600" s="14" t="str">
        <f>TEXT(((Table1[[#This Row],[deadline]]/60/60)/24)+DATE(1970,1,1),"mmm")</f>
        <v>Nov</v>
      </c>
      <c r="K600" s="14" t="str">
        <f>TEXT(((Table1[[#This Row],[deadline]]/60/60)/24)+DATE(1970,1,1),"yyyy")</f>
        <v>2014</v>
      </c>
      <c r="L600">
        <v>1413838540</v>
      </c>
      <c r="M600">
        <f>((Table1[[#This Row],[launched_at]]/60/60)/24)+DATE(1970,1,1)+(-5/24)</f>
        <v>41932.663657407407</v>
      </c>
      <c r="N600" t="b">
        <v>0</v>
      </c>
      <c r="O600">
        <v>20</v>
      </c>
      <c r="P600" t="b">
        <v>0</v>
      </c>
      <c r="Q600" t="s">
        <v>8284</v>
      </c>
      <c r="R600" s="5">
        <f>Table1[[#This Row],[pledged]]/D600</f>
        <v>0.28299999999999997</v>
      </c>
      <c r="S600" s="6">
        <f>IFERROR(Table1[[#This Row],[pledged]]/Table1[[#This Row],[backers_count]],0)</f>
        <v>84.9</v>
      </c>
      <c r="T600" s="5" t="s">
        <v>8336</v>
      </c>
      <c r="U600" s="5" t="s">
        <v>8337</v>
      </c>
    </row>
    <row r="601" spans="1:21" ht="30" x14ac:dyDescent="0.2">
      <c r="A601">
        <v>1802</v>
      </c>
      <c r="B601" s="3" t="s">
        <v>1803</v>
      </c>
      <c r="C601" s="3" t="s">
        <v>5912</v>
      </c>
      <c r="D601">
        <v>3500</v>
      </c>
      <c r="E601">
        <v>1697</v>
      </c>
      <c r="F601" t="s">
        <v>8221</v>
      </c>
      <c r="G601" t="s">
        <v>8236</v>
      </c>
      <c r="H601" t="s">
        <v>8249</v>
      </c>
      <c r="I601">
        <v>1435442340</v>
      </c>
      <c r="J601" s="14" t="str">
        <f>TEXT(((Table1[[#This Row],[deadline]]/60/60)/24)+DATE(1970,1,1),"mmm")</f>
        <v>Jun</v>
      </c>
      <c r="K601" s="14" t="str">
        <f>TEXT(((Table1[[#This Row],[deadline]]/60/60)/24)+DATE(1970,1,1),"yyyy")</f>
        <v>2015</v>
      </c>
      <c r="L601">
        <v>1433416830</v>
      </c>
      <c r="M601">
        <f>((Table1[[#This Row],[launched_at]]/60/60)/24)+DATE(1970,1,1)+(-5/24)</f>
        <v>42159.264236111114</v>
      </c>
      <c r="N601" t="b">
        <v>1</v>
      </c>
      <c r="O601">
        <v>18</v>
      </c>
      <c r="P601" t="b">
        <v>0</v>
      </c>
      <c r="Q601" t="s">
        <v>8285</v>
      </c>
      <c r="R601" s="5">
        <f>Table1[[#This Row],[pledged]]/D601</f>
        <v>0.48485714285714288</v>
      </c>
      <c r="S601" s="6">
        <f>IFERROR(Table1[[#This Row],[pledged]]/Table1[[#This Row],[backers_count]],0)</f>
        <v>94.277777777777771</v>
      </c>
      <c r="T601" s="5" t="s">
        <v>8338</v>
      </c>
      <c r="U601" s="5" t="s">
        <v>8339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 t="str">
        <f>TEXT(((Table1[[#This Row],[deadline]]/60/60)/24)+DATE(1970,1,1),"mmm")</f>
        <v>May</v>
      </c>
      <c r="K602" s="14" t="str">
        <f>TEXT(((Table1[[#This Row],[deadline]]/60/60)/24)+DATE(1970,1,1),"yyyy")</f>
        <v>2015</v>
      </c>
      <c r="L602">
        <v>1426014562</v>
      </c>
      <c r="M602">
        <f>((Table1[[#This Row],[launched_at]]/60/60)/24)+DATE(1970,1,1)+(-5/24)</f>
        <v>42073.589837962958</v>
      </c>
      <c r="N602" t="b">
        <v>0</v>
      </c>
      <c r="O602">
        <v>1</v>
      </c>
      <c r="P602" t="b">
        <v>0</v>
      </c>
      <c r="Q602" t="s">
        <v>8272</v>
      </c>
      <c r="R602" s="5">
        <f>Table1[[#This Row],[pledged]]/D602</f>
        <v>0.02</v>
      </c>
      <c r="S602" s="6">
        <f>IFERROR(Table1[[#This Row],[pledged]]/Table1[[#This Row],[backers_count]],0)</f>
        <v>100</v>
      </c>
      <c r="T602" s="5" t="s">
        <v>8319</v>
      </c>
      <c r="U602" s="5" t="s">
        <v>8320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 t="str">
        <f>TEXT(((Table1[[#This Row],[deadline]]/60/60)/24)+DATE(1970,1,1),"mmm")</f>
        <v>Dec</v>
      </c>
      <c r="K603" s="14" t="str">
        <f>TEXT(((Table1[[#This Row],[deadline]]/60/60)/24)+DATE(1970,1,1),"yyyy")</f>
        <v>2014</v>
      </c>
      <c r="L603">
        <v>1417034139</v>
      </c>
      <c r="M603">
        <f>((Table1[[#This Row],[launched_at]]/60/60)/24)+DATE(1970,1,1)+(-5/24)</f>
        <v>41969.64975694444</v>
      </c>
      <c r="N603" t="b">
        <v>0</v>
      </c>
      <c r="O603">
        <v>6</v>
      </c>
      <c r="P603" t="b">
        <v>0</v>
      </c>
      <c r="Q603" t="s">
        <v>8272</v>
      </c>
      <c r="R603" s="5">
        <f>Table1[[#This Row],[pledged]]/D603</f>
        <v>1.4E-2</v>
      </c>
      <c r="S603" s="6">
        <f>IFERROR(Table1[[#This Row],[pledged]]/Table1[[#This Row],[backers_count]],0)</f>
        <v>23.333333333333332</v>
      </c>
      <c r="T603" s="5" t="s">
        <v>8319</v>
      </c>
      <c r="U603" s="5" t="s">
        <v>8320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 t="str">
        <f>TEXT(((Table1[[#This Row],[deadline]]/60/60)/24)+DATE(1970,1,1),"mmm")</f>
        <v>Jun</v>
      </c>
      <c r="K604" s="14" t="str">
        <f>TEXT(((Table1[[#This Row],[deadline]]/60/60)/24)+DATE(1970,1,1),"yyyy")</f>
        <v>2015</v>
      </c>
      <c r="L604">
        <v>1432062215</v>
      </c>
      <c r="M604">
        <f>((Table1[[#This Row],[launched_at]]/60/60)/24)+DATE(1970,1,1)+(-5/24)</f>
        <v>42143.585821759254</v>
      </c>
      <c r="N604" t="b">
        <v>0</v>
      </c>
      <c r="O604">
        <v>0</v>
      </c>
      <c r="P604" t="b">
        <v>0</v>
      </c>
      <c r="Q604" t="s">
        <v>8272</v>
      </c>
      <c r="R604" s="5">
        <f>Table1[[#This Row],[pledged]]/D604</f>
        <v>0</v>
      </c>
      <c r="S604" s="6">
        <f>IFERROR(Table1[[#This Row],[pledged]]/Table1[[#This Row],[backers_count]],0)</f>
        <v>0</v>
      </c>
      <c r="T604" s="5" t="s">
        <v>8319</v>
      </c>
      <c r="U604" s="5" t="s">
        <v>8320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 t="str">
        <f>TEXT(((Table1[[#This Row],[deadline]]/60/60)/24)+DATE(1970,1,1),"mmm")</f>
        <v>Aug</v>
      </c>
      <c r="K605" s="14" t="str">
        <f>TEXT(((Table1[[#This Row],[deadline]]/60/60)/24)+DATE(1970,1,1),"yyyy")</f>
        <v>2014</v>
      </c>
      <c r="L605">
        <v>1405437623</v>
      </c>
      <c r="M605">
        <f>((Table1[[#This Row],[launched_at]]/60/60)/24)+DATE(1970,1,1)+(-5/24)</f>
        <v>41835.430821759255</v>
      </c>
      <c r="N605" t="b">
        <v>0</v>
      </c>
      <c r="O605">
        <v>13</v>
      </c>
      <c r="P605" t="b">
        <v>0</v>
      </c>
      <c r="Q605" t="s">
        <v>8272</v>
      </c>
      <c r="R605" s="5">
        <f>Table1[[#This Row],[pledged]]/D605</f>
        <v>3.9334666666666664E-2</v>
      </c>
      <c r="S605" s="6">
        <f>IFERROR(Table1[[#This Row],[pledged]]/Table1[[#This Row],[backers_count]],0)</f>
        <v>45.386153846153846</v>
      </c>
      <c r="T605" s="5" t="s">
        <v>8319</v>
      </c>
      <c r="U605" s="5" t="s">
        <v>8320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 t="str">
        <f>TEXT(((Table1[[#This Row],[deadline]]/60/60)/24)+DATE(1970,1,1),"mmm")</f>
        <v>Aug</v>
      </c>
      <c r="K606" s="14" t="str">
        <f>TEXT(((Table1[[#This Row],[deadline]]/60/60)/24)+DATE(1970,1,1),"yyyy")</f>
        <v>2014</v>
      </c>
      <c r="L606">
        <v>1406595056</v>
      </c>
      <c r="M606">
        <f>((Table1[[#This Row],[launched_at]]/60/60)/24)+DATE(1970,1,1)+(-5/24)</f>
        <v>41848.827037037037</v>
      </c>
      <c r="N606" t="b">
        <v>0</v>
      </c>
      <c r="O606">
        <v>0</v>
      </c>
      <c r="P606" t="b">
        <v>0</v>
      </c>
      <c r="Q606" t="s">
        <v>8272</v>
      </c>
      <c r="R606" s="5">
        <f>Table1[[#This Row],[pledged]]/D606</f>
        <v>0</v>
      </c>
      <c r="S606" s="6">
        <f>IFERROR(Table1[[#This Row],[pledged]]/Table1[[#This Row],[backers_count]],0)</f>
        <v>0</v>
      </c>
      <c r="T606" s="5" t="s">
        <v>8319</v>
      </c>
      <c r="U606" s="5" t="s">
        <v>8320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 t="str">
        <f>TEXT(((Table1[[#This Row],[deadline]]/60/60)/24)+DATE(1970,1,1),"mmm")</f>
        <v>Aug</v>
      </c>
      <c r="K607" s="14" t="str">
        <f>TEXT(((Table1[[#This Row],[deadline]]/60/60)/24)+DATE(1970,1,1),"yyyy")</f>
        <v>2015</v>
      </c>
      <c r="L607">
        <v>1436430908</v>
      </c>
      <c r="M607">
        <f>((Table1[[#This Row],[launched_at]]/60/60)/24)+DATE(1970,1,1)+(-5/24)</f>
        <v>42194.14939814814</v>
      </c>
      <c r="N607" t="b">
        <v>0</v>
      </c>
      <c r="O607">
        <v>8</v>
      </c>
      <c r="P607" t="b">
        <v>0</v>
      </c>
      <c r="Q607" t="s">
        <v>8272</v>
      </c>
      <c r="R607" s="5">
        <f>Table1[[#This Row],[pledged]]/D607</f>
        <v>2.6200000000000001E-2</v>
      </c>
      <c r="S607" s="6">
        <f>IFERROR(Table1[[#This Row],[pledged]]/Table1[[#This Row],[backers_count]],0)</f>
        <v>16.375</v>
      </c>
      <c r="T607" s="5" t="s">
        <v>8319</v>
      </c>
      <c r="U607" s="5" t="s">
        <v>8320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 t="str">
        <f>TEXT(((Table1[[#This Row],[deadline]]/60/60)/24)+DATE(1970,1,1),"mmm")</f>
        <v>May</v>
      </c>
      <c r="K608" s="14" t="str">
        <f>TEXT(((Table1[[#This Row],[deadline]]/60/60)/24)+DATE(1970,1,1),"yyyy")</f>
        <v>2015</v>
      </c>
      <c r="L608">
        <v>1428507409</v>
      </c>
      <c r="M608">
        <f>((Table1[[#This Row],[launched_at]]/60/60)/24)+DATE(1970,1,1)+(-5/24)</f>
        <v>42102.442233796297</v>
      </c>
      <c r="N608" t="b">
        <v>0</v>
      </c>
      <c r="O608">
        <v>1</v>
      </c>
      <c r="P608" t="b">
        <v>0</v>
      </c>
      <c r="Q608" t="s">
        <v>8272</v>
      </c>
      <c r="R608" s="5">
        <f>Table1[[#This Row],[pledged]]/D608</f>
        <v>2E-3</v>
      </c>
      <c r="S608" s="6">
        <f>IFERROR(Table1[[#This Row],[pledged]]/Table1[[#This Row],[backers_count]],0)</f>
        <v>10</v>
      </c>
      <c r="T608" s="5" t="s">
        <v>8319</v>
      </c>
      <c r="U608" s="5" t="s">
        <v>8320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 t="str">
        <f>TEXT(((Table1[[#This Row],[deadline]]/60/60)/24)+DATE(1970,1,1),"mmm")</f>
        <v>Nov</v>
      </c>
      <c r="K609" s="14" t="str">
        <f>TEXT(((Table1[[#This Row],[deadline]]/60/60)/24)+DATE(1970,1,1),"yyyy")</f>
        <v>2015</v>
      </c>
      <c r="L609">
        <v>1445629736</v>
      </c>
      <c r="M609">
        <f>((Table1[[#This Row],[launched_at]]/60/60)/24)+DATE(1970,1,1)+(-5/24)</f>
        <v>42300.617314814815</v>
      </c>
      <c r="N609" t="b">
        <v>0</v>
      </c>
      <c r="O609">
        <v>0</v>
      </c>
      <c r="P609" t="b">
        <v>0</v>
      </c>
      <c r="Q609" t="s">
        <v>8272</v>
      </c>
      <c r="R609" s="5">
        <f>Table1[[#This Row],[pledged]]/D609</f>
        <v>0</v>
      </c>
      <c r="S609" s="6">
        <f>IFERROR(Table1[[#This Row],[pledged]]/Table1[[#This Row],[backers_count]],0)</f>
        <v>0</v>
      </c>
      <c r="T609" s="5" t="s">
        <v>8319</v>
      </c>
      <c r="U609" s="5" t="s">
        <v>8320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 t="str">
        <f>TEXT(((Table1[[#This Row],[deadline]]/60/60)/24)+DATE(1970,1,1),"mmm")</f>
        <v>Jun</v>
      </c>
      <c r="K610" s="14" t="str">
        <f>TEXT(((Table1[[#This Row],[deadline]]/60/60)/24)+DATE(1970,1,1),"yyyy")</f>
        <v>2015</v>
      </c>
      <c r="L610">
        <v>1431813980</v>
      </c>
      <c r="M610">
        <f>((Table1[[#This Row],[launched_at]]/60/60)/24)+DATE(1970,1,1)+(-5/24)</f>
        <v>42140.712731481479</v>
      </c>
      <c r="N610" t="b">
        <v>0</v>
      </c>
      <c r="O610">
        <v>5</v>
      </c>
      <c r="P610" t="b">
        <v>0</v>
      </c>
      <c r="Q610" t="s">
        <v>8272</v>
      </c>
      <c r="R610" s="5">
        <f>Table1[[#This Row],[pledged]]/D610</f>
        <v>9.7400000000000004E-3</v>
      </c>
      <c r="S610" s="6">
        <f>IFERROR(Table1[[#This Row],[pledged]]/Table1[[#This Row],[backers_count]],0)</f>
        <v>292.2</v>
      </c>
      <c r="T610" s="5" t="s">
        <v>8319</v>
      </c>
      <c r="U610" s="5" t="s">
        <v>8320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 t="str">
        <f>TEXT(((Table1[[#This Row],[deadline]]/60/60)/24)+DATE(1970,1,1),"mmm")</f>
        <v>Nov</v>
      </c>
      <c r="K611" s="14" t="str">
        <f>TEXT(((Table1[[#This Row],[deadline]]/60/60)/24)+DATE(1970,1,1),"yyyy")</f>
        <v>2015</v>
      </c>
      <c r="L611">
        <v>1446166144</v>
      </c>
      <c r="M611">
        <f>((Table1[[#This Row],[launched_at]]/60/60)/24)+DATE(1970,1,1)+(-5/24)</f>
        <v>42306.825740740744</v>
      </c>
      <c r="N611" t="b">
        <v>0</v>
      </c>
      <c r="O611">
        <v>1</v>
      </c>
      <c r="P611" t="b">
        <v>0</v>
      </c>
      <c r="Q611" t="s">
        <v>8272</v>
      </c>
      <c r="R611" s="5">
        <f>Table1[[#This Row],[pledged]]/D611</f>
        <v>6.41025641025641E-3</v>
      </c>
      <c r="S611" s="6">
        <f>IFERROR(Table1[[#This Row],[pledged]]/Table1[[#This Row],[backers_count]],0)</f>
        <v>5</v>
      </c>
      <c r="T611" s="5" t="s">
        <v>8319</v>
      </c>
      <c r="U611" s="5" t="s">
        <v>8320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 t="str">
        <f>TEXT(((Table1[[#This Row],[deadline]]/60/60)/24)+DATE(1970,1,1),"mmm")</f>
        <v>Apr</v>
      </c>
      <c r="K612" s="14" t="str">
        <f>TEXT(((Table1[[#This Row],[deadline]]/60/60)/24)+DATE(1970,1,1),"yyyy")</f>
        <v>2015</v>
      </c>
      <c r="L612">
        <v>1427140586</v>
      </c>
      <c r="M612">
        <f>((Table1[[#This Row],[launched_at]]/60/60)/24)+DATE(1970,1,1)+(-5/24)</f>
        <v>42086.622523148144</v>
      </c>
      <c r="N612" t="b">
        <v>0</v>
      </c>
      <c r="O612">
        <v>0</v>
      </c>
      <c r="P612" t="b">
        <v>0</v>
      </c>
      <c r="Q612" t="s">
        <v>8272</v>
      </c>
      <c r="R612" s="5">
        <f>Table1[[#This Row],[pledged]]/D612</f>
        <v>0</v>
      </c>
      <c r="S612" s="6">
        <f>IFERROR(Table1[[#This Row],[pledged]]/Table1[[#This Row],[backers_count]],0)</f>
        <v>0</v>
      </c>
      <c r="T612" s="5" t="s">
        <v>8319</v>
      </c>
      <c r="U612" s="5" t="s">
        <v>8320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 t="str">
        <f>TEXT(((Table1[[#This Row],[deadline]]/60/60)/24)+DATE(1970,1,1),"mmm")</f>
        <v>Jan</v>
      </c>
      <c r="K613" s="14" t="str">
        <f>TEXT(((Table1[[#This Row],[deadline]]/60/60)/24)+DATE(1970,1,1),"yyyy")</f>
        <v>2016</v>
      </c>
      <c r="L613">
        <v>1448026037</v>
      </c>
      <c r="M613">
        <f>((Table1[[#This Row],[launched_at]]/60/60)/24)+DATE(1970,1,1)+(-5/24)</f>
        <v>42328.352280092593</v>
      </c>
      <c r="N613" t="b">
        <v>0</v>
      </c>
      <c r="O613">
        <v>0</v>
      </c>
      <c r="P613" t="b">
        <v>0</v>
      </c>
      <c r="Q613" t="s">
        <v>8272</v>
      </c>
      <c r="R613" s="5">
        <f>Table1[[#This Row],[pledged]]/D613</f>
        <v>0</v>
      </c>
      <c r="S613" s="6">
        <f>IFERROR(Table1[[#This Row],[pledged]]/Table1[[#This Row],[backers_count]],0)</f>
        <v>0</v>
      </c>
      <c r="T613" s="5" t="s">
        <v>8319</v>
      </c>
      <c r="U613" s="5" t="s">
        <v>8320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 t="str">
        <f>TEXT(((Table1[[#This Row],[deadline]]/60/60)/24)+DATE(1970,1,1),"mmm")</f>
        <v>Sep</v>
      </c>
      <c r="K614" s="14" t="str">
        <f>TEXT(((Table1[[#This Row],[deadline]]/60/60)/24)+DATE(1970,1,1),"yyyy")</f>
        <v>2016</v>
      </c>
      <c r="L614">
        <v>1470185146</v>
      </c>
      <c r="M614">
        <f>((Table1[[#This Row],[launched_at]]/60/60)/24)+DATE(1970,1,1)+(-5/24)</f>
        <v>42584.823449074065</v>
      </c>
      <c r="N614" t="b">
        <v>0</v>
      </c>
      <c r="O614">
        <v>0</v>
      </c>
      <c r="P614" t="b">
        <v>0</v>
      </c>
      <c r="Q614" t="s">
        <v>8272</v>
      </c>
      <c r="R614" s="5">
        <f>Table1[[#This Row],[pledged]]/D614</f>
        <v>0</v>
      </c>
      <c r="S614" s="6">
        <f>IFERROR(Table1[[#This Row],[pledged]]/Table1[[#This Row],[backers_count]],0)</f>
        <v>0</v>
      </c>
      <c r="T614" s="5" t="s">
        <v>8319</v>
      </c>
      <c r="U614" s="5" t="s">
        <v>8320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 t="str">
        <f>TEXT(((Table1[[#This Row],[deadline]]/60/60)/24)+DATE(1970,1,1),"mmm")</f>
        <v>Oct</v>
      </c>
      <c r="K615" s="14" t="str">
        <f>TEXT(((Table1[[#This Row],[deadline]]/60/60)/24)+DATE(1970,1,1),"yyyy")</f>
        <v>2015</v>
      </c>
      <c r="L615">
        <v>1441022120</v>
      </c>
      <c r="M615">
        <f>((Table1[[#This Row],[launched_at]]/60/60)/24)+DATE(1970,1,1)+(-5/24)</f>
        <v>42247.288425925923</v>
      </c>
      <c r="N615" t="b">
        <v>0</v>
      </c>
      <c r="O615">
        <v>121</v>
      </c>
      <c r="P615" t="b">
        <v>0</v>
      </c>
      <c r="Q615" t="s">
        <v>8272</v>
      </c>
      <c r="R615" s="5">
        <f>Table1[[#This Row],[pledged]]/D615</f>
        <v>0.21363333333333334</v>
      </c>
      <c r="S615" s="6">
        <f>IFERROR(Table1[[#This Row],[pledged]]/Table1[[#This Row],[backers_count]],0)</f>
        <v>105.93388429752066</v>
      </c>
      <c r="T615" s="5" t="s">
        <v>8319</v>
      </c>
      <c r="U615" s="5" t="s">
        <v>8320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 t="str">
        <f>TEXT(((Table1[[#This Row],[deadline]]/60/60)/24)+DATE(1970,1,1),"mmm")</f>
        <v>Jun</v>
      </c>
      <c r="K616" s="14" t="str">
        <f>TEXT(((Table1[[#This Row],[deadline]]/60/60)/24)+DATE(1970,1,1),"yyyy")</f>
        <v>2016</v>
      </c>
      <c r="L616">
        <v>1464139740</v>
      </c>
      <c r="M616">
        <f>((Table1[[#This Row],[launched_at]]/60/60)/24)+DATE(1970,1,1)+(-5/24)</f>
        <v>42514.853472222218</v>
      </c>
      <c r="N616" t="b">
        <v>0</v>
      </c>
      <c r="O616">
        <v>0</v>
      </c>
      <c r="P616" t="b">
        <v>0</v>
      </c>
      <c r="Q616" t="s">
        <v>8272</v>
      </c>
      <c r="R616" s="5">
        <f>Table1[[#This Row],[pledged]]/D616</f>
        <v>0</v>
      </c>
      <c r="S616" s="6">
        <f>IFERROR(Table1[[#This Row],[pledged]]/Table1[[#This Row],[backers_count]],0)</f>
        <v>0</v>
      </c>
      <c r="T616" s="5" t="s">
        <v>8319</v>
      </c>
      <c r="U616" s="5" t="s">
        <v>8320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 t="str">
        <f>TEXT(((Table1[[#This Row],[deadline]]/60/60)/24)+DATE(1970,1,1),"mmm")</f>
        <v>Sep</v>
      </c>
      <c r="K617" s="14" t="str">
        <f>TEXT(((Table1[[#This Row],[deadline]]/60/60)/24)+DATE(1970,1,1),"yyyy")</f>
        <v>2015</v>
      </c>
      <c r="L617">
        <v>1440557759</v>
      </c>
      <c r="M617">
        <f>((Table1[[#This Row],[launched_at]]/60/60)/24)+DATE(1970,1,1)+(-5/24)</f>
        <v>42241.913877314808</v>
      </c>
      <c r="N617" t="b">
        <v>0</v>
      </c>
      <c r="O617">
        <v>0</v>
      </c>
      <c r="P617" t="b">
        <v>0</v>
      </c>
      <c r="Q617" t="s">
        <v>8272</v>
      </c>
      <c r="R617" s="5">
        <f>Table1[[#This Row],[pledged]]/D617</f>
        <v>0</v>
      </c>
      <c r="S617" s="6">
        <f>IFERROR(Table1[[#This Row],[pledged]]/Table1[[#This Row],[backers_count]],0)</f>
        <v>0</v>
      </c>
      <c r="T617" s="5" t="s">
        <v>8319</v>
      </c>
      <c r="U617" s="5" t="s">
        <v>8320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 t="str">
        <f>TEXT(((Table1[[#This Row],[deadline]]/60/60)/24)+DATE(1970,1,1),"mmm")</f>
        <v>Feb</v>
      </c>
      <c r="K618" s="14" t="str">
        <f>TEXT(((Table1[[#This Row],[deadline]]/60/60)/24)+DATE(1970,1,1),"yyyy")</f>
        <v>2017</v>
      </c>
      <c r="L618">
        <v>1485421307</v>
      </c>
      <c r="M618">
        <f>((Table1[[#This Row],[launched_at]]/60/60)/24)+DATE(1970,1,1)+(-5/24)</f>
        <v>42761.167905092596</v>
      </c>
      <c r="N618" t="b">
        <v>0</v>
      </c>
      <c r="O618">
        <v>0</v>
      </c>
      <c r="P618" t="b">
        <v>0</v>
      </c>
      <c r="Q618" t="s">
        <v>8272</v>
      </c>
      <c r="R618" s="5">
        <f>Table1[[#This Row],[pledged]]/D618</f>
        <v>0</v>
      </c>
      <c r="S618" s="6">
        <f>IFERROR(Table1[[#This Row],[pledged]]/Table1[[#This Row],[backers_count]],0)</f>
        <v>0</v>
      </c>
      <c r="T618" s="5" t="s">
        <v>8319</v>
      </c>
      <c r="U618" s="5" t="s">
        <v>8320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 t="str">
        <f>TEXT(((Table1[[#This Row],[deadline]]/60/60)/24)+DATE(1970,1,1),"mmm")</f>
        <v>May</v>
      </c>
      <c r="K619" s="14" t="str">
        <f>TEXT(((Table1[[#This Row],[deadline]]/60/60)/24)+DATE(1970,1,1),"yyyy")</f>
        <v>2015</v>
      </c>
      <c r="L619">
        <v>1427184843</v>
      </c>
      <c r="M619">
        <f>((Table1[[#This Row],[launched_at]]/60/60)/24)+DATE(1970,1,1)+(-5/24)</f>
        <v>42087.134756944441</v>
      </c>
      <c r="N619" t="b">
        <v>0</v>
      </c>
      <c r="O619">
        <v>3</v>
      </c>
      <c r="P619" t="b">
        <v>0</v>
      </c>
      <c r="Q619" t="s">
        <v>8272</v>
      </c>
      <c r="R619" s="5">
        <f>Table1[[#This Row],[pledged]]/D619</f>
        <v>0.03</v>
      </c>
      <c r="S619" s="6">
        <f>IFERROR(Table1[[#This Row],[pledged]]/Table1[[#This Row],[backers_count]],0)</f>
        <v>20</v>
      </c>
      <c r="T619" s="5" t="s">
        <v>8319</v>
      </c>
      <c r="U619" s="5" t="s">
        <v>8320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 t="str">
        <f>TEXT(((Table1[[#This Row],[deadline]]/60/60)/24)+DATE(1970,1,1),"mmm")</f>
        <v>Dec</v>
      </c>
      <c r="K620" s="14" t="str">
        <f>TEXT(((Table1[[#This Row],[deadline]]/60/60)/24)+DATE(1970,1,1),"yyyy")</f>
        <v>2015</v>
      </c>
      <c r="L620">
        <v>1447097203</v>
      </c>
      <c r="M620">
        <f>((Table1[[#This Row],[launched_at]]/60/60)/24)+DATE(1970,1,1)+(-5/24)</f>
        <v>42317.60188657407</v>
      </c>
      <c r="N620" t="b">
        <v>0</v>
      </c>
      <c r="O620">
        <v>0</v>
      </c>
      <c r="P620" t="b">
        <v>0</v>
      </c>
      <c r="Q620" t="s">
        <v>8272</v>
      </c>
      <c r="R620" s="5">
        <f>Table1[[#This Row],[pledged]]/D620</f>
        <v>0</v>
      </c>
      <c r="S620" s="6">
        <f>IFERROR(Table1[[#This Row],[pledged]]/Table1[[#This Row],[backers_count]],0)</f>
        <v>0</v>
      </c>
      <c r="T620" s="5" t="s">
        <v>8319</v>
      </c>
      <c r="U620" s="5" t="s">
        <v>8320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 t="str">
        <f>TEXT(((Table1[[#This Row],[deadline]]/60/60)/24)+DATE(1970,1,1),"mmm")</f>
        <v>Nov</v>
      </c>
      <c r="K621" s="14" t="str">
        <f>TEXT(((Table1[[#This Row],[deadline]]/60/60)/24)+DATE(1970,1,1),"yyyy")</f>
        <v>2014</v>
      </c>
      <c r="L621">
        <v>1411745790</v>
      </c>
      <c r="M621">
        <f>((Table1[[#This Row],[launched_at]]/60/60)/24)+DATE(1970,1,1)+(-5/24)</f>
        <v>41908.442013888889</v>
      </c>
      <c r="N621" t="b">
        <v>0</v>
      </c>
      <c r="O621">
        <v>1</v>
      </c>
      <c r="P621" t="b">
        <v>0</v>
      </c>
      <c r="Q621" t="s">
        <v>8272</v>
      </c>
      <c r="R621" s="5">
        <f>Table1[[#This Row],[pledged]]/D621</f>
        <v>3.9999999999999998E-7</v>
      </c>
      <c r="S621" s="6">
        <f>IFERROR(Table1[[#This Row],[pledged]]/Table1[[#This Row],[backers_count]],0)</f>
        <v>1</v>
      </c>
      <c r="T621" s="5" t="s">
        <v>8319</v>
      </c>
      <c r="U621" s="5" t="s">
        <v>8320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 t="str">
        <f>TEXT(((Table1[[#This Row],[deadline]]/60/60)/24)+DATE(1970,1,1),"mmm")</f>
        <v>Aug</v>
      </c>
      <c r="K622" s="14" t="str">
        <f>TEXT(((Table1[[#This Row],[deadline]]/60/60)/24)+DATE(1970,1,1),"yyyy")</f>
        <v>2014</v>
      </c>
      <c r="L622">
        <v>1405098738</v>
      </c>
      <c r="M622">
        <f>((Table1[[#This Row],[launched_at]]/60/60)/24)+DATE(1970,1,1)+(-5/24)</f>
        <v>41831.508541666662</v>
      </c>
      <c r="N622" t="b">
        <v>0</v>
      </c>
      <c r="O622">
        <v>1</v>
      </c>
      <c r="P622" t="b">
        <v>0</v>
      </c>
      <c r="Q622" t="s">
        <v>8272</v>
      </c>
      <c r="R622" s="5">
        <f>Table1[[#This Row],[pledged]]/D622</f>
        <v>0.01</v>
      </c>
      <c r="S622" s="6">
        <f>IFERROR(Table1[[#This Row],[pledged]]/Table1[[#This Row],[backers_count]],0)</f>
        <v>300</v>
      </c>
      <c r="T622" s="5" t="s">
        <v>8319</v>
      </c>
      <c r="U622" s="5" t="s">
        <v>8320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 t="str">
        <f>TEXT(((Table1[[#This Row],[deadline]]/60/60)/24)+DATE(1970,1,1),"mmm")</f>
        <v>Jul</v>
      </c>
      <c r="K623" s="14" t="str">
        <f>TEXT(((Table1[[#This Row],[deadline]]/60/60)/24)+DATE(1970,1,1),"yyyy")</f>
        <v>2016</v>
      </c>
      <c r="L623">
        <v>1465342937</v>
      </c>
      <c r="M623">
        <f>((Table1[[#This Row],[launched_at]]/60/60)/24)+DATE(1970,1,1)+(-5/24)</f>
        <v>42528.779363425921</v>
      </c>
      <c r="N623" t="b">
        <v>0</v>
      </c>
      <c r="O623">
        <v>3</v>
      </c>
      <c r="P623" t="b">
        <v>0</v>
      </c>
      <c r="Q623" t="s">
        <v>8272</v>
      </c>
      <c r="R623" s="5">
        <f>Table1[[#This Row],[pledged]]/D623</f>
        <v>1.044E-2</v>
      </c>
      <c r="S623" s="6">
        <f>IFERROR(Table1[[#This Row],[pledged]]/Table1[[#This Row],[backers_count]],0)</f>
        <v>87</v>
      </c>
      <c r="T623" s="5" t="s">
        <v>8319</v>
      </c>
      <c r="U623" s="5" t="s">
        <v>8320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 t="str">
        <f>TEXT(((Table1[[#This Row],[deadline]]/60/60)/24)+DATE(1970,1,1),"mmm")</f>
        <v>Jul</v>
      </c>
      <c r="K624" s="14" t="str">
        <f>TEXT(((Table1[[#This Row],[deadline]]/60/60)/24)+DATE(1970,1,1),"yyyy")</f>
        <v>2016</v>
      </c>
      <c r="L624">
        <v>1465670138</v>
      </c>
      <c r="M624">
        <f>((Table1[[#This Row],[launched_at]]/60/60)/24)+DATE(1970,1,1)+(-5/24)</f>
        <v>42532.566412037035</v>
      </c>
      <c r="N624" t="b">
        <v>0</v>
      </c>
      <c r="O624">
        <v>9</v>
      </c>
      <c r="P624" t="b">
        <v>0</v>
      </c>
      <c r="Q624" t="s">
        <v>8272</v>
      </c>
      <c r="R624" s="5">
        <f>Table1[[#This Row],[pledged]]/D624</f>
        <v>5.6833333333333333E-2</v>
      </c>
      <c r="S624" s="6">
        <f>IFERROR(Table1[[#This Row],[pledged]]/Table1[[#This Row],[backers_count]],0)</f>
        <v>37.888888888888886</v>
      </c>
      <c r="T624" s="5" t="s">
        <v>8319</v>
      </c>
      <c r="U624" s="5" t="s">
        <v>8320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 t="str">
        <f>TEXT(((Table1[[#This Row],[deadline]]/60/60)/24)+DATE(1970,1,1),"mmm")</f>
        <v>May</v>
      </c>
      <c r="K625" s="14" t="str">
        <f>TEXT(((Table1[[#This Row],[deadline]]/60/60)/24)+DATE(1970,1,1),"yyyy")</f>
        <v>2015</v>
      </c>
      <c r="L625">
        <v>1430179997</v>
      </c>
      <c r="M625">
        <f>((Table1[[#This Row],[launched_at]]/60/60)/24)+DATE(1970,1,1)+(-5/24)</f>
        <v>42121.800891203697</v>
      </c>
      <c r="N625" t="b">
        <v>0</v>
      </c>
      <c r="O625">
        <v>0</v>
      </c>
      <c r="P625" t="b">
        <v>0</v>
      </c>
      <c r="Q625" t="s">
        <v>8272</v>
      </c>
      <c r="R625" s="5">
        <f>Table1[[#This Row],[pledged]]/D625</f>
        <v>0</v>
      </c>
      <c r="S625" s="6">
        <f>IFERROR(Table1[[#This Row],[pledged]]/Table1[[#This Row],[backers_count]],0)</f>
        <v>0</v>
      </c>
      <c r="T625" s="5" t="s">
        <v>8319</v>
      </c>
      <c r="U625" s="5" t="s">
        <v>8320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 t="str">
        <f>TEXT(((Table1[[#This Row],[deadline]]/60/60)/24)+DATE(1970,1,1),"mmm")</f>
        <v>May</v>
      </c>
      <c r="K626" s="14" t="str">
        <f>TEXT(((Table1[[#This Row],[deadline]]/60/60)/24)+DATE(1970,1,1),"yyyy")</f>
        <v>2015</v>
      </c>
      <c r="L626">
        <v>1429055041</v>
      </c>
      <c r="M626">
        <f>((Table1[[#This Row],[launched_at]]/60/60)/24)+DATE(1970,1,1)+(-5/24)</f>
        <v>42108.78056712963</v>
      </c>
      <c r="N626" t="b">
        <v>0</v>
      </c>
      <c r="O626">
        <v>0</v>
      </c>
      <c r="P626" t="b">
        <v>0</v>
      </c>
      <c r="Q626" t="s">
        <v>8272</v>
      </c>
      <c r="R626" s="5">
        <f>Table1[[#This Row],[pledged]]/D626</f>
        <v>0</v>
      </c>
      <c r="S626" s="6">
        <f>IFERROR(Table1[[#This Row],[pledged]]/Table1[[#This Row],[backers_count]],0)</f>
        <v>0</v>
      </c>
      <c r="T626" s="5" t="s">
        <v>8319</v>
      </c>
      <c r="U626" s="5" t="s">
        <v>8320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 t="str">
        <f>TEXT(((Table1[[#This Row],[deadline]]/60/60)/24)+DATE(1970,1,1),"mmm")</f>
        <v>Mar</v>
      </c>
      <c r="K627" s="14" t="str">
        <f>TEXT(((Table1[[#This Row],[deadline]]/60/60)/24)+DATE(1970,1,1),"yyyy")</f>
        <v>2017</v>
      </c>
      <c r="L627">
        <v>1487971777</v>
      </c>
      <c r="M627">
        <f>((Table1[[#This Row],[launched_at]]/60/60)/24)+DATE(1970,1,1)+(-5/24)</f>
        <v>42790.687233796292</v>
      </c>
      <c r="N627" t="b">
        <v>0</v>
      </c>
      <c r="O627">
        <v>0</v>
      </c>
      <c r="P627" t="b">
        <v>0</v>
      </c>
      <c r="Q627" t="s">
        <v>8272</v>
      </c>
      <c r="R627" s="5">
        <f>Table1[[#This Row],[pledged]]/D627</f>
        <v>0</v>
      </c>
      <c r="S627" s="6">
        <f>IFERROR(Table1[[#This Row],[pledged]]/Table1[[#This Row],[backers_count]],0)</f>
        <v>0</v>
      </c>
      <c r="T627" s="5" t="s">
        <v>8319</v>
      </c>
      <c r="U627" s="5" t="s">
        <v>8320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 t="str">
        <f>TEXT(((Table1[[#This Row],[deadline]]/60/60)/24)+DATE(1970,1,1),"mmm")</f>
        <v>Aug</v>
      </c>
      <c r="K628" s="14" t="str">
        <f>TEXT(((Table1[[#This Row],[deadline]]/60/60)/24)+DATE(1970,1,1),"yyyy")</f>
        <v>2015</v>
      </c>
      <c r="L628">
        <v>1436793939</v>
      </c>
      <c r="M628">
        <f>((Table1[[#This Row],[launched_at]]/60/60)/24)+DATE(1970,1,1)+(-5/24)</f>
        <v>42198.351145833331</v>
      </c>
      <c r="N628" t="b">
        <v>0</v>
      </c>
      <c r="O628">
        <v>39</v>
      </c>
      <c r="P628" t="b">
        <v>0</v>
      </c>
      <c r="Q628" t="s">
        <v>8272</v>
      </c>
      <c r="R628" s="5">
        <f>Table1[[#This Row],[pledged]]/D628</f>
        <v>0.17380000000000001</v>
      </c>
      <c r="S628" s="6">
        <f>IFERROR(Table1[[#This Row],[pledged]]/Table1[[#This Row],[backers_count]],0)</f>
        <v>111.41025641025641</v>
      </c>
      <c r="T628" s="5" t="s">
        <v>8319</v>
      </c>
      <c r="U628" s="5" t="s">
        <v>8320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 t="str">
        <f>TEXT(((Table1[[#This Row],[deadline]]/60/60)/24)+DATE(1970,1,1),"mmm")</f>
        <v>Mar</v>
      </c>
      <c r="K629" s="14" t="str">
        <f>TEXT(((Table1[[#This Row],[deadline]]/60/60)/24)+DATE(1970,1,1),"yyyy")</f>
        <v>2016</v>
      </c>
      <c r="L629">
        <v>1452842511</v>
      </c>
      <c r="M629">
        <f>((Table1[[#This Row],[launched_at]]/60/60)/24)+DATE(1970,1,1)+(-5/24)</f>
        <v>42384.098506944443</v>
      </c>
      <c r="N629" t="b">
        <v>0</v>
      </c>
      <c r="O629">
        <v>1</v>
      </c>
      <c r="P629" t="b">
        <v>0</v>
      </c>
      <c r="Q629" t="s">
        <v>8272</v>
      </c>
      <c r="R629" s="5">
        <f>Table1[[#This Row],[pledged]]/D629</f>
        <v>2.0000000000000001E-4</v>
      </c>
      <c r="S629" s="6">
        <f>IFERROR(Table1[[#This Row],[pledged]]/Table1[[#This Row],[backers_count]],0)</f>
        <v>90</v>
      </c>
      <c r="T629" s="5" t="s">
        <v>8319</v>
      </c>
      <c r="U629" s="5" t="s">
        <v>8320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 t="str">
        <f>TEXT(((Table1[[#This Row],[deadline]]/60/60)/24)+DATE(1970,1,1),"mmm")</f>
        <v>Jul</v>
      </c>
      <c r="K630" s="14" t="str">
        <f>TEXT(((Table1[[#This Row],[deadline]]/60/60)/24)+DATE(1970,1,1),"yyyy")</f>
        <v>2014</v>
      </c>
      <c r="L630">
        <v>1402677457</v>
      </c>
      <c r="M630">
        <f>((Table1[[#This Row],[launched_at]]/60/60)/24)+DATE(1970,1,1)+(-5/24)</f>
        <v>41803.484456018516</v>
      </c>
      <c r="N630" t="b">
        <v>0</v>
      </c>
      <c r="O630">
        <v>0</v>
      </c>
      <c r="P630" t="b">
        <v>0</v>
      </c>
      <c r="Q630" t="s">
        <v>8272</v>
      </c>
      <c r="R630" s="5">
        <f>Table1[[#This Row],[pledged]]/D630</f>
        <v>0</v>
      </c>
      <c r="S630" s="6">
        <f>IFERROR(Table1[[#This Row],[pledged]]/Table1[[#This Row],[backers_count]],0)</f>
        <v>0</v>
      </c>
      <c r="T630" s="5" t="s">
        <v>8319</v>
      </c>
      <c r="U630" s="5" t="s">
        <v>8320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 t="str">
        <f>TEXT(((Table1[[#This Row],[deadline]]/60/60)/24)+DATE(1970,1,1),"mmm")</f>
        <v>May</v>
      </c>
      <c r="K631" s="14" t="str">
        <f>TEXT(((Table1[[#This Row],[deadline]]/60/60)/24)+DATE(1970,1,1),"yyyy")</f>
        <v>2016</v>
      </c>
      <c r="L631">
        <v>1460647108</v>
      </c>
      <c r="M631">
        <f>((Table1[[#This Row],[launched_at]]/60/60)/24)+DATE(1970,1,1)+(-5/24)</f>
        <v>42474.429490740738</v>
      </c>
      <c r="N631" t="b">
        <v>0</v>
      </c>
      <c r="O631">
        <v>3</v>
      </c>
      <c r="P631" t="b">
        <v>0</v>
      </c>
      <c r="Q631" t="s">
        <v>8272</v>
      </c>
      <c r="R631" s="5">
        <f>Table1[[#This Row],[pledged]]/D631</f>
        <v>1.75E-3</v>
      </c>
      <c r="S631" s="6">
        <f>IFERROR(Table1[[#This Row],[pledged]]/Table1[[#This Row],[backers_count]],0)</f>
        <v>116.66666666666667</v>
      </c>
      <c r="T631" s="5" t="s">
        <v>8319</v>
      </c>
      <c r="U631" s="5" t="s">
        <v>8320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 t="str">
        <f>TEXT(((Table1[[#This Row],[deadline]]/60/60)/24)+DATE(1970,1,1),"mmm")</f>
        <v>Sep</v>
      </c>
      <c r="K632" s="14" t="str">
        <f>TEXT(((Table1[[#This Row],[deadline]]/60/60)/24)+DATE(1970,1,1),"yyyy")</f>
        <v>2015</v>
      </c>
      <c r="L632">
        <v>1438959121</v>
      </c>
      <c r="M632">
        <f>((Table1[[#This Row],[launched_at]]/60/60)/24)+DATE(1970,1,1)+(-5/24)</f>
        <v>42223.411122685182</v>
      </c>
      <c r="N632" t="b">
        <v>0</v>
      </c>
      <c r="O632">
        <v>1</v>
      </c>
      <c r="P632" t="b">
        <v>0</v>
      </c>
      <c r="Q632" t="s">
        <v>8272</v>
      </c>
      <c r="R632" s="5">
        <f>Table1[[#This Row],[pledged]]/D632</f>
        <v>8.3340278356529708E-4</v>
      </c>
      <c r="S632" s="6">
        <f>IFERROR(Table1[[#This Row],[pledged]]/Table1[[#This Row],[backers_count]],0)</f>
        <v>10</v>
      </c>
      <c r="T632" s="5" t="s">
        <v>8319</v>
      </c>
      <c r="U632" s="5" t="s">
        <v>8320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 t="str">
        <f>TEXT(((Table1[[#This Row],[deadline]]/60/60)/24)+DATE(1970,1,1),"mmm")</f>
        <v>May</v>
      </c>
      <c r="K633" s="14" t="str">
        <f>TEXT(((Table1[[#This Row],[deadline]]/60/60)/24)+DATE(1970,1,1),"yyyy")</f>
        <v>2016</v>
      </c>
      <c r="L633">
        <v>1461954729</v>
      </c>
      <c r="M633">
        <f>((Table1[[#This Row],[launched_at]]/60/60)/24)+DATE(1970,1,1)+(-5/24)</f>
        <v>42489.563993055555</v>
      </c>
      <c r="N633" t="b">
        <v>0</v>
      </c>
      <c r="O633">
        <v>9</v>
      </c>
      <c r="P633" t="b">
        <v>0</v>
      </c>
      <c r="Q633" t="s">
        <v>8272</v>
      </c>
      <c r="R633" s="5">
        <f>Table1[[#This Row],[pledged]]/D633</f>
        <v>1.38E-2</v>
      </c>
      <c r="S633" s="6">
        <f>IFERROR(Table1[[#This Row],[pledged]]/Table1[[#This Row],[backers_count]],0)</f>
        <v>76.666666666666671</v>
      </c>
      <c r="T633" s="5" t="s">
        <v>8319</v>
      </c>
      <c r="U633" s="5" t="s">
        <v>8320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 t="str">
        <f>TEXT(((Table1[[#This Row],[deadline]]/60/60)/24)+DATE(1970,1,1),"mmm")</f>
        <v>Nov</v>
      </c>
      <c r="K634" s="14" t="str">
        <f>TEXT(((Table1[[#This Row],[deadline]]/60/60)/24)+DATE(1970,1,1),"yyyy")</f>
        <v>2015</v>
      </c>
      <c r="L634">
        <v>1445874565</v>
      </c>
      <c r="M634">
        <f>((Table1[[#This Row],[launched_at]]/60/60)/24)+DATE(1970,1,1)+(-5/24)</f>
        <v>42303.450983796291</v>
      </c>
      <c r="N634" t="b">
        <v>0</v>
      </c>
      <c r="O634">
        <v>0</v>
      </c>
      <c r="P634" t="b">
        <v>0</v>
      </c>
      <c r="Q634" t="s">
        <v>8272</v>
      </c>
      <c r="R634" s="5">
        <f>Table1[[#This Row],[pledged]]/D634</f>
        <v>0</v>
      </c>
      <c r="S634" s="6">
        <f>IFERROR(Table1[[#This Row],[pledged]]/Table1[[#This Row],[backers_count]],0)</f>
        <v>0</v>
      </c>
      <c r="T634" s="5" t="s">
        <v>8319</v>
      </c>
      <c r="U634" s="5" t="s">
        <v>8320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 t="str">
        <f>TEXT(((Table1[[#This Row],[deadline]]/60/60)/24)+DATE(1970,1,1),"mmm")</f>
        <v>Jun</v>
      </c>
      <c r="K635" s="14" t="str">
        <f>TEXT(((Table1[[#This Row],[deadline]]/60/60)/24)+DATE(1970,1,1),"yyyy")</f>
        <v>2016</v>
      </c>
      <c r="L635">
        <v>1463469062</v>
      </c>
      <c r="M635">
        <f>((Table1[[#This Row],[launched_at]]/60/60)/24)+DATE(1970,1,1)+(-5/24)</f>
        <v>42507.090995370374</v>
      </c>
      <c r="N635" t="b">
        <v>0</v>
      </c>
      <c r="O635">
        <v>25</v>
      </c>
      <c r="P635" t="b">
        <v>0</v>
      </c>
      <c r="Q635" t="s">
        <v>8272</v>
      </c>
      <c r="R635" s="5">
        <f>Table1[[#This Row],[pledged]]/D635</f>
        <v>0.1245</v>
      </c>
      <c r="S635" s="6">
        <f>IFERROR(Table1[[#This Row],[pledged]]/Table1[[#This Row],[backers_count]],0)</f>
        <v>49.8</v>
      </c>
      <c r="T635" s="5" t="s">
        <v>8319</v>
      </c>
      <c r="U635" s="5" t="s">
        <v>8320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 t="str">
        <f>TEXT(((Table1[[#This Row],[deadline]]/60/60)/24)+DATE(1970,1,1),"mmm")</f>
        <v>Feb</v>
      </c>
      <c r="K636" s="14" t="str">
        <f>TEXT(((Table1[[#This Row],[deadline]]/60/60)/24)+DATE(1970,1,1),"yyyy")</f>
        <v>2015</v>
      </c>
      <c r="L636">
        <v>1422397029</v>
      </c>
      <c r="M636">
        <f>((Table1[[#This Row],[launched_at]]/60/60)/24)+DATE(1970,1,1)+(-5/24)</f>
        <v>42031.720243055555</v>
      </c>
      <c r="N636" t="b">
        <v>0</v>
      </c>
      <c r="O636">
        <v>1</v>
      </c>
      <c r="P636" t="b">
        <v>0</v>
      </c>
      <c r="Q636" t="s">
        <v>8272</v>
      </c>
      <c r="R636" s="5">
        <f>Table1[[#This Row],[pledged]]/D636</f>
        <v>2.0000000000000001E-4</v>
      </c>
      <c r="S636" s="6">
        <f>IFERROR(Table1[[#This Row],[pledged]]/Table1[[#This Row],[backers_count]],0)</f>
        <v>1</v>
      </c>
      <c r="T636" s="5" t="s">
        <v>8319</v>
      </c>
      <c r="U636" s="5" t="s">
        <v>8320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 t="str">
        <f>TEXT(((Table1[[#This Row],[deadline]]/60/60)/24)+DATE(1970,1,1),"mmm")</f>
        <v>Apr</v>
      </c>
      <c r="K637" s="14" t="str">
        <f>TEXT(((Table1[[#This Row],[deadline]]/60/60)/24)+DATE(1970,1,1),"yyyy")</f>
        <v>2015</v>
      </c>
      <c r="L637">
        <v>1426212762</v>
      </c>
      <c r="M637">
        <f>((Table1[[#This Row],[launched_at]]/60/60)/24)+DATE(1970,1,1)+(-5/24)</f>
        <v>42075.883819444447</v>
      </c>
      <c r="N637" t="b">
        <v>0</v>
      </c>
      <c r="O637">
        <v>1</v>
      </c>
      <c r="P637" t="b">
        <v>0</v>
      </c>
      <c r="Q637" t="s">
        <v>8272</v>
      </c>
      <c r="R637" s="5">
        <f>Table1[[#This Row],[pledged]]/D637</f>
        <v>8.0000000000000007E-5</v>
      </c>
      <c r="S637" s="6">
        <f>IFERROR(Table1[[#This Row],[pledged]]/Table1[[#This Row],[backers_count]],0)</f>
        <v>2</v>
      </c>
      <c r="T637" s="5" t="s">
        <v>8319</v>
      </c>
      <c r="U637" s="5" t="s">
        <v>8320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 t="str">
        <f>TEXT(((Table1[[#This Row],[deadline]]/60/60)/24)+DATE(1970,1,1),"mmm")</f>
        <v>Jun</v>
      </c>
      <c r="K638" s="14" t="str">
        <f>TEXT(((Table1[[#This Row],[deadline]]/60/60)/24)+DATE(1970,1,1),"yyyy")</f>
        <v>2015</v>
      </c>
      <c r="L638">
        <v>1430996150</v>
      </c>
      <c r="M638">
        <f>((Table1[[#This Row],[launched_at]]/60/60)/24)+DATE(1970,1,1)+(-5/24)</f>
        <v>42131.247106481482</v>
      </c>
      <c r="N638" t="b">
        <v>0</v>
      </c>
      <c r="O638">
        <v>1</v>
      </c>
      <c r="P638" t="b">
        <v>0</v>
      </c>
      <c r="Q638" t="s">
        <v>8272</v>
      </c>
      <c r="R638" s="5">
        <f>Table1[[#This Row],[pledged]]/D638</f>
        <v>2E-3</v>
      </c>
      <c r="S638" s="6">
        <f>IFERROR(Table1[[#This Row],[pledged]]/Table1[[#This Row],[backers_count]],0)</f>
        <v>4</v>
      </c>
      <c r="T638" s="5" t="s">
        <v>8319</v>
      </c>
      <c r="U638" s="5" t="s">
        <v>8320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 t="str">
        <f>TEXT(((Table1[[#This Row],[deadline]]/60/60)/24)+DATE(1970,1,1),"mmm")</f>
        <v>Feb</v>
      </c>
      <c r="K639" s="14" t="str">
        <f>TEXT(((Table1[[#This Row],[deadline]]/60/60)/24)+DATE(1970,1,1),"yyyy")</f>
        <v>2017</v>
      </c>
      <c r="L639">
        <v>1485558318</v>
      </c>
      <c r="M639">
        <f>((Table1[[#This Row],[launched_at]]/60/60)/24)+DATE(1970,1,1)+(-5/24)</f>
        <v>42762.75368055555</v>
      </c>
      <c r="N639" t="b">
        <v>0</v>
      </c>
      <c r="O639">
        <v>0</v>
      </c>
      <c r="P639" t="b">
        <v>0</v>
      </c>
      <c r="Q639" t="s">
        <v>8272</v>
      </c>
      <c r="R639" s="5">
        <f>Table1[[#This Row],[pledged]]/D639</f>
        <v>0</v>
      </c>
      <c r="S639" s="6">
        <f>IFERROR(Table1[[#This Row],[pledged]]/Table1[[#This Row],[backers_count]],0)</f>
        <v>0</v>
      </c>
      <c r="T639" s="5" t="s">
        <v>8319</v>
      </c>
      <c r="U639" s="5" t="s">
        <v>8320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 t="str">
        <f>TEXT(((Table1[[#This Row],[deadline]]/60/60)/24)+DATE(1970,1,1),"mmm")</f>
        <v>Mar</v>
      </c>
      <c r="K640" s="14" t="str">
        <f>TEXT(((Table1[[#This Row],[deadline]]/60/60)/24)+DATE(1970,1,1),"yyyy")</f>
        <v>2017</v>
      </c>
      <c r="L640">
        <v>1485267262</v>
      </c>
      <c r="M640">
        <f>((Table1[[#This Row],[launched_at]]/60/60)/24)+DATE(1970,1,1)+(-5/24)</f>
        <v>42759.384976851848</v>
      </c>
      <c r="N640" t="b">
        <v>0</v>
      </c>
      <c r="O640">
        <v>6</v>
      </c>
      <c r="P640" t="b">
        <v>0</v>
      </c>
      <c r="Q640" t="s">
        <v>8272</v>
      </c>
      <c r="R640" s="5">
        <f>Table1[[#This Row],[pledged]]/D640</f>
        <v>9.0000000000000006E-5</v>
      </c>
      <c r="S640" s="6">
        <f>IFERROR(Table1[[#This Row],[pledged]]/Table1[[#This Row],[backers_count]],0)</f>
        <v>3</v>
      </c>
      <c r="T640" s="5" t="s">
        <v>8319</v>
      </c>
      <c r="U640" s="5" t="s">
        <v>8320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 t="str">
        <f>TEXT(((Table1[[#This Row],[deadline]]/60/60)/24)+DATE(1970,1,1),"mmm")</f>
        <v>Oct</v>
      </c>
      <c r="K641" s="14" t="str">
        <f>TEXT(((Table1[[#This Row],[deadline]]/60/60)/24)+DATE(1970,1,1),"yyyy")</f>
        <v>2014</v>
      </c>
      <c r="L641">
        <v>1408024795</v>
      </c>
      <c r="M641">
        <f>((Table1[[#This Row],[launched_at]]/60/60)/24)+DATE(1970,1,1)+(-5/24)</f>
        <v>41865.374942129631</v>
      </c>
      <c r="N641" t="b">
        <v>0</v>
      </c>
      <c r="O641">
        <v>1</v>
      </c>
      <c r="P641" t="b">
        <v>0</v>
      </c>
      <c r="Q641" t="s">
        <v>8272</v>
      </c>
      <c r="R641" s="5">
        <f>Table1[[#This Row],[pledged]]/D641</f>
        <v>9.9999999999999995E-7</v>
      </c>
      <c r="S641" s="6">
        <f>IFERROR(Table1[[#This Row],[pledged]]/Table1[[#This Row],[backers_count]],0)</f>
        <v>1</v>
      </c>
      <c r="T641" s="5" t="s">
        <v>8319</v>
      </c>
      <c r="U641" s="5" t="s">
        <v>8320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 t="str">
        <f>TEXT(((Table1[[#This Row],[deadline]]/60/60)/24)+DATE(1970,1,1),"mmm")</f>
        <v>Nov</v>
      </c>
      <c r="K642" s="14" t="str">
        <f>TEXT(((Table1[[#This Row],[deadline]]/60/60)/24)+DATE(1970,1,1),"yyyy")</f>
        <v>2016</v>
      </c>
      <c r="L642">
        <v>1478685915</v>
      </c>
      <c r="M642">
        <f>((Table1[[#This Row],[launched_at]]/60/60)/24)+DATE(1970,1,1)+(-5/24)</f>
        <v>42683.21197916667</v>
      </c>
      <c r="N642" t="b">
        <v>0</v>
      </c>
      <c r="O642">
        <v>2</v>
      </c>
      <c r="P642" t="b">
        <v>1</v>
      </c>
      <c r="Q642" t="s">
        <v>8273</v>
      </c>
      <c r="R642" s="5">
        <f>Table1[[#This Row],[pledged]]/D642</f>
        <v>1.4428571428571428</v>
      </c>
      <c r="S642" s="6">
        <f>IFERROR(Table1[[#This Row],[pledged]]/Table1[[#This Row],[backers_count]],0)</f>
        <v>50.5</v>
      </c>
      <c r="T642" s="5" t="s">
        <v>8319</v>
      </c>
      <c r="U642" s="5" t="s">
        <v>8321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 t="str">
        <f>TEXT(((Table1[[#This Row],[deadline]]/60/60)/24)+DATE(1970,1,1),"mmm")</f>
        <v>Aug</v>
      </c>
      <c r="K643" s="14" t="str">
        <f>TEXT(((Table1[[#This Row],[deadline]]/60/60)/24)+DATE(1970,1,1),"yyyy")</f>
        <v>2015</v>
      </c>
      <c r="L643">
        <v>1436881248</v>
      </c>
      <c r="M643">
        <f>((Table1[[#This Row],[launched_at]]/60/60)/24)+DATE(1970,1,1)+(-5/24)</f>
        <v>42199.361666666664</v>
      </c>
      <c r="N643" t="b">
        <v>0</v>
      </c>
      <c r="O643">
        <v>315</v>
      </c>
      <c r="P643" t="b">
        <v>1</v>
      </c>
      <c r="Q643" t="s">
        <v>8273</v>
      </c>
      <c r="R643" s="5">
        <f>Table1[[#This Row],[pledged]]/D643</f>
        <v>1.1916249999999999</v>
      </c>
      <c r="S643" s="6">
        <f>IFERROR(Table1[[#This Row],[pledged]]/Table1[[#This Row],[backers_count]],0)</f>
        <v>151.31746031746033</v>
      </c>
      <c r="T643" s="5" t="s">
        <v>8319</v>
      </c>
      <c r="U643" s="5" t="s">
        <v>8321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 t="str">
        <f>TEXT(((Table1[[#This Row],[deadline]]/60/60)/24)+DATE(1970,1,1),"mmm")</f>
        <v>Aug</v>
      </c>
      <c r="K644" s="14" t="str">
        <f>TEXT(((Table1[[#This Row],[deadline]]/60/60)/24)+DATE(1970,1,1),"yyyy")</f>
        <v>2015</v>
      </c>
      <c r="L644">
        <v>1436888274</v>
      </c>
      <c r="M644">
        <f>((Table1[[#This Row],[launched_at]]/60/60)/24)+DATE(1970,1,1)+(-5/24)</f>
        <v>42199.442986111106</v>
      </c>
      <c r="N644" t="b">
        <v>0</v>
      </c>
      <c r="O644">
        <v>2174</v>
      </c>
      <c r="P644" t="b">
        <v>1</v>
      </c>
      <c r="Q644" t="s">
        <v>8273</v>
      </c>
      <c r="R644" s="5">
        <f>Table1[[#This Row],[pledged]]/D644</f>
        <v>14.604850000000001</v>
      </c>
      <c r="S644" s="6">
        <f>IFERROR(Table1[[#This Row],[pledged]]/Table1[[#This Row],[backers_count]],0)</f>
        <v>134.3592456301748</v>
      </c>
      <c r="T644" s="5" t="s">
        <v>8319</v>
      </c>
      <c r="U644" s="5" t="s">
        <v>8321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 t="str">
        <f>TEXT(((Table1[[#This Row],[deadline]]/60/60)/24)+DATE(1970,1,1),"mmm")</f>
        <v>May</v>
      </c>
      <c r="K645" s="14" t="str">
        <f>TEXT(((Table1[[#This Row],[deadline]]/60/60)/24)+DATE(1970,1,1),"yyyy")</f>
        <v>2015</v>
      </c>
      <c r="L645">
        <v>1428333875</v>
      </c>
      <c r="M645">
        <f>((Table1[[#This Row],[launched_at]]/60/60)/24)+DATE(1970,1,1)+(-5/24)</f>
        <v>42100.43373842592</v>
      </c>
      <c r="N645" t="b">
        <v>0</v>
      </c>
      <c r="O645">
        <v>152</v>
      </c>
      <c r="P645" t="b">
        <v>1</v>
      </c>
      <c r="Q645" t="s">
        <v>8273</v>
      </c>
      <c r="R645" s="5">
        <f>Table1[[#This Row],[pledged]]/D645</f>
        <v>1.0580799999999999</v>
      </c>
      <c r="S645" s="6">
        <f>IFERROR(Table1[[#This Row],[pledged]]/Table1[[#This Row],[backers_count]],0)</f>
        <v>174.02631578947367</v>
      </c>
      <c r="T645" s="5" t="s">
        <v>8319</v>
      </c>
      <c r="U645" s="5" t="s">
        <v>8321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 t="str">
        <f>TEXT(((Table1[[#This Row],[deadline]]/60/60)/24)+DATE(1970,1,1),"mmm")</f>
        <v>Oct</v>
      </c>
      <c r="K646" s="14" t="str">
        <f>TEXT(((Table1[[#This Row],[deadline]]/60/60)/24)+DATE(1970,1,1),"yyyy")</f>
        <v>2014</v>
      </c>
      <c r="L646">
        <v>1410883139</v>
      </c>
      <c r="M646">
        <f>((Table1[[#This Row],[launched_at]]/60/60)/24)+DATE(1970,1,1)+(-5/24)</f>
        <v>41898.457627314812</v>
      </c>
      <c r="N646" t="b">
        <v>0</v>
      </c>
      <c r="O646">
        <v>1021</v>
      </c>
      <c r="P646" t="b">
        <v>1</v>
      </c>
      <c r="Q646" t="s">
        <v>8273</v>
      </c>
      <c r="R646" s="5">
        <f>Table1[[#This Row],[pledged]]/D646</f>
        <v>3.0011791999999997</v>
      </c>
      <c r="S646" s="6">
        <f>IFERROR(Table1[[#This Row],[pledged]]/Table1[[#This Row],[backers_count]],0)</f>
        <v>73.486268364348675</v>
      </c>
      <c r="T646" s="5" t="s">
        <v>8319</v>
      </c>
      <c r="U646" s="5" t="s">
        <v>8321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 t="str">
        <f>TEXT(((Table1[[#This Row],[deadline]]/60/60)/24)+DATE(1970,1,1),"mmm")</f>
        <v>Aug</v>
      </c>
      <c r="K647" s="14" t="str">
        <f>TEXT(((Table1[[#This Row],[deadline]]/60/60)/24)+DATE(1970,1,1),"yyyy")</f>
        <v>2016</v>
      </c>
      <c r="L647">
        <v>1468370274</v>
      </c>
      <c r="M647">
        <f>((Table1[[#This Row],[launched_at]]/60/60)/24)+DATE(1970,1,1)+(-5/24)</f>
        <v>42563.817986111106</v>
      </c>
      <c r="N647" t="b">
        <v>0</v>
      </c>
      <c r="O647">
        <v>237</v>
      </c>
      <c r="P647" t="b">
        <v>1</v>
      </c>
      <c r="Q647" t="s">
        <v>8273</v>
      </c>
      <c r="R647" s="5">
        <f>Table1[[#This Row],[pledged]]/D647</f>
        <v>2.7869999999999999</v>
      </c>
      <c r="S647" s="6">
        <f>IFERROR(Table1[[#This Row],[pledged]]/Table1[[#This Row],[backers_count]],0)</f>
        <v>23.518987341772153</v>
      </c>
      <c r="T647" s="5" t="s">
        <v>8319</v>
      </c>
      <c r="U647" s="5" t="s">
        <v>8321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 t="str">
        <f>TEXT(((Table1[[#This Row],[deadline]]/60/60)/24)+DATE(1970,1,1),"mmm")</f>
        <v>Aug</v>
      </c>
      <c r="K648" s="14" t="str">
        <f>TEXT(((Table1[[#This Row],[deadline]]/60/60)/24)+DATE(1970,1,1),"yyyy")</f>
        <v>2014</v>
      </c>
      <c r="L648">
        <v>1405196867</v>
      </c>
      <c r="M648">
        <f>((Table1[[#This Row],[launched_at]]/60/60)/24)+DATE(1970,1,1)+(-5/24)</f>
        <v>41832.644293981481</v>
      </c>
      <c r="N648" t="b">
        <v>0</v>
      </c>
      <c r="O648">
        <v>27</v>
      </c>
      <c r="P648" t="b">
        <v>1</v>
      </c>
      <c r="Q648" t="s">
        <v>8273</v>
      </c>
      <c r="R648" s="5">
        <f>Table1[[#This Row],[pledged]]/D648</f>
        <v>1.3187625000000001</v>
      </c>
      <c r="S648" s="6">
        <f>IFERROR(Table1[[#This Row],[pledged]]/Table1[[#This Row],[backers_count]],0)</f>
        <v>39.074444444444445</v>
      </c>
      <c r="T648" s="5" t="s">
        <v>8319</v>
      </c>
      <c r="U648" s="5" t="s">
        <v>8321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 t="str">
        <f>TEXT(((Table1[[#This Row],[deadline]]/60/60)/24)+DATE(1970,1,1),"mmm")</f>
        <v>Mar</v>
      </c>
      <c r="K649" s="14" t="str">
        <f>TEXT(((Table1[[#This Row],[deadline]]/60/60)/24)+DATE(1970,1,1),"yyyy")</f>
        <v>2016</v>
      </c>
      <c r="L649">
        <v>1455647149</v>
      </c>
      <c r="M649">
        <f>((Table1[[#This Row],[launched_at]]/60/60)/24)+DATE(1970,1,1)+(-5/24)</f>
        <v>42416.559594907405</v>
      </c>
      <c r="N649" t="b">
        <v>0</v>
      </c>
      <c r="O649">
        <v>17</v>
      </c>
      <c r="P649" t="b">
        <v>1</v>
      </c>
      <c r="Q649" t="s">
        <v>8273</v>
      </c>
      <c r="R649" s="5">
        <f>Table1[[#This Row],[pledged]]/D649</f>
        <v>1.0705</v>
      </c>
      <c r="S649" s="6">
        <f>IFERROR(Table1[[#This Row],[pledged]]/Table1[[#This Row],[backers_count]],0)</f>
        <v>125.94117647058823</v>
      </c>
      <c r="T649" s="5" t="s">
        <v>8319</v>
      </c>
      <c r="U649" s="5" t="s">
        <v>8321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 t="str">
        <f>TEXT(((Table1[[#This Row],[deadline]]/60/60)/24)+DATE(1970,1,1),"mmm")</f>
        <v>Oct</v>
      </c>
      <c r="K650" s="14" t="str">
        <f>TEXT(((Table1[[#This Row],[deadline]]/60/60)/24)+DATE(1970,1,1),"yyyy")</f>
        <v>2014</v>
      </c>
      <c r="L650">
        <v>1410280708</v>
      </c>
      <c r="M650">
        <f>((Table1[[#This Row],[launched_at]]/60/60)/24)+DATE(1970,1,1)+(-5/24)</f>
        <v>41891.485046296293</v>
      </c>
      <c r="N650" t="b">
        <v>0</v>
      </c>
      <c r="O650">
        <v>27</v>
      </c>
      <c r="P650" t="b">
        <v>1</v>
      </c>
      <c r="Q650" t="s">
        <v>8273</v>
      </c>
      <c r="R650" s="5">
        <f>Table1[[#This Row],[pledged]]/D650</f>
        <v>1.2682285714285715</v>
      </c>
      <c r="S650" s="6">
        <f>IFERROR(Table1[[#This Row],[pledged]]/Table1[[#This Row],[backers_count]],0)</f>
        <v>1644</v>
      </c>
      <c r="T650" s="5" t="s">
        <v>8319</v>
      </c>
      <c r="U650" s="5" t="s">
        <v>8321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 t="str">
        <f>TEXT(((Table1[[#This Row],[deadline]]/60/60)/24)+DATE(1970,1,1),"mmm")</f>
        <v>Sep</v>
      </c>
      <c r="K651" s="14" t="str">
        <f>TEXT(((Table1[[#This Row],[deadline]]/60/60)/24)+DATE(1970,1,1),"yyyy")</f>
        <v>2014</v>
      </c>
      <c r="L651">
        <v>1409090013</v>
      </c>
      <c r="M651">
        <f>((Table1[[#This Row],[launched_at]]/60/60)/24)+DATE(1970,1,1)+(-5/24)</f>
        <v>41877.703854166662</v>
      </c>
      <c r="N651" t="b">
        <v>0</v>
      </c>
      <c r="O651">
        <v>82</v>
      </c>
      <c r="P651" t="b">
        <v>1</v>
      </c>
      <c r="Q651" t="s">
        <v>8273</v>
      </c>
      <c r="R651" s="5">
        <f>Table1[[#This Row],[pledged]]/D651</f>
        <v>1.3996</v>
      </c>
      <c r="S651" s="6">
        <f>IFERROR(Table1[[#This Row],[pledged]]/Table1[[#This Row],[backers_count]],0)</f>
        <v>42.670731707317074</v>
      </c>
      <c r="T651" s="5" t="s">
        <v>8319</v>
      </c>
      <c r="U651" s="5" t="s">
        <v>8321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 t="str">
        <f>TEXT(((Table1[[#This Row],[deadline]]/60/60)/24)+DATE(1970,1,1),"mmm")</f>
        <v>Dec</v>
      </c>
      <c r="K652" s="14" t="str">
        <f>TEXT(((Table1[[#This Row],[deadline]]/60/60)/24)+DATE(1970,1,1),"yyyy")</f>
        <v>2014</v>
      </c>
      <c r="L652">
        <v>1413766384</v>
      </c>
      <c r="M652">
        <f>((Table1[[#This Row],[launched_at]]/60/60)/24)+DATE(1970,1,1)+(-5/24)</f>
        <v>41931.828518518516</v>
      </c>
      <c r="N652" t="b">
        <v>0</v>
      </c>
      <c r="O652">
        <v>48</v>
      </c>
      <c r="P652" t="b">
        <v>1</v>
      </c>
      <c r="Q652" t="s">
        <v>8273</v>
      </c>
      <c r="R652" s="5">
        <f>Table1[[#This Row],[pledged]]/D652</f>
        <v>1.1240000000000001</v>
      </c>
      <c r="S652" s="6">
        <f>IFERROR(Table1[[#This Row],[pledged]]/Table1[[#This Row],[backers_count]],0)</f>
        <v>35.125</v>
      </c>
      <c r="T652" s="5" t="s">
        <v>8319</v>
      </c>
      <c r="U652" s="5" t="s">
        <v>8321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 t="str">
        <f>TEXT(((Table1[[#This Row],[deadline]]/60/60)/24)+DATE(1970,1,1),"mmm")</f>
        <v>Dec</v>
      </c>
      <c r="K653" s="14" t="str">
        <f>TEXT(((Table1[[#This Row],[deadline]]/60/60)/24)+DATE(1970,1,1),"yyyy")</f>
        <v>2014</v>
      </c>
      <c r="L653">
        <v>1415838311</v>
      </c>
      <c r="M653">
        <f>((Table1[[#This Row],[launched_at]]/60/60)/24)+DATE(1970,1,1)+(-5/24)</f>
        <v>41955.809155092589</v>
      </c>
      <c r="N653" t="b">
        <v>0</v>
      </c>
      <c r="O653">
        <v>105</v>
      </c>
      <c r="P653" t="b">
        <v>1</v>
      </c>
      <c r="Q653" t="s">
        <v>8273</v>
      </c>
      <c r="R653" s="5">
        <f>Table1[[#This Row],[pledged]]/D653</f>
        <v>1.00528</v>
      </c>
      <c r="S653" s="6">
        <f>IFERROR(Table1[[#This Row],[pledged]]/Table1[[#This Row],[backers_count]],0)</f>
        <v>239.35238095238094</v>
      </c>
      <c r="T653" s="5" t="s">
        <v>8319</v>
      </c>
      <c r="U653" s="5" t="s">
        <v>8321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 t="str">
        <f>TEXT(((Table1[[#This Row],[deadline]]/60/60)/24)+DATE(1970,1,1),"mmm")</f>
        <v>Dec</v>
      </c>
      <c r="K654" s="14" t="str">
        <f>TEXT(((Table1[[#This Row],[deadline]]/60/60)/24)+DATE(1970,1,1),"yyyy")</f>
        <v>2016</v>
      </c>
      <c r="L654">
        <v>1478018050</v>
      </c>
      <c r="M654">
        <f>((Table1[[#This Row],[launched_at]]/60/60)/24)+DATE(1970,1,1)+(-5/24)</f>
        <v>42675.482060185182</v>
      </c>
      <c r="N654" t="b">
        <v>0</v>
      </c>
      <c r="O654">
        <v>28</v>
      </c>
      <c r="P654" t="b">
        <v>1</v>
      </c>
      <c r="Q654" t="s">
        <v>8273</v>
      </c>
      <c r="R654" s="5">
        <f>Table1[[#This Row],[pledged]]/D654</f>
        <v>1.0046666666666666</v>
      </c>
      <c r="S654" s="6">
        <f>IFERROR(Table1[[#This Row],[pledged]]/Table1[[#This Row],[backers_count]],0)</f>
        <v>107.64285714285714</v>
      </c>
      <c r="T654" s="5" t="s">
        <v>8319</v>
      </c>
      <c r="U654" s="5" t="s">
        <v>8321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 t="str">
        <f>TEXT(((Table1[[#This Row],[deadline]]/60/60)/24)+DATE(1970,1,1),"mmm")</f>
        <v>Aug</v>
      </c>
      <c r="K655" s="14" t="str">
        <f>TEXT(((Table1[[#This Row],[deadline]]/60/60)/24)+DATE(1970,1,1),"yyyy")</f>
        <v>2015</v>
      </c>
      <c r="L655">
        <v>1436885440</v>
      </c>
      <c r="M655">
        <f>((Table1[[#This Row],[launched_at]]/60/60)/24)+DATE(1970,1,1)+(-5/24)</f>
        <v>42199.410185185181</v>
      </c>
      <c r="N655" t="b">
        <v>0</v>
      </c>
      <c r="O655">
        <v>1107</v>
      </c>
      <c r="P655" t="b">
        <v>1</v>
      </c>
      <c r="Q655" t="s">
        <v>8273</v>
      </c>
      <c r="R655" s="5">
        <f>Table1[[#This Row],[pledged]]/D655</f>
        <v>1.4144600000000001</v>
      </c>
      <c r="S655" s="6">
        <f>IFERROR(Table1[[#This Row],[pledged]]/Table1[[#This Row],[backers_count]],0)</f>
        <v>95.830623306233065</v>
      </c>
      <c r="T655" s="5" t="s">
        <v>8319</v>
      </c>
      <c r="U655" s="5" t="s">
        <v>8321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 t="str">
        <f>TEXT(((Table1[[#This Row],[deadline]]/60/60)/24)+DATE(1970,1,1),"mmm")</f>
        <v>Jul</v>
      </c>
      <c r="K656" s="14" t="str">
        <f>TEXT(((Table1[[#This Row],[deadline]]/60/60)/24)+DATE(1970,1,1),"yyyy")</f>
        <v>2015</v>
      </c>
      <c r="L656">
        <v>1433804313</v>
      </c>
      <c r="M656">
        <f>((Table1[[#This Row],[launched_at]]/60/60)/24)+DATE(1970,1,1)+(-5/24)</f>
        <v>42163.748993055553</v>
      </c>
      <c r="N656" t="b">
        <v>0</v>
      </c>
      <c r="O656">
        <v>1013</v>
      </c>
      <c r="P656" t="b">
        <v>1</v>
      </c>
      <c r="Q656" t="s">
        <v>8273</v>
      </c>
      <c r="R656" s="5">
        <f>Table1[[#This Row],[pledged]]/D656</f>
        <v>2.6729166666666666</v>
      </c>
      <c r="S656" s="6">
        <f>IFERROR(Table1[[#This Row],[pledged]]/Table1[[#This Row],[backers_count]],0)</f>
        <v>31.663376110562684</v>
      </c>
      <c r="T656" s="5" t="s">
        <v>8319</v>
      </c>
      <c r="U656" s="5" t="s">
        <v>8321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 t="str">
        <f>TEXT(((Table1[[#This Row],[deadline]]/60/60)/24)+DATE(1970,1,1),"mmm")</f>
        <v>Mar</v>
      </c>
      <c r="K657" s="14" t="str">
        <f>TEXT(((Table1[[#This Row],[deadline]]/60/60)/24)+DATE(1970,1,1),"yyyy")</f>
        <v>2015</v>
      </c>
      <c r="L657">
        <v>1423609112</v>
      </c>
      <c r="M657">
        <f>((Table1[[#This Row],[launched_at]]/60/60)/24)+DATE(1970,1,1)+(-5/24)</f>
        <v>42045.748981481483</v>
      </c>
      <c r="N657" t="b">
        <v>0</v>
      </c>
      <c r="O657">
        <v>274</v>
      </c>
      <c r="P657" t="b">
        <v>1</v>
      </c>
      <c r="Q657" t="s">
        <v>8273</v>
      </c>
      <c r="R657" s="5">
        <f>Table1[[#This Row],[pledged]]/D657</f>
        <v>1.4688749999999999</v>
      </c>
      <c r="S657" s="6">
        <f>IFERROR(Table1[[#This Row],[pledged]]/Table1[[#This Row],[backers_count]],0)</f>
        <v>42.886861313868614</v>
      </c>
      <c r="T657" s="5" t="s">
        <v>8319</v>
      </c>
      <c r="U657" s="5" t="s">
        <v>8321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 t="str">
        <f>TEXT(((Table1[[#This Row],[deadline]]/60/60)/24)+DATE(1970,1,1),"mmm")</f>
        <v>Apr</v>
      </c>
      <c r="K658" s="14" t="str">
        <f>TEXT(((Table1[[#This Row],[deadline]]/60/60)/24)+DATE(1970,1,1),"yyyy")</f>
        <v>2016</v>
      </c>
      <c r="L658">
        <v>1455736719</v>
      </c>
      <c r="M658">
        <f>((Table1[[#This Row],[launched_at]]/60/60)/24)+DATE(1970,1,1)+(-5/24)</f>
        <v>42417.596284722218</v>
      </c>
      <c r="N658" t="b">
        <v>0</v>
      </c>
      <c r="O658">
        <v>87</v>
      </c>
      <c r="P658" t="b">
        <v>1</v>
      </c>
      <c r="Q658" t="s">
        <v>8273</v>
      </c>
      <c r="R658" s="5">
        <f>Table1[[#This Row],[pledged]]/D658</f>
        <v>2.1356000000000002</v>
      </c>
      <c r="S658" s="6">
        <f>IFERROR(Table1[[#This Row],[pledged]]/Table1[[#This Row],[backers_count]],0)</f>
        <v>122.73563218390805</v>
      </c>
      <c r="T658" s="5" t="s">
        <v>8319</v>
      </c>
      <c r="U658" s="5" t="s">
        <v>8321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 t="str">
        <f>TEXT(((Table1[[#This Row],[deadline]]/60/60)/24)+DATE(1970,1,1),"mmm")</f>
        <v>Dec</v>
      </c>
      <c r="K659" s="14" t="str">
        <f>TEXT(((Table1[[#This Row],[deadline]]/60/60)/24)+DATE(1970,1,1),"yyyy")</f>
        <v>2015</v>
      </c>
      <c r="L659">
        <v>1448309872</v>
      </c>
      <c r="M659">
        <f>((Table1[[#This Row],[launched_at]]/60/60)/24)+DATE(1970,1,1)+(-5/24)</f>
        <v>42331.637407407405</v>
      </c>
      <c r="N659" t="b">
        <v>0</v>
      </c>
      <c r="O659">
        <v>99</v>
      </c>
      <c r="P659" t="b">
        <v>1</v>
      </c>
      <c r="Q659" t="s">
        <v>8273</v>
      </c>
      <c r="R659" s="5">
        <f>Table1[[#This Row],[pledged]]/D659</f>
        <v>1.2569999999999999</v>
      </c>
      <c r="S659" s="6">
        <f>IFERROR(Table1[[#This Row],[pledged]]/Table1[[#This Row],[backers_count]],0)</f>
        <v>190.45454545454547</v>
      </c>
      <c r="T659" s="5" t="s">
        <v>8319</v>
      </c>
      <c r="U659" s="5" t="s">
        <v>8321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 t="str">
        <f>TEXT(((Table1[[#This Row],[deadline]]/60/60)/24)+DATE(1970,1,1),"mmm")</f>
        <v>Jul</v>
      </c>
      <c r="K660" s="14" t="str">
        <f>TEXT(((Table1[[#This Row],[deadline]]/60/60)/24)+DATE(1970,1,1),"yyyy")</f>
        <v>2015</v>
      </c>
      <c r="L660">
        <v>1435117889</v>
      </c>
      <c r="M660">
        <f>((Table1[[#This Row],[launched_at]]/60/60)/24)+DATE(1970,1,1)+(-5/24)</f>
        <v>42178.952418981477</v>
      </c>
      <c r="N660" t="b">
        <v>0</v>
      </c>
      <c r="O660">
        <v>276</v>
      </c>
      <c r="P660" t="b">
        <v>1</v>
      </c>
      <c r="Q660" t="s">
        <v>8273</v>
      </c>
      <c r="R660" s="5">
        <f>Table1[[#This Row],[pledged]]/D660</f>
        <v>1.0446206037108834</v>
      </c>
      <c r="S660" s="6">
        <f>IFERROR(Table1[[#This Row],[pledged]]/Table1[[#This Row],[backers_count]],0)</f>
        <v>109.33695652173913</v>
      </c>
      <c r="T660" s="5" t="s">
        <v>8319</v>
      </c>
      <c r="U660" s="5" t="s">
        <v>8321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 t="str">
        <f>TEXT(((Table1[[#This Row],[deadline]]/60/60)/24)+DATE(1970,1,1),"mmm")</f>
        <v>Aug</v>
      </c>
      <c r="K661" s="14" t="str">
        <f>TEXT(((Table1[[#This Row],[deadline]]/60/60)/24)+DATE(1970,1,1),"yyyy")</f>
        <v>2015</v>
      </c>
      <c r="L661">
        <v>1437747295</v>
      </c>
      <c r="M661">
        <f>((Table1[[#This Row],[launched_at]]/60/60)/24)+DATE(1970,1,1)+(-5/24)</f>
        <v>42209.385358796295</v>
      </c>
      <c r="N661" t="b">
        <v>0</v>
      </c>
      <c r="O661">
        <v>21</v>
      </c>
      <c r="P661" t="b">
        <v>1</v>
      </c>
      <c r="Q661" t="s">
        <v>8273</v>
      </c>
      <c r="R661" s="5">
        <f>Table1[[#This Row],[pledged]]/D661</f>
        <v>1.0056666666666667</v>
      </c>
      <c r="S661" s="6">
        <f>IFERROR(Table1[[#This Row],[pledged]]/Table1[[#This Row],[backers_count]],0)</f>
        <v>143.66666666666666</v>
      </c>
      <c r="T661" s="5" t="s">
        <v>8319</v>
      </c>
      <c r="U661" s="5" t="s">
        <v>8321</v>
      </c>
    </row>
    <row r="662" spans="1:21" ht="45" x14ac:dyDescent="0.2">
      <c r="A662">
        <v>3847</v>
      </c>
      <c r="B662" s="3" t="s">
        <v>3844</v>
      </c>
      <c r="C662" s="3" t="s">
        <v>7956</v>
      </c>
      <c r="D662">
        <v>10500</v>
      </c>
      <c r="E662">
        <v>1697</v>
      </c>
      <c r="F662" t="s">
        <v>8221</v>
      </c>
      <c r="G662" t="s">
        <v>8224</v>
      </c>
      <c r="H662" t="s">
        <v>8246</v>
      </c>
      <c r="I662">
        <v>1437283391</v>
      </c>
      <c r="J662" s="14" t="str">
        <f>TEXT(((Table1[[#This Row],[deadline]]/60/60)/24)+DATE(1970,1,1),"mmm")</f>
        <v>Jul</v>
      </c>
      <c r="K662" s="14" t="str">
        <f>TEXT(((Table1[[#This Row],[deadline]]/60/60)/24)+DATE(1970,1,1),"yyyy")</f>
        <v>2015</v>
      </c>
      <c r="L662">
        <v>1433395391</v>
      </c>
      <c r="M662">
        <f>((Table1[[#This Row],[launched_at]]/60/60)/24)+DATE(1970,1,1)+(-5/24)</f>
        <v>42159.016099537032</v>
      </c>
      <c r="N662" t="b">
        <v>1</v>
      </c>
      <c r="O662">
        <v>9</v>
      </c>
      <c r="P662" t="b">
        <v>0</v>
      </c>
      <c r="Q662" t="s">
        <v>8271</v>
      </c>
      <c r="R662" s="5">
        <f>Table1[[#This Row],[pledged]]/D662</f>
        <v>0.16161904761904761</v>
      </c>
      <c r="S662" s="6">
        <f>IFERROR(Table1[[#This Row],[pledged]]/Table1[[#This Row],[backers_count]],0)</f>
        <v>188.55555555555554</v>
      </c>
      <c r="T662" s="5" t="s">
        <v>8317</v>
      </c>
      <c r="U662" s="5" t="s">
        <v>8318</v>
      </c>
    </row>
    <row r="663" spans="1:21" x14ac:dyDescent="0.2">
      <c r="A663">
        <v>989</v>
      </c>
      <c r="B663" s="3" t="s">
        <v>990</v>
      </c>
      <c r="C663" s="3" t="s">
        <v>5099</v>
      </c>
      <c r="D663">
        <v>10000</v>
      </c>
      <c r="E663">
        <v>1677</v>
      </c>
      <c r="F663" t="s">
        <v>8221</v>
      </c>
      <c r="G663" t="s">
        <v>8224</v>
      </c>
      <c r="H663" t="s">
        <v>8246</v>
      </c>
      <c r="I663">
        <v>1475101495</v>
      </c>
      <c r="J663" s="14" t="str">
        <f>TEXT(((Table1[[#This Row],[deadline]]/60/60)/24)+DATE(1970,1,1),"mmm")</f>
        <v>Sep</v>
      </c>
      <c r="K663" s="14" t="str">
        <f>TEXT(((Table1[[#This Row],[deadline]]/60/60)/24)+DATE(1970,1,1),"yyyy")</f>
        <v>2016</v>
      </c>
      <c r="L663">
        <v>1472509495</v>
      </c>
      <c r="M663">
        <f>((Table1[[#This Row],[launched_at]]/60/60)/24)+DATE(1970,1,1)+(-5/24)</f>
        <v>42611.725636574069</v>
      </c>
      <c r="N663" t="b">
        <v>0</v>
      </c>
      <c r="O663">
        <v>32</v>
      </c>
      <c r="P663" t="b">
        <v>0</v>
      </c>
      <c r="Q663" t="s">
        <v>8273</v>
      </c>
      <c r="R663" s="5">
        <f>Table1[[#This Row],[pledged]]/D663</f>
        <v>0.16769999999999999</v>
      </c>
      <c r="S663" s="6">
        <f>IFERROR(Table1[[#This Row],[pledged]]/Table1[[#This Row],[backers_count]],0)</f>
        <v>52.40625</v>
      </c>
      <c r="T663" s="5" t="s">
        <v>8319</v>
      </c>
      <c r="U663" s="5" t="s">
        <v>8321</v>
      </c>
    </row>
    <row r="664" spans="1:21" ht="45" x14ac:dyDescent="0.2">
      <c r="A664">
        <v>769</v>
      </c>
      <c r="B664" s="3" t="s">
        <v>770</v>
      </c>
      <c r="C664" s="3" t="s">
        <v>4879</v>
      </c>
      <c r="D664">
        <v>4000</v>
      </c>
      <c r="E664">
        <v>1656</v>
      </c>
      <c r="F664" t="s">
        <v>8221</v>
      </c>
      <c r="G664" t="s">
        <v>8224</v>
      </c>
      <c r="H664" t="s">
        <v>8246</v>
      </c>
      <c r="I664">
        <v>1388102094</v>
      </c>
      <c r="J664" s="14" t="str">
        <f>TEXT(((Table1[[#This Row],[deadline]]/60/60)/24)+DATE(1970,1,1),"mmm")</f>
        <v>Dec</v>
      </c>
      <c r="K664" s="14" t="str">
        <f>TEXT(((Table1[[#This Row],[deadline]]/60/60)/24)+DATE(1970,1,1),"yyyy")</f>
        <v>2013</v>
      </c>
      <c r="L664">
        <v>1385510094</v>
      </c>
      <c r="M664">
        <f>((Table1[[#This Row],[launched_at]]/60/60)/24)+DATE(1970,1,1)+(-5/24)</f>
        <v>41604.788124999999</v>
      </c>
      <c r="N664" t="b">
        <v>0</v>
      </c>
      <c r="O664">
        <v>52</v>
      </c>
      <c r="P664" t="b">
        <v>0</v>
      </c>
      <c r="Q664" t="s">
        <v>8275</v>
      </c>
      <c r="R664" s="5">
        <f>Table1[[#This Row],[pledged]]/D664</f>
        <v>0.41399999999999998</v>
      </c>
      <c r="S664" s="6">
        <f>IFERROR(Table1[[#This Row],[pledged]]/Table1[[#This Row],[backers_count]],0)</f>
        <v>31.846153846153847</v>
      </c>
      <c r="T664" s="5" t="s">
        <v>8322</v>
      </c>
      <c r="U664" s="5" t="s">
        <v>8324</v>
      </c>
    </row>
    <row r="665" spans="1:21" ht="45" x14ac:dyDescent="0.2">
      <c r="A665">
        <v>2776</v>
      </c>
      <c r="B665" s="3" t="s">
        <v>2776</v>
      </c>
      <c r="C665" s="3" t="s">
        <v>6886</v>
      </c>
      <c r="D665">
        <v>21000</v>
      </c>
      <c r="E665">
        <v>1655</v>
      </c>
      <c r="F665" t="s">
        <v>8221</v>
      </c>
      <c r="G665" t="s">
        <v>8224</v>
      </c>
      <c r="H665" t="s">
        <v>8246</v>
      </c>
      <c r="I665">
        <v>1434092876</v>
      </c>
      <c r="J665" s="14" t="str">
        <f>TEXT(((Table1[[#This Row],[deadline]]/60/60)/24)+DATE(1970,1,1),"mmm")</f>
        <v>Jun</v>
      </c>
      <c r="K665" s="14" t="str">
        <f>TEXT(((Table1[[#This Row],[deadline]]/60/60)/24)+DATE(1970,1,1),"yyyy")</f>
        <v>2015</v>
      </c>
      <c r="L665">
        <v>1431414476</v>
      </c>
      <c r="M665">
        <f>((Table1[[#This Row],[launched_at]]/60/60)/24)+DATE(1970,1,1)+(-5/24)</f>
        <v>42136.088842592588</v>
      </c>
      <c r="N665" t="b">
        <v>0</v>
      </c>
      <c r="O665">
        <v>36</v>
      </c>
      <c r="P665" t="b">
        <v>0</v>
      </c>
      <c r="Q665" t="s">
        <v>8304</v>
      </c>
      <c r="R665" s="5">
        <f>Table1[[#This Row],[pledged]]/D665</f>
        <v>7.8809523809523815E-2</v>
      </c>
      <c r="S665" s="6">
        <f>IFERROR(Table1[[#This Row],[pledged]]/Table1[[#This Row],[backers_count]],0)</f>
        <v>45.972222222222221</v>
      </c>
      <c r="T665" s="5" t="s">
        <v>8322</v>
      </c>
      <c r="U665" s="5" t="s">
        <v>8358</v>
      </c>
    </row>
    <row r="666" spans="1:21" ht="45" x14ac:dyDescent="0.2">
      <c r="A666">
        <v>1790</v>
      </c>
      <c r="B666" s="3" t="s">
        <v>1791</v>
      </c>
      <c r="C666" s="3" t="s">
        <v>5900</v>
      </c>
      <c r="D666">
        <v>33000</v>
      </c>
      <c r="E666">
        <v>1636</v>
      </c>
      <c r="F666" t="s">
        <v>8221</v>
      </c>
      <c r="G666" t="s">
        <v>8224</v>
      </c>
      <c r="H666" t="s">
        <v>8246</v>
      </c>
      <c r="I666">
        <v>1423152678</v>
      </c>
      <c r="J666" s="14" t="str">
        <f>TEXT(((Table1[[#This Row],[deadline]]/60/60)/24)+DATE(1970,1,1),"mmm")</f>
        <v>Feb</v>
      </c>
      <c r="K666" s="14" t="str">
        <f>TEXT(((Table1[[#This Row],[deadline]]/60/60)/24)+DATE(1970,1,1),"yyyy")</f>
        <v>2015</v>
      </c>
      <c r="L666">
        <v>1420560678</v>
      </c>
      <c r="M666">
        <f>((Table1[[#This Row],[launched_at]]/60/60)/24)+DATE(1970,1,1)+(-5/24)</f>
        <v>42010.466180555559</v>
      </c>
      <c r="N666" t="b">
        <v>1</v>
      </c>
      <c r="O666">
        <v>15</v>
      </c>
      <c r="P666" t="b">
        <v>0</v>
      </c>
      <c r="Q666" t="s">
        <v>8285</v>
      </c>
      <c r="R666" s="5">
        <f>Table1[[#This Row],[pledged]]/D666</f>
        <v>4.9575757575757579E-2</v>
      </c>
      <c r="S666" s="6">
        <f>IFERROR(Table1[[#This Row],[pledged]]/Table1[[#This Row],[backers_count]],0)</f>
        <v>109.06666666666666</v>
      </c>
      <c r="T666" s="5" t="s">
        <v>8338</v>
      </c>
      <c r="U666" s="5" t="s">
        <v>8339</v>
      </c>
    </row>
    <row r="667" spans="1:21" ht="45" x14ac:dyDescent="0.2">
      <c r="A667">
        <v>2139</v>
      </c>
      <c r="B667" s="3" t="s">
        <v>2140</v>
      </c>
      <c r="C667" s="3" t="s">
        <v>6249</v>
      </c>
      <c r="D667">
        <v>30000</v>
      </c>
      <c r="E667">
        <v>1626</v>
      </c>
      <c r="F667" t="s">
        <v>8221</v>
      </c>
      <c r="G667" t="s">
        <v>8224</v>
      </c>
      <c r="H667" t="s">
        <v>8246</v>
      </c>
      <c r="I667">
        <v>1478196008</v>
      </c>
      <c r="J667" s="14" t="str">
        <f>TEXT(((Table1[[#This Row],[deadline]]/60/60)/24)+DATE(1970,1,1),"mmm")</f>
        <v>Nov</v>
      </c>
      <c r="K667" s="14" t="str">
        <f>TEXT(((Table1[[#This Row],[deadline]]/60/60)/24)+DATE(1970,1,1),"yyyy")</f>
        <v>2016</v>
      </c>
      <c r="L667">
        <v>1475604008</v>
      </c>
      <c r="M667">
        <f>((Table1[[#This Row],[launched_at]]/60/60)/24)+DATE(1970,1,1)+(-5/24)</f>
        <v>42647.541759259257</v>
      </c>
      <c r="N667" t="b">
        <v>0</v>
      </c>
      <c r="O667">
        <v>56</v>
      </c>
      <c r="P667" t="b">
        <v>0</v>
      </c>
      <c r="Q667" t="s">
        <v>8282</v>
      </c>
      <c r="R667" s="5">
        <f>Table1[[#This Row],[pledged]]/D667</f>
        <v>5.4199999999999998E-2</v>
      </c>
      <c r="S667" s="6">
        <f>IFERROR(Table1[[#This Row],[pledged]]/Table1[[#This Row],[backers_count]],0)</f>
        <v>29.035714285714285</v>
      </c>
      <c r="T667" s="5" t="s">
        <v>8333</v>
      </c>
      <c r="U667" s="5" t="s">
        <v>8334</v>
      </c>
    </row>
    <row r="668" spans="1:21" ht="45" x14ac:dyDescent="0.2">
      <c r="A668">
        <v>1585</v>
      </c>
      <c r="B668" s="3" t="s">
        <v>1586</v>
      </c>
      <c r="C668" s="3" t="s">
        <v>5695</v>
      </c>
      <c r="D668">
        <v>2000</v>
      </c>
      <c r="E668">
        <v>1580</v>
      </c>
      <c r="F668" t="s">
        <v>8221</v>
      </c>
      <c r="G668" t="s">
        <v>8229</v>
      </c>
      <c r="H668" t="s">
        <v>8251</v>
      </c>
      <c r="I668">
        <v>1482663600</v>
      </c>
      <c r="J668" s="14" t="str">
        <f>TEXT(((Table1[[#This Row],[deadline]]/60/60)/24)+DATE(1970,1,1),"mmm")</f>
        <v>Dec</v>
      </c>
      <c r="K668" s="14" t="str">
        <f>TEXT(((Table1[[#This Row],[deadline]]/60/60)/24)+DATE(1970,1,1),"yyyy")</f>
        <v>2016</v>
      </c>
      <c r="L668">
        <v>1480800568</v>
      </c>
      <c r="M668">
        <f>((Table1[[#This Row],[launched_at]]/60/60)/24)+DATE(1970,1,1)+(-5/24)</f>
        <v>42707.687129629623</v>
      </c>
      <c r="N668" t="b">
        <v>0</v>
      </c>
      <c r="O668">
        <v>12</v>
      </c>
      <c r="P668" t="b">
        <v>0</v>
      </c>
      <c r="Q668" t="s">
        <v>8291</v>
      </c>
      <c r="R668" s="5">
        <f>Table1[[#This Row],[pledged]]/D668</f>
        <v>0.79</v>
      </c>
      <c r="S668" s="6">
        <f>IFERROR(Table1[[#This Row],[pledged]]/Table1[[#This Row],[backers_count]],0)</f>
        <v>131.66666666666666</v>
      </c>
      <c r="T668" s="5" t="s">
        <v>8338</v>
      </c>
      <c r="U668" s="5" t="s">
        <v>8345</v>
      </c>
    </row>
    <row r="669" spans="1:21" ht="45" x14ac:dyDescent="0.2">
      <c r="A669">
        <v>3949</v>
      </c>
      <c r="B669" s="3" t="s">
        <v>3946</v>
      </c>
      <c r="C669" s="3" t="s">
        <v>8057</v>
      </c>
      <c r="D669">
        <v>10000</v>
      </c>
      <c r="E669">
        <v>1577</v>
      </c>
      <c r="F669" t="s">
        <v>8221</v>
      </c>
      <c r="G669" t="s">
        <v>8226</v>
      </c>
      <c r="H669" t="s">
        <v>8248</v>
      </c>
      <c r="I669">
        <v>1423623221</v>
      </c>
      <c r="J669" s="14" t="str">
        <f>TEXT(((Table1[[#This Row],[deadline]]/60/60)/24)+DATE(1970,1,1),"mmm")</f>
        <v>Feb</v>
      </c>
      <c r="K669" s="14" t="str">
        <f>TEXT(((Table1[[#This Row],[deadline]]/60/60)/24)+DATE(1970,1,1),"yyyy")</f>
        <v>2015</v>
      </c>
      <c r="L669">
        <v>1421031221</v>
      </c>
      <c r="M669">
        <f>((Table1[[#This Row],[launched_at]]/60/60)/24)+DATE(1970,1,1)+(-5/24)</f>
        <v>42015.912280092591</v>
      </c>
      <c r="N669" t="b">
        <v>0</v>
      </c>
      <c r="O669">
        <v>32</v>
      </c>
      <c r="P669" t="b">
        <v>0</v>
      </c>
      <c r="Q669" t="s">
        <v>8271</v>
      </c>
      <c r="R669" s="5">
        <f>Table1[[#This Row],[pledged]]/D669</f>
        <v>0.15770000000000001</v>
      </c>
      <c r="S669" s="6">
        <f>IFERROR(Table1[[#This Row],[pledged]]/Table1[[#This Row],[backers_count]],0)</f>
        <v>49.28125</v>
      </c>
      <c r="T669" s="5" t="s">
        <v>8317</v>
      </c>
      <c r="U669" s="5" t="s">
        <v>8318</v>
      </c>
    </row>
    <row r="670" spans="1:21" ht="45" x14ac:dyDescent="0.2">
      <c r="A670">
        <v>928</v>
      </c>
      <c r="B670" s="3" t="s">
        <v>929</v>
      </c>
      <c r="C670" s="3" t="s">
        <v>5038</v>
      </c>
      <c r="D670">
        <v>14500</v>
      </c>
      <c r="E670">
        <v>1575</v>
      </c>
      <c r="F670" t="s">
        <v>8221</v>
      </c>
      <c r="G670" t="s">
        <v>8224</v>
      </c>
      <c r="H670" t="s">
        <v>8246</v>
      </c>
      <c r="I670">
        <v>1353196800</v>
      </c>
      <c r="J670" s="14" t="str">
        <f>TEXT(((Table1[[#This Row],[deadline]]/60/60)/24)+DATE(1970,1,1),"mmm")</f>
        <v>Nov</v>
      </c>
      <c r="K670" s="14" t="str">
        <f>TEXT(((Table1[[#This Row],[deadline]]/60/60)/24)+DATE(1970,1,1),"yyyy")</f>
        <v>2012</v>
      </c>
      <c r="L670">
        <v>1348864913</v>
      </c>
      <c r="M670">
        <f>((Table1[[#This Row],[launched_at]]/60/60)/24)+DATE(1970,1,1)+(-5/24)</f>
        <v>41180.654085648144</v>
      </c>
      <c r="N670" t="b">
        <v>0</v>
      </c>
      <c r="O670">
        <v>28</v>
      </c>
      <c r="P670" t="b">
        <v>0</v>
      </c>
      <c r="Q670" t="s">
        <v>8278</v>
      </c>
      <c r="R670" s="5">
        <f>Table1[[#This Row],[pledged]]/D670</f>
        <v>0.10862068965517241</v>
      </c>
      <c r="S670" s="6">
        <f>IFERROR(Table1[[#This Row],[pledged]]/Table1[[#This Row],[backers_count]],0)</f>
        <v>56.25</v>
      </c>
      <c r="T670" s="5" t="s">
        <v>8325</v>
      </c>
      <c r="U670" s="5" t="s">
        <v>8328</v>
      </c>
    </row>
    <row r="671" spans="1:21" ht="30" x14ac:dyDescent="0.2">
      <c r="A671">
        <v>200</v>
      </c>
      <c r="B671" s="3" t="s">
        <v>202</v>
      </c>
      <c r="C671" s="3" t="s">
        <v>4310</v>
      </c>
      <c r="D671">
        <v>6000</v>
      </c>
      <c r="E671">
        <v>1571.55</v>
      </c>
      <c r="F671" t="s">
        <v>8221</v>
      </c>
      <c r="G671" t="s">
        <v>8224</v>
      </c>
      <c r="H671" t="s">
        <v>8246</v>
      </c>
      <c r="I671">
        <v>1410746403</v>
      </c>
      <c r="J671" s="14" t="str">
        <f>TEXT(((Table1[[#This Row],[deadline]]/60/60)/24)+DATE(1970,1,1),"mmm")</f>
        <v>Sep</v>
      </c>
      <c r="K671" s="14" t="str">
        <f>TEXT(((Table1[[#This Row],[deadline]]/60/60)/24)+DATE(1970,1,1),"yyyy")</f>
        <v>2014</v>
      </c>
      <c r="L671">
        <v>1408154403</v>
      </c>
      <c r="M671" s="13">
        <f>((Table1[[#This Row],[launched_at]]/60/60)/24)+DATE(1970,1,1)+(-5/24)</f>
        <v>41866.875034722223</v>
      </c>
      <c r="N671" t="b">
        <v>0</v>
      </c>
      <c r="O671">
        <v>18</v>
      </c>
      <c r="P671" t="b">
        <v>0</v>
      </c>
      <c r="Q671" t="s">
        <v>8268</v>
      </c>
      <c r="R671" s="5">
        <f>Table1[[#This Row],[pledged]]/D671</f>
        <v>0.26192500000000002</v>
      </c>
      <c r="S671" s="6">
        <f>IFERROR(Table1[[#This Row],[pledged]]/Table1[[#This Row],[backers_count]],0)</f>
        <v>87.308333333333337</v>
      </c>
      <c r="T671" s="5" t="s">
        <v>8310</v>
      </c>
      <c r="U671" s="5" t="s">
        <v>8314</v>
      </c>
    </row>
    <row r="672" spans="1:21" ht="30" x14ac:dyDescent="0.2">
      <c r="A672">
        <v>3118</v>
      </c>
      <c r="B672" s="3" t="s">
        <v>3118</v>
      </c>
      <c r="C672" s="3" t="s">
        <v>7228</v>
      </c>
      <c r="D672">
        <v>500000</v>
      </c>
      <c r="E672">
        <v>1550</v>
      </c>
      <c r="F672" t="s">
        <v>8221</v>
      </c>
      <c r="G672" t="s">
        <v>8235</v>
      </c>
      <c r="H672" t="s">
        <v>8255</v>
      </c>
      <c r="I672">
        <v>1467473723</v>
      </c>
      <c r="J672" s="14" t="str">
        <f>TEXT(((Table1[[#This Row],[deadline]]/60/60)/24)+DATE(1970,1,1),"mmm")</f>
        <v>Jul</v>
      </c>
      <c r="K672" s="14" t="str">
        <f>TEXT(((Table1[[#This Row],[deadline]]/60/60)/24)+DATE(1970,1,1),"yyyy")</f>
        <v>2016</v>
      </c>
      <c r="L672">
        <v>1465832123</v>
      </c>
      <c r="M672">
        <f>((Table1[[#This Row],[launched_at]]/60/60)/24)+DATE(1970,1,1)+(-5/24)</f>
        <v>42534.441238425927</v>
      </c>
      <c r="N672" t="b">
        <v>0</v>
      </c>
      <c r="O672">
        <v>2</v>
      </c>
      <c r="P672" t="b">
        <v>0</v>
      </c>
      <c r="Q672" t="s">
        <v>8303</v>
      </c>
      <c r="R672" s="5">
        <f>Table1[[#This Row],[pledged]]/D672</f>
        <v>3.0999999999999999E-3</v>
      </c>
      <c r="S672" s="6">
        <f>IFERROR(Table1[[#This Row],[pledged]]/Table1[[#This Row],[backers_count]],0)</f>
        <v>775</v>
      </c>
      <c r="T672" s="5" t="s">
        <v>8317</v>
      </c>
      <c r="U672" s="5" t="s">
        <v>8357</v>
      </c>
    </row>
    <row r="673" spans="1:21" ht="45" x14ac:dyDescent="0.2">
      <c r="A673">
        <v>940</v>
      </c>
      <c r="B673" s="3" t="s">
        <v>941</v>
      </c>
      <c r="C673" s="3" t="s">
        <v>5050</v>
      </c>
      <c r="D673">
        <v>9000</v>
      </c>
      <c r="E673">
        <v>1544</v>
      </c>
      <c r="F673" t="s">
        <v>8221</v>
      </c>
      <c r="G673" t="s">
        <v>8224</v>
      </c>
      <c r="H673" t="s">
        <v>8246</v>
      </c>
      <c r="I673">
        <v>1439251926</v>
      </c>
      <c r="J673" s="14" t="str">
        <f>TEXT(((Table1[[#This Row],[deadline]]/60/60)/24)+DATE(1970,1,1),"mmm")</f>
        <v>Aug</v>
      </c>
      <c r="K673" s="14" t="str">
        <f>TEXT(((Table1[[#This Row],[deadline]]/60/60)/24)+DATE(1970,1,1),"yyyy")</f>
        <v>2015</v>
      </c>
      <c r="L673">
        <v>1435363926</v>
      </c>
      <c r="M673">
        <f>((Table1[[#This Row],[launched_at]]/60/60)/24)+DATE(1970,1,1)+(-5/24)</f>
        <v>42181.800069444442</v>
      </c>
      <c r="N673" t="b">
        <v>0</v>
      </c>
      <c r="O673">
        <v>14</v>
      </c>
      <c r="P673" t="b">
        <v>0</v>
      </c>
      <c r="Q673" t="s">
        <v>8273</v>
      </c>
      <c r="R673" s="5">
        <f>Table1[[#This Row],[pledged]]/D673</f>
        <v>0.17155555555555554</v>
      </c>
      <c r="S673" s="6">
        <f>IFERROR(Table1[[#This Row],[pledged]]/Table1[[#This Row],[backers_count]],0)</f>
        <v>110.28571428571429</v>
      </c>
      <c r="T673" s="5" t="s">
        <v>8319</v>
      </c>
      <c r="U673" s="5" t="s">
        <v>8321</v>
      </c>
    </row>
    <row r="674" spans="1:21" ht="30" x14ac:dyDescent="0.2">
      <c r="A674">
        <v>1787</v>
      </c>
      <c r="B674" s="3" t="s">
        <v>1788</v>
      </c>
      <c r="C674" s="3" t="s">
        <v>5897</v>
      </c>
      <c r="D674">
        <v>10000</v>
      </c>
      <c r="E674">
        <v>1533</v>
      </c>
      <c r="F674" t="s">
        <v>8221</v>
      </c>
      <c r="G674" t="s">
        <v>8224</v>
      </c>
      <c r="H674" t="s">
        <v>8246</v>
      </c>
      <c r="I674">
        <v>1428158637</v>
      </c>
      <c r="J674" s="14" t="str">
        <f>TEXT(((Table1[[#This Row],[deadline]]/60/60)/24)+DATE(1970,1,1),"mmm")</f>
        <v>Apr</v>
      </c>
      <c r="K674" s="14" t="str">
        <f>TEXT(((Table1[[#This Row],[deadline]]/60/60)/24)+DATE(1970,1,1),"yyyy")</f>
        <v>2015</v>
      </c>
      <c r="L674">
        <v>1425570237</v>
      </c>
      <c r="M674">
        <f>((Table1[[#This Row],[launched_at]]/60/60)/24)+DATE(1970,1,1)+(-5/24)</f>
        <v>42068.447187499994</v>
      </c>
      <c r="N674" t="b">
        <v>1</v>
      </c>
      <c r="O674">
        <v>24</v>
      </c>
      <c r="P674" t="b">
        <v>0</v>
      </c>
      <c r="Q674" t="s">
        <v>8285</v>
      </c>
      <c r="R674" s="5">
        <f>Table1[[#This Row],[pledged]]/D674</f>
        <v>0.15329999999999999</v>
      </c>
      <c r="S674" s="6">
        <f>IFERROR(Table1[[#This Row],[pledged]]/Table1[[#This Row],[backers_count]],0)</f>
        <v>63.875</v>
      </c>
      <c r="T674" s="5" t="s">
        <v>8338</v>
      </c>
      <c r="U674" s="5" t="s">
        <v>8339</v>
      </c>
    </row>
    <row r="675" spans="1:21" ht="45" x14ac:dyDescent="0.2">
      <c r="A675">
        <v>660</v>
      </c>
      <c r="B675" s="3" t="s">
        <v>661</v>
      </c>
      <c r="C675" s="3" t="s">
        <v>4770</v>
      </c>
      <c r="D675">
        <v>50000</v>
      </c>
      <c r="E675">
        <v>1529</v>
      </c>
      <c r="F675" t="s">
        <v>8221</v>
      </c>
      <c r="G675" t="s">
        <v>8224</v>
      </c>
      <c r="H675" t="s">
        <v>8246</v>
      </c>
      <c r="I675">
        <v>1415558879</v>
      </c>
      <c r="J675" s="14" t="str">
        <f>TEXT(((Table1[[#This Row],[deadline]]/60/60)/24)+DATE(1970,1,1),"mmm")</f>
        <v>Nov</v>
      </c>
      <c r="K675" s="14" t="str">
        <f>TEXT(((Table1[[#This Row],[deadline]]/60/60)/24)+DATE(1970,1,1),"yyyy")</f>
        <v>2014</v>
      </c>
      <c r="L675">
        <v>1412963279</v>
      </c>
      <c r="M675">
        <f>((Table1[[#This Row],[launched_at]]/60/60)/24)+DATE(1970,1,1)+(-5/24)</f>
        <v>41922.533321759256</v>
      </c>
      <c r="N675" t="b">
        <v>0</v>
      </c>
      <c r="O675">
        <v>18</v>
      </c>
      <c r="P675" t="b">
        <v>0</v>
      </c>
      <c r="Q675" t="s">
        <v>8273</v>
      </c>
      <c r="R675" s="5">
        <f>Table1[[#This Row],[pledged]]/D675</f>
        <v>3.058E-2</v>
      </c>
      <c r="S675" s="6">
        <f>IFERROR(Table1[[#This Row],[pledged]]/Table1[[#This Row],[backers_count]],0)</f>
        <v>84.944444444444443</v>
      </c>
      <c r="T675" s="5" t="s">
        <v>8319</v>
      </c>
      <c r="U675" s="5" t="s">
        <v>8321</v>
      </c>
    </row>
    <row r="676" spans="1:21" ht="45" x14ac:dyDescent="0.2">
      <c r="A676">
        <v>1424</v>
      </c>
      <c r="B676" s="3" t="s">
        <v>1425</v>
      </c>
      <c r="C676" s="3" t="s">
        <v>5534</v>
      </c>
      <c r="D676">
        <v>7500</v>
      </c>
      <c r="E676">
        <v>1527</v>
      </c>
      <c r="F676" t="s">
        <v>8221</v>
      </c>
      <c r="G676" t="s">
        <v>8224</v>
      </c>
      <c r="H676" t="s">
        <v>8246</v>
      </c>
      <c r="I676">
        <v>1479233602</v>
      </c>
      <c r="J676" s="14" t="str">
        <f>TEXT(((Table1[[#This Row],[deadline]]/60/60)/24)+DATE(1970,1,1),"mmm")</f>
        <v>Nov</v>
      </c>
      <c r="K676" s="14" t="str">
        <f>TEXT(((Table1[[#This Row],[deadline]]/60/60)/24)+DATE(1970,1,1),"yyyy")</f>
        <v>2016</v>
      </c>
      <c r="L676">
        <v>1478106802</v>
      </c>
      <c r="M676">
        <f>((Table1[[#This Row],[launched_at]]/60/60)/24)+DATE(1970,1,1)+(-5/24)</f>
        <v>42676.509282407402</v>
      </c>
      <c r="N676" t="b">
        <v>0</v>
      </c>
      <c r="O676">
        <v>14</v>
      </c>
      <c r="P676" t="b">
        <v>0</v>
      </c>
      <c r="Q676" t="s">
        <v>8287</v>
      </c>
      <c r="R676" s="5">
        <f>Table1[[#This Row],[pledged]]/D676</f>
        <v>0.2036</v>
      </c>
      <c r="S676" s="6">
        <f>IFERROR(Table1[[#This Row],[pledged]]/Table1[[#This Row],[backers_count]],0)</f>
        <v>109.07142857142857</v>
      </c>
      <c r="T676" s="5" t="s">
        <v>8322</v>
      </c>
      <c r="U676" s="5" t="s">
        <v>8341</v>
      </c>
    </row>
    <row r="677" spans="1:21" ht="45" x14ac:dyDescent="0.2">
      <c r="A677">
        <v>934</v>
      </c>
      <c r="B677" s="3" t="s">
        <v>935</v>
      </c>
      <c r="C677" s="3" t="s">
        <v>5044</v>
      </c>
      <c r="D677">
        <v>5000</v>
      </c>
      <c r="E677">
        <v>1520</v>
      </c>
      <c r="F677" t="s">
        <v>8221</v>
      </c>
      <c r="G677" t="s">
        <v>8229</v>
      </c>
      <c r="H677" t="s">
        <v>8251</v>
      </c>
      <c r="I677">
        <v>1399183200</v>
      </c>
      <c r="J677" s="14" t="str">
        <f>TEXT(((Table1[[#This Row],[deadline]]/60/60)/24)+DATE(1970,1,1),"mmm")</f>
        <v>May</v>
      </c>
      <c r="K677" s="14" t="str">
        <f>TEXT(((Table1[[#This Row],[deadline]]/60/60)/24)+DATE(1970,1,1),"yyyy")</f>
        <v>2014</v>
      </c>
      <c r="L677">
        <v>1396633284</v>
      </c>
      <c r="M677">
        <f>((Table1[[#This Row],[launched_at]]/60/60)/24)+DATE(1970,1,1)+(-5/24)</f>
        <v>41733.528749999998</v>
      </c>
      <c r="N677" t="b">
        <v>0</v>
      </c>
      <c r="O677">
        <v>30</v>
      </c>
      <c r="P677" t="b">
        <v>0</v>
      </c>
      <c r="Q677" t="s">
        <v>8278</v>
      </c>
      <c r="R677" s="5">
        <f>Table1[[#This Row],[pledged]]/D677</f>
        <v>0.30399999999999999</v>
      </c>
      <c r="S677" s="6">
        <f>IFERROR(Table1[[#This Row],[pledged]]/Table1[[#This Row],[backers_count]],0)</f>
        <v>50.666666666666664</v>
      </c>
      <c r="T677" s="5" t="s">
        <v>8325</v>
      </c>
      <c r="U677" s="5" t="s">
        <v>8328</v>
      </c>
    </row>
    <row r="678" spans="1:21" ht="30" x14ac:dyDescent="0.2">
      <c r="A678">
        <v>3076</v>
      </c>
      <c r="B678" s="3" t="s">
        <v>3076</v>
      </c>
      <c r="C678" s="3" t="s">
        <v>7186</v>
      </c>
      <c r="D678">
        <v>10000</v>
      </c>
      <c r="E678">
        <v>1506</v>
      </c>
      <c r="F678" t="s">
        <v>8221</v>
      </c>
      <c r="G678" t="s">
        <v>8224</v>
      </c>
      <c r="H678" t="s">
        <v>8246</v>
      </c>
      <c r="I678">
        <v>1444405123</v>
      </c>
      <c r="J678" s="14" t="str">
        <f>TEXT(((Table1[[#This Row],[deadline]]/60/60)/24)+DATE(1970,1,1),"mmm")</f>
        <v>Oct</v>
      </c>
      <c r="K678" s="14" t="str">
        <f>TEXT(((Table1[[#This Row],[deadline]]/60/60)/24)+DATE(1970,1,1),"yyyy")</f>
        <v>2015</v>
      </c>
      <c r="L678">
        <v>1439221123</v>
      </c>
      <c r="M678">
        <f>((Table1[[#This Row],[launched_at]]/60/60)/24)+DATE(1970,1,1)+(-5/24)</f>
        <v>42226.443553240737</v>
      </c>
      <c r="N678" t="b">
        <v>0</v>
      </c>
      <c r="O678">
        <v>50</v>
      </c>
      <c r="P678" t="b">
        <v>0</v>
      </c>
      <c r="Q678" t="s">
        <v>8303</v>
      </c>
      <c r="R678" s="5">
        <f>Table1[[#This Row],[pledged]]/D678</f>
        <v>0.15060000000000001</v>
      </c>
      <c r="S678" s="6">
        <f>IFERROR(Table1[[#This Row],[pledged]]/Table1[[#This Row],[backers_count]],0)</f>
        <v>30.12</v>
      </c>
      <c r="T678" s="5" t="s">
        <v>8317</v>
      </c>
      <c r="U678" s="5" t="s">
        <v>8357</v>
      </c>
    </row>
    <row r="679" spans="1:21" ht="30" x14ac:dyDescent="0.2">
      <c r="A679">
        <v>2156</v>
      </c>
      <c r="B679" s="3" t="s">
        <v>2157</v>
      </c>
      <c r="C679" s="3" t="s">
        <v>6266</v>
      </c>
      <c r="D679">
        <v>56000</v>
      </c>
      <c r="E679">
        <v>1493</v>
      </c>
      <c r="F679" t="s">
        <v>8221</v>
      </c>
      <c r="G679" t="s">
        <v>8224</v>
      </c>
      <c r="H679" t="s">
        <v>8246</v>
      </c>
      <c r="I679">
        <v>1379363406</v>
      </c>
      <c r="J679" s="14" t="str">
        <f>TEXT(((Table1[[#This Row],[deadline]]/60/60)/24)+DATE(1970,1,1),"mmm")</f>
        <v>Sep</v>
      </c>
      <c r="K679" s="14" t="str">
        <f>TEXT(((Table1[[#This Row],[deadline]]/60/60)/24)+DATE(1970,1,1),"yyyy")</f>
        <v>2013</v>
      </c>
      <c r="L679">
        <v>1375475406</v>
      </c>
      <c r="M679">
        <f>((Table1[[#This Row],[launched_at]]/60/60)/24)+DATE(1970,1,1)+(-5/24)</f>
        <v>41488.645902777775</v>
      </c>
      <c r="N679" t="b">
        <v>0</v>
      </c>
      <c r="O679">
        <v>83</v>
      </c>
      <c r="P679" t="b">
        <v>0</v>
      </c>
      <c r="Q679" t="s">
        <v>8282</v>
      </c>
      <c r="R679" s="5">
        <f>Table1[[#This Row],[pledged]]/D679</f>
        <v>2.6660714285714284E-2</v>
      </c>
      <c r="S679" s="6">
        <f>IFERROR(Table1[[#This Row],[pledged]]/Table1[[#This Row],[backers_count]],0)</f>
        <v>17.987951807228917</v>
      </c>
      <c r="T679" s="5" t="s">
        <v>8333</v>
      </c>
      <c r="U679" s="5" t="s">
        <v>8334</v>
      </c>
    </row>
    <row r="680" spans="1:21" ht="45" x14ac:dyDescent="0.2">
      <c r="A680">
        <v>980</v>
      </c>
      <c r="B680" s="3" t="s">
        <v>981</v>
      </c>
      <c r="C680" s="3" t="s">
        <v>5090</v>
      </c>
      <c r="D680">
        <v>10000</v>
      </c>
      <c r="E680">
        <v>1486</v>
      </c>
      <c r="F680" t="s">
        <v>8221</v>
      </c>
      <c r="G680" t="s">
        <v>8224</v>
      </c>
      <c r="H680" t="s">
        <v>8246</v>
      </c>
      <c r="I680">
        <v>1417387322</v>
      </c>
      <c r="J680" s="14" t="str">
        <f>TEXT(((Table1[[#This Row],[deadline]]/60/60)/24)+DATE(1970,1,1),"mmm")</f>
        <v>Nov</v>
      </c>
      <c r="K680" s="14" t="str">
        <f>TEXT(((Table1[[#This Row],[deadline]]/60/60)/24)+DATE(1970,1,1),"yyyy")</f>
        <v>2014</v>
      </c>
      <c r="L680">
        <v>1413495722</v>
      </c>
      <c r="M680">
        <f>((Table1[[#This Row],[launched_at]]/60/60)/24)+DATE(1970,1,1)+(-5/24)</f>
        <v>41928.695856481478</v>
      </c>
      <c r="N680" t="b">
        <v>0</v>
      </c>
      <c r="O680">
        <v>31</v>
      </c>
      <c r="P680" t="b">
        <v>0</v>
      </c>
      <c r="Q680" t="s">
        <v>8273</v>
      </c>
      <c r="R680" s="5">
        <f>Table1[[#This Row],[pledged]]/D680</f>
        <v>0.14860000000000001</v>
      </c>
      <c r="S680" s="6">
        <f>IFERROR(Table1[[#This Row],[pledged]]/Table1[[#This Row],[backers_count]],0)</f>
        <v>47.935483870967744</v>
      </c>
      <c r="T680" s="5" t="s">
        <v>8319</v>
      </c>
      <c r="U680" s="5" t="s">
        <v>8321</v>
      </c>
    </row>
    <row r="681" spans="1:21" ht="60" x14ac:dyDescent="0.2">
      <c r="A681">
        <v>676</v>
      </c>
      <c r="B681" s="3" t="s">
        <v>677</v>
      </c>
      <c r="C681" s="3" t="s">
        <v>4786</v>
      </c>
      <c r="D681">
        <v>100000</v>
      </c>
      <c r="E681">
        <v>1471</v>
      </c>
      <c r="F681" t="s">
        <v>8221</v>
      </c>
      <c r="G681" t="s">
        <v>8229</v>
      </c>
      <c r="H681" t="s">
        <v>8251</v>
      </c>
      <c r="I681">
        <v>1423333581</v>
      </c>
      <c r="J681" s="14" t="str">
        <f>TEXT(((Table1[[#This Row],[deadline]]/60/60)/24)+DATE(1970,1,1),"mmm")</f>
        <v>Feb</v>
      </c>
      <c r="K681" s="14" t="str">
        <f>TEXT(((Table1[[#This Row],[deadline]]/60/60)/24)+DATE(1970,1,1),"yyyy")</f>
        <v>2015</v>
      </c>
      <c r="L681">
        <v>1420741581</v>
      </c>
      <c r="M681">
        <f>((Table1[[#This Row],[launched_at]]/60/60)/24)+DATE(1970,1,1)+(-5/24)</f>
        <v>42012.559965277782</v>
      </c>
      <c r="N681" t="b">
        <v>0</v>
      </c>
      <c r="O681">
        <v>24</v>
      </c>
      <c r="P681" t="b">
        <v>0</v>
      </c>
      <c r="Q681" t="s">
        <v>8273</v>
      </c>
      <c r="R681" s="5">
        <f>Table1[[#This Row],[pledged]]/D681</f>
        <v>1.4710000000000001E-2</v>
      </c>
      <c r="S681" s="6">
        <f>IFERROR(Table1[[#This Row],[pledged]]/Table1[[#This Row],[backers_count]],0)</f>
        <v>61.291666666666664</v>
      </c>
      <c r="T681" s="5" t="s">
        <v>8319</v>
      </c>
      <c r="U681" s="5" t="s">
        <v>8321</v>
      </c>
    </row>
    <row r="682" spans="1:21" ht="45" x14ac:dyDescent="0.2">
      <c r="A682">
        <v>196</v>
      </c>
      <c r="B682" s="3" t="s">
        <v>198</v>
      </c>
      <c r="C682" s="3" t="s">
        <v>4306</v>
      </c>
      <c r="D682">
        <v>3500</v>
      </c>
      <c r="E682">
        <v>1465</v>
      </c>
      <c r="F682" t="s">
        <v>8221</v>
      </c>
      <c r="G682" t="s">
        <v>8225</v>
      </c>
      <c r="H682" t="s">
        <v>8247</v>
      </c>
      <c r="I682">
        <v>1444510800</v>
      </c>
      <c r="J682" s="14" t="str">
        <f>TEXT(((Table1[[#This Row],[deadline]]/60/60)/24)+DATE(1970,1,1),"mmm")</f>
        <v>Oct</v>
      </c>
      <c r="K682" s="14" t="str">
        <f>TEXT(((Table1[[#This Row],[deadline]]/60/60)/24)+DATE(1970,1,1),"yyyy")</f>
        <v>2015</v>
      </c>
      <c r="L682">
        <v>1442062898</v>
      </c>
      <c r="M682" s="13">
        <f>((Table1[[#This Row],[launched_at]]/60/60)/24)+DATE(1970,1,1)+(-5/24)</f>
        <v>42259.334467592591</v>
      </c>
      <c r="N682" t="b">
        <v>0</v>
      </c>
      <c r="O682">
        <v>19</v>
      </c>
      <c r="P682" t="b">
        <v>0</v>
      </c>
      <c r="Q682" t="s">
        <v>8268</v>
      </c>
      <c r="R682" s="5">
        <f>Table1[[#This Row],[pledged]]/D682</f>
        <v>0.41857142857142859</v>
      </c>
      <c r="S682" s="6">
        <f>IFERROR(Table1[[#This Row],[pledged]]/Table1[[#This Row],[backers_count]],0)</f>
        <v>77.10526315789474</v>
      </c>
      <c r="T682" s="5" t="s">
        <v>8310</v>
      </c>
      <c r="U682" s="5" t="s">
        <v>8314</v>
      </c>
    </row>
    <row r="683" spans="1:21" ht="45" x14ac:dyDescent="0.2">
      <c r="A683">
        <v>3902</v>
      </c>
      <c r="B683" s="3" t="s">
        <v>3899</v>
      </c>
      <c r="C683" s="3" t="s">
        <v>8010</v>
      </c>
      <c r="D683">
        <v>3000</v>
      </c>
      <c r="E683">
        <v>1465</v>
      </c>
      <c r="F683" t="s">
        <v>8221</v>
      </c>
      <c r="G683" t="s">
        <v>8225</v>
      </c>
      <c r="H683" t="s">
        <v>8247</v>
      </c>
      <c r="I683">
        <v>1479125642</v>
      </c>
      <c r="J683" s="14" t="str">
        <f>TEXT(((Table1[[#This Row],[deadline]]/60/60)/24)+DATE(1970,1,1),"mmm")</f>
        <v>Nov</v>
      </c>
      <c r="K683" s="14" t="str">
        <f>TEXT(((Table1[[#This Row],[deadline]]/60/60)/24)+DATE(1970,1,1),"yyyy")</f>
        <v>2016</v>
      </c>
      <c r="L683">
        <v>1476962042</v>
      </c>
      <c r="M683">
        <f>((Table1[[#This Row],[launched_at]]/60/60)/24)+DATE(1970,1,1)+(-5/24)</f>
        <v>42663.259745370371</v>
      </c>
      <c r="N683" t="b">
        <v>0</v>
      </c>
      <c r="O683">
        <v>31</v>
      </c>
      <c r="P683" t="b">
        <v>0</v>
      </c>
      <c r="Q683" t="s">
        <v>8271</v>
      </c>
      <c r="R683" s="5">
        <f>Table1[[#This Row],[pledged]]/D683</f>
        <v>0.48833333333333334</v>
      </c>
      <c r="S683" s="6">
        <f>IFERROR(Table1[[#This Row],[pledged]]/Table1[[#This Row],[backers_count]],0)</f>
        <v>47.258064516129032</v>
      </c>
      <c r="T683" s="5" t="s">
        <v>8317</v>
      </c>
      <c r="U683" s="5" t="s">
        <v>8318</v>
      </c>
    </row>
    <row r="684" spans="1:21" ht="45" x14ac:dyDescent="0.2">
      <c r="A684">
        <v>1862</v>
      </c>
      <c r="B684" s="3" t="s">
        <v>1863</v>
      </c>
      <c r="C684" s="3" t="s">
        <v>5972</v>
      </c>
      <c r="D684">
        <v>18000</v>
      </c>
      <c r="E684">
        <v>1455</v>
      </c>
      <c r="F684" t="s">
        <v>8221</v>
      </c>
      <c r="G684" t="s">
        <v>8224</v>
      </c>
      <c r="H684" t="s">
        <v>8246</v>
      </c>
      <c r="I684">
        <v>1488958200</v>
      </c>
      <c r="J684" s="14" t="str">
        <f>TEXT(((Table1[[#This Row],[deadline]]/60/60)/24)+DATE(1970,1,1),"mmm")</f>
        <v>Mar</v>
      </c>
      <c r="K684" s="14" t="str">
        <f>TEXT(((Table1[[#This Row],[deadline]]/60/60)/24)+DATE(1970,1,1),"yyyy")</f>
        <v>2017</v>
      </c>
      <c r="L684">
        <v>1484912974</v>
      </c>
      <c r="M684">
        <f>((Table1[[#This Row],[launched_at]]/60/60)/24)+DATE(1970,1,1)+(-5/24)</f>
        <v>42755.284421296288</v>
      </c>
      <c r="N684" t="b">
        <v>0</v>
      </c>
      <c r="O684">
        <v>16</v>
      </c>
      <c r="P684" t="b">
        <v>0</v>
      </c>
      <c r="Q684" t="s">
        <v>8283</v>
      </c>
      <c r="R684" s="5">
        <f>Table1[[#This Row],[pledged]]/D684</f>
        <v>8.0833333333333326E-2</v>
      </c>
      <c r="S684" s="6">
        <f>IFERROR(Table1[[#This Row],[pledged]]/Table1[[#This Row],[backers_count]],0)</f>
        <v>90.9375</v>
      </c>
      <c r="T684" s="5" t="s">
        <v>8333</v>
      </c>
      <c r="U684" s="5" t="s">
        <v>8335</v>
      </c>
    </row>
    <row r="685" spans="1:21" ht="45" x14ac:dyDescent="0.2">
      <c r="A685">
        <v>1132</v>
      </c>
      <c r="B685" s="3" t="s">
        <v>1133</v>
      </c>
      <c r="C685" s="3" t="s">
        <v>5242</v>
      </c>
      <c r="D685">
        <v>10000</v>
      </c>
      <c r="E685">
        <v>1438</v>
      </c>
      <c r="F685" t="s">
        <v>8221</v>
      </c>
      <c r="G685" t="s">
        <v>8229</v>
      </c>
      <c r="H685" t="s">
        <v>8251</v>
      </c>
      <c r="I685">
        <v>1483238771</v>
      </c>
      <c r="J685" s="14" t="str">
        <f>TEXT(((Table1[[#This Row],[deadline]]/60/60)/24)+DATE(1970,1,1),"mmm")</f>
        <v>Jan</v>
      </c>
      <c r="K685" s="14" t="str">
        <f>TEXT(((Table1[[#This Row],[deadline]]/60/60)/24)+DATE(1970,1,1),"yyyy")</f>
        <v>2017</v>
      </c>
      <c r="L685">
        <v>1480646771</v>
      </c>
      <c r="M685">
        <f>((Table1[[#This Row],[launched_at]]/60/60)/24)+DATE(1970,1,1)+(-5/24)</f>
        <v>42705.907071759262</v>
      </c>
      <c r="N685" t="b">
        <v>0</v>
      </c>
      <c r="O685">
        <v>13</v>
      </c>
      <c r="P685" t="b">
        <v>0</v>
      </c>
      <c r="Q685" t="s">
        <v>8283</v>
      </c>
      <c r="R685" s="5">
        <f>Table1[[#This Row],[pledged]]/D685</f>
        <v>0.14380000000000001</v>
      </c>
      <c r="S685" s="6">
        <f>IFERROR(Table1[[#This Row],[pledged]]/Table1[[#This Row],[backers_count]],0)</f>
        <v>110.61538461538461</v>
      </c>
      <c r="T685" s="5" t="s">
        <v>8333</v>
      </c>
      <c r="U685" s="5" t="s">
        <v>8335</v>
      </c>
    </row>
    <row r="686" spans="1:21" ht="45" x14ac:dyDescent="0.2">
      <c r="A686">
        <v>1105</v>
      </c>
      <c r="B686" s="3" t="s">
        <v>1106</v>
      </c>
      <c r="C686" s="3" t="s">
        <v>5215</v>
      </c>
      <c r="D686">
        <v>900000</v>
      </c>
      <c r="E686">
        <v>1431</v>
      </c>
      <c r="F686" t="s">
        <v>8221</v>
      </c>
      <c r="G686" t="s">
        <v>8224</v>
      </c>
      <c r="H686" t="s">
        <v>8246</v>
      </c>
      <c r="I686">
        <v>1395627327</v>
      </c>
      <c r="J686" s="14" t="str">
        <f>TEXT(((Table1[[#This Row],[deadline]]/60/60)/24)+DATE(1970,1,1),"mmm")</f>
        <v>Mar</v>
      </c>
      <c r="K686" s="14" t="str">
        <f>TEXT(((Table1[[#This Row],[deadline]]/60/60)/24)+DATE(1970,1,1),"yyyy")</f>
        <v>2014</v>
      </c>
      <c r="L686">
        <v>1393038927</v>
      </c>
      <c r="M686">
        <f>((Table1[[#This Row],[launched_at]]/60/60)/24)+DATE(1970,1,1)+(-5/24)</f>
        <v>41691.927395833329</v>
      </c>
      <c r="N686" t="b">
        <v>0</v>
      </c>
      <c r="O686">
        <v>20</v>
      </c>
      <c r="P686" t="b">
        <v>0</v>
      </c>
      <c r="Q686" t="s">
        <v>8282</v>
      </c>
      <c r="R686" s="5">
        <f>Table1[[#This Row],[pledged]]/D686</f>
        <v>1.5900000000000001E-3</v>
      </c>
      <c r="S686" s="6">
        <f>IFERROR(Table1[[#This Row],[pledged]]/Table1[[#This Row],[backers_count]],0)</f>
        <v>71.55</v>
      </c>
      <c r="T686" s="5" t="s">
        <v>8333</v>
      </c>
      <c r="U686" s="5" t="s">
        <v>8334</v>
      </c>
    </row>
    <row r="687" spans="1:21" ht="45" x14ac:dyDescent="0.2">
      <c r="A687">
        <v>1983</v>
      </c>
      <c r="B687" s="3" t="s">
        <v>1984</v>
      </c>
      <c r="C687" s="3" t="s">
        <v>6093</v>
      </c>
      <c r="D687">
        <v>33000</v>
      </c>
      <c r="E687">
        <v>1419</v>
      </c>
      <c r="F687" t="s">
        <v>8221</v>
      </c>
      <c r="G687" t="s">
        <v>8224</v>
      </c>
      <c r="H687" t="s">
        <v>8246</v>
      </c>
      <c r="I687">
        <v>1472799600</v>
      </c>
      <c r="J687" s="14" t="str">
        <f>TEXT(((Table1[[#This Row],[deadline]]/60/60)/24)+DATE(1970,1,1),"mmm")</f>
        <v>Sep</v>
      </c>
      <c r="K687" s="14" t="str">
        <f>TEXT(((Table1[[#This Row],[deadline]]/60/60)/24)+DATE(1970,1,1),"yyyy")</f>
        <v>2016</v>
      </c>
      <c r="L687">
        <v>1470874618</v>
      </c>
      <c r="M687">
        <f>((Table1[[#This Row],[launched_at]]/60/60)/24)+DATE(1970,1,1)+(-5/24)</f>
        <v>42592.803449074076</v>
      </c>
      <c r="N687" t="b">
        <v>0</v>
      </c>
      <c r="O687">
        <v>16</v>
      </c>
      <c r="P687" t="b">
        <v>0</v>
      </c>
      <c r="Q687" t="s">
        <v>8296</v>
      </c>
      <c r="R687" s="5">
        <f>Table1[[#This Row],[pledged]]/D687</f>
        <v>4.2999999999999997E-2</v>
      </c>
      <c r="S687" s="6">
        <f>IFERROR(Table1[[#This Row],[pledged]]/Table1[[#This Row],[backers_count]],0)</f>
        <v>88.6875</v>
      </c>
      <c r="T687" s="5" t="s">
        <v>8338</v>
      </c>
      <c r="U687" s="5" t="s">
        <v>8350</v>
      </c>
    </row>
    <row r="688" spans="1:21" ht="45" x14ac:dyDescent="0.2">
      <c r="A688">
        <v>1781</v>
      </c>
      <c r="B688" s="3" t="s">
        <v>1782</v>
      </c>
      <c r="C688" s="3" t="s">
        <v>5891</v>
      </c>
      <c r="D688">
        <v>5500</v>
      </c>
      <c r="E688">
        <v>1417</v>
      </c>
      <c r="F688" t="s">
        <v>8221</v>
      </c>
      <c r="G688" t="s">
        <v>8224</v>
      </c>
      <c r="H688" t="s">
        <v>8246</v>
      </c>
      <c r="I688">
        <v>1473950945</v>
      </c>
      <c r="J688" s="14" t="str">
        <f>TEXT(((Table1[[#This Row],[deadline]]/60/60)/24)+DATE(1970,1,1),"mmm")</f>
        <v>Sep</v>
      </c>
      <c r="K688" s="14" t="str">
        <f>TEXT(((Table1[[#This Row],[deadline]]/60/60)/24)+DATE(1970,1,1),"yyyy")</f>
        <v>2016</v>
      </c>
      <c r="L688">
        <v>1471272545</v>
      </c>
      <c r="M688">
        <f>((Table1[[#This Row],[launched_at]]/60/60)/24)+DATE(1970,1,1)+(-5/24)</f>
        <v>42597.409085648142</v>
      </c>
      <c r="N688" t="b">
        <v>1</v>
      </c>
      <c r="O688">
        <v>24</v>
      </c>
      <c r="P688" t="b">
        <v>0</v>
      </c>
      <c r="Q688" t="s">
        <v>8285</v>
      </c>
      <c r="R688" s="5">
        <f>Table1[[#This Row],[pledged]]/D688</f>
        <v>0.25763636363636366</v>
      </c>
      <c r="S688" s="6">
        <f>IFERROR(Table1[[#This Row],[pledged]]/Table1[[#This Row],[backers_count]],0)</f>
        <v>59.041666666666664</v>
      </c>
      <c r="T688" s="5" t="s">
        <v>8338</v>
      </c>
      <c r="U688" s="5" t="s">
        <v>8339</v>
      </c>
    </row>
    <row r="689" spans="1:21" ht="45" x14ac:dyDescent="0.2">
      <c r="A689">
        <v>554</v>
      </c>
      <c r="B689" s="3" t="s">
        <v>555</v>
      </c>
      <c r="C689" s="3" t="s">
        <v>4664</v>
      </c>
      <c r="D689">
        <v>3870</v>
      </c>
      <c r="E689">
        <v>1416</v>
      </c>
      <c r="F689" t="s">
        <v>8221</v>
      </c>
      <c r="G689" t="s">
        <v>8224</v>
      </c>
      <c r="H689" t="s">
        <v>8246</v>
      </c>
      <c r="I689">
        <v>1413735972</v>
      </c>
      <c r="J689" s="14" t="str">
        <f>TEXT(((Table1[[#This Row],[deadline]]/60/60)/24)+DATE(1970,1,1),"mmm")</f>
        <v>Oct</v>
      </c>
      <c r="K689" s="14" t="str">
        <f>TEXT(((Table1[[#This Row],[deadline]]/60/60)/24)+DATE(1970,1,1),"yyyy")</f>
        <v>2014</v>
      </c>
      <c r="L689">
        <v>1411143972</v>
      </c>
      <c r="M689">
        <f>((Table1[[#This Row],[launched_at]]/60/60)/24)+DATE(1970,1,1)+(-5/24)</f>
        <v>41901.476527777777</v>
      </c>
      <c r="N689" t="b">
        <v>0</v>
      </c>
      <c r="O689">
        <v>22</v>
      </c>
      <c r="P689" t="b">
        <v>0</v>
      </c>
      <c r="Q689" t="s">
        <v>8272</v>
      </c>
      <c r="R689" s="5">
        <f>Table1[[#This Row],[pledged]]/D689</f>
        <v>0.36589147286821705</v>
      </c>
      <c r="S689" s="6">
        <f>IFERROR(Table1[[#This Row],[pledged]]/Table1[[#This Row],[backers_count]],0)</f>
        <v>64.36363636363636</v>
      </c>
      <c r="T689" s="5" t="s">
        <v>8319</v>
      </c>
      <c r="U689" s="5" t="s">
        <v>8320</v>
      </c>
    </row>
    <row r="690" spans="1:21" ht="60" x14ac:dyDescent="0.2">
      <c r="A690">
        <v>2778</v>
      </c>
      <c r="B690" s="3" t="s">
        <v>2778</v>
      </c>
      <c r="C690" s="3" t="s">
        <v>6888</v>
      </c>
      <c r="D690">
        <v>5500</v>
      </c>
      <c r="E690">
        <v>1405</v>
      </c>
      <c r="F690" t="s">
        <v>8221</v>
      </c>
      <c r="G690" t="s">
        <v>8224</v>
      </c>
      <c r="H690" t="s">
        <v>8246</v>
      </c>
      <c r="I690">
        <v>1409009306</v>
      </c>
      <c r="J690" s="14" t="str">
        <f>TEXT(((Table1[[#This Row],[deadline]]/60/60)/24)+DATE(1970,1,1),"mmm")</f>
        <v>Aug</v>
      </c>
      <c r="K690" s="14" t="str">
        <f>TEXT(((Table1[[#This Row],[deadline]]/60/60)/24)+DATE(1970,1,1),"yyyy")</f>
        <v>2014</v>
      </c>
      <c r="L690">
        <v>1406417306</v>
      </c>
      <c r="M690">
        <f>((Table1[[#This Row],[launched_at]]/60/60)/24)+DATE(1970,1,1)+(-5/24)</f>
        <v>41846.769745370366</v>
      </c>
      <c r="N690" t="b">
        <v>0</v>
      </c>
      <c r="O690">
        <v>15</v>
      </c>
      <c r="P690" t="b">
        <v>0</v>
      </c>
      <c r="Q690" t="s">
        <v>8304</v>
      </c>
      <c r="R690" s="5">
        <f>Table1[[#This Row],[pledged]]/D690</f>
        <v>0.25545454545454543</v>
      </c>
      <c r="S690" s="6">
        <f>IFERROR(Table1[[#This Row],[pledged]]/Table1[[#This Row],[backers_count]],0)</f>
        <v>93.666666666666671</v>
      </c>
      <c r="T690" s="5" t="s">
        <v>8322</v>
      </c>
      <c r="U690" s="5" t="s">
        <v>8358</v>
      </c>
    </row>
    <row r="691" spans="1:21" ht="45" x14ac:dyDescent="0.2">
      <c r="A691">
        <v>950</v>
      </c>
      <c r="B691" s="3" t="s">
        <v>951</v>
      </c>
      <c r="C691" s="3" t="s">
        <v>5060</v>
      </c>
      <c r="D691">
        <v>5000</v>
      </c>
      <c r="E691">
        <v>1402</v>
      </c>
      <c r="F691" t="s">
        <v>8221</v>
      </c>
      <c r="G691" t="s">
        <v>8229</v>
      </c>
      <c r="H691" t="s">
        <v>8251</v>
      </c>
      <c r="I691">
        <v>1453053661</v>
      </c>
      <c r="J691" s="14" t="str">
        <f>TEXT(((Table1[[#This Row],[deadline]]/60/60)/24)+DATE(1970,1,1),"mmm")</f>
        <v>Jan</v>
      </c>
      <c r="K691" s="14" t="str">
        <f>TEXT(((Table1[[#This Row],[deadline]]/60/60)/24)+DATE(1970,1,1),"yyyy")</f>
        <v>2016</v>
      </c>
      <c r="L691">
        <v>1450461661</v>
      </c>
      <c r="M691">
        <f>((Table1[[#This Row],[launched_at]]/60/60)/24)+DATE(1970,1,1)+(-5/24)</f>
        <v>42356.54237268518</v>
      </c>
      <c r="N691" t="b">
        <v>0</v>
      </c>
      <c r="O691">
        <v>24</v>
      </c>
      <c r="P691" t="b">
        <v>0</v>
      </c>
      <c r="Q691" t="s">
        <v>8273</v>
      </c>
      <c r="R691" s="5">
        <f>Table1[[#This Row],[pledged]]/D691</f>
        <v>0.28039999999999998</v>
      </c>
      <c r="S691" s="6">
        <f>IFERROR(Table1[[#This Row],[pledged]]/Table1[[#This Row],[backers_count]],0)</f>
        <v>58.416666666666664</v>
      </c>
      <c r="T691" s="5" t="s">
        <v>8319</v>
      </c>
      <c r="U691" s="5" t="s">
        <v>8321</v>
      </c>
    </row>
    <row r="692" spans="1:21" ht="45" x14ac:dyDescent="0.2">
      <c r="A692">
        <v>1903</v>
      </c>
      <c r="B692" s="3" t="s">
        <v>1904</v>
      </c>
      <c r="C692" s="3" t="s">
        <v>6013</v>
      </c>
      <c r="D692">
        <v>3000</v>
      </c>
      <c r="E692">
        <v>1398</v>
      </c>
      <c r="F692" t="s">
        <v>8221</v>
      </c>
      <c r="G692" t="s">
        <v>8224</v>
      </c>
      <c r="H692" t="s">
        <v>8246</v>
      </c>
      <c r="I692">
        <v>1485541791</v>
      </c>
      <c r="J692" s="14" t="str">
        <f>TEXT(((Table1[[#This Row],[deadline]]/60/60)/24)+DATE(1970,1,1),"mmm")</f>
        <v>Jan</v>
      </c>
      <c r="K692" s="14" t="str">
        <f>TEXT(((Table1[[#This Row],[deadline]]/60/60)/24)+DATE(1970,1,1),"yyyy")</f>
        <v>2017</v>
      </c>
      <c r="L692">
        <v>1480357791</v>
      </c>
      <c r="M692">
        <f>((Table1[[#This Row],[launched_at]]/60/60)/24)+DATE(1970,1,1)+(-5/24)</f>
        <v>42702.562395833331</v>
      </c>
      <c r="N692" t="b">
        <v>0</v>
      </c>
      <c r="O692">
        <v>41</v>
      </c>
      <c r="P692" t="b">
        <v>0</v>
      </c>
      <c r="Q692" t="s">
        <v>8294</v>
      </c>
      <c r="R692" s="5">
        <f>Table1[[#This Row],[pledged]]/D692</f>
        <v>0.46600000000000003</v>
      </c>
      <c r="S692" s="6">
        <f>IFERROR(Table1[[#This Row],[pledged]]/Table1[[#This Row],[backers_count]],0)</f>
        <v>34.097560975609753</v>
      </c>
      <c r="T692" s="5" t="s">
        <v>8319</v>
      </c>
      <c r="U692" s="5" t="s">
        <v>8348</v>
      </c>
    </row>
    <row r="693" spans="1:21" ht="45" x14ac:dyDescent="0.2">
      <c r="A693">
        <v>1717</v>
      </c>
      <c r="B693" s="3" t="s">
        <v>1718</v>
      </c>
      <c r="C693" s="3" t="s">
        <v>5827</v>
      </c>
      <c r="D693">
        <v>3265</v>
      </c>
      <c r="E693">
        <v>1395</v>
      </c>
      <c r="F693" t="s">
        <v>8221</v>
      </c>
      <c r="G693" t="s">
        <v>8224</v>
      </c>
      <c r="H693" t="s">
        <v>8246</v>
      </c>
      <c r="I693">
        <v>1461211200</v>
      </c>
      <c r="J693" s="14" t="str">
        <f>TEXT(((Table1[[#This Row],[deadline]]/60/60)/24)+DATE(1970,1,1),"mmm")</f>
        <v>Apr</v>
      </c>
      <c r="K693" s="14" t="str">
        <f>TEXT(((Table1[[#This Row],[deadline]]/60/60)/24)+DATE(1970,1,1),"yyyy")</f>
        <v>2016</v>
      </c>
      <c r="L693">
        <v>1459467238</v>
      </c>
      <c r="M693">
        <f>((Table1[[#This Row],[launched_at]]/60/60)/24)+DATE(1970,1,1)+(-5/24)</f>
        <v>42460.773587962954</v>
      </c>
      <c r="N693" t="b">
        <v>0</v>
      </c>
      <c r="O693">
        <v>41</v>
      </c>
      <c r="P693" t="b">
        <v>0</v>
      </c>
      <c r="Q693" t="s">
        <v>8293</v>
      </c>
      <c r="R693" s="5">
        <f>Table1[[#This Row],[pledged]]/D693</f>
        <v>0.42725880551301687</v>
      </c>
      <c r="S693" s="6">
        <f>IFERROR(Table1[[#This Row],[pledged]]/Table1[[#This Row],[backers_count]],0)</f>
        <v>34.024390243902438</v>
      </c>
      <c r="T693" s="5" t="s">
        <v>8325</v>
      </c>
      <c r="U693" s="5" t="s">
        <v>8347</v>
      </c>
    </row>
    <row r="694" spans="1:21" ht="45" x14ac:dyDescent="0.2">
      <c r="A694">
        <v>715</v>
      </c>
      <c r="B694" s="3" t="s">
        <v>716</v>
      </c>
      <c r="C694" s="3" t="s">
        <v>4825</v>
      </c>
      <c r="D694">
        <v>27500</v>
      </c>
      <c r="E694">
        <v>1389</v>
      </c>
      <c r="F694" t="s">
        <v>8221</v>
      </c>
      <c r="G694" t="s">
        <v>8224</v>
      </c>
      <c r="H694" t="s">
        <v>8246</v>
      </c>
      <c r="I694">
        <v>1446693040</v>
      </c>
      <c r="J694" s="14" t="str">
        <f>TEXT(((Table1[[#This Row],[deadline]]/60/60)/24)+DATE(1970,1,1),"mmm")</f>
        <v>Nov</v>
      </c>
      <c r="K694" s="14" t="str">
        <f>TEXT(((Table1[[#This Row],[deadline]]/60/60)/24)+DATE(1970,1,1),"yyyy")</f>
        <v>2015</v>
      </c>
      <c r="L694">
        <v>1443233440</v>
      </c>
      <c r="M694">
        <f>((Table1[[#This Row],[launched_at]]/60/60)/24)+DATE(1970,1,1)+(-5/24)</f>
        <v>42272.8824074074</v>
      </c>
      <c r="N694" t="b">
        <v>0</v>
      </c>
      <c r="O694">
        <v>12</v>
      </c>
      <c r="P694" t="b">
        <v>0</v>
      </c>
      <c r="Q694" t="s">
        <v>8273</v>
      </c>
      <c r="R694" s="5">
        <f>Table1[[#This Row],[pledged]]/D694</f>
        <v>5.0509090909090906E-2</v>
      </c>
      <c r="S694" s="6">
        <f>IFERROR(Table1[[#This Row],[pledged]]/Table1[[#This Row],[backers_count]],0)</f>
        <v>115.75</v>
      </c>
      <c r="T694" s="5" t="s">
        <v>8319</v>
      </c>
      <c r="U694" s="5" t="s">
        <v>8321</v>
      </c>
    </row>
    <row r="695" spans="1:21" ht="45" x14ac:dyDescent="0.2">
      <c r="A695">
        <v>3923</v>
      </c>
      <c r="B695" s="3" t="s">
        <v>3920</v>
      </c>
      <c r="C695" s="3" t="s">
        <v>8031</v>
      </c>
      <c r="D695">
        <v>11500</v>
      </c>
      <c r="E695">
        <v>1384</v>
      </c>
      <c r="F695" t="s">
        <v>8221</v>
      </c>
      <c r="G695" t="s">
        <v>8225</v>
      </c>
      <c r="H695" t="s">
        <v>8247</v>
      </c>
      <c r="I695">
        <v>1428622271</v>
      </c>
      <c r="J695" s="14" t="str">
        <f>TEXT(((Table1[[#This Row],[deadline]]/60/60)/24)+DATE(1970,1,1),"mmm")</f>
        <v>Apr</v>
      </c>
      <c r="K695" s="14" t="str">
        <f>TEXT(((Table1[[#This Row],[deadline]]/60/60)/24)+DATE(1970,1,1),"yyyy")</f>
        <v>2015</v>
      </c>
      <c r="L695">
        <v>1426203071</v>
      </c>
      <c r="M695">
        <f>((Table1[[#This Row],[launched_at]]/60/60)/24)+DATE(1970,1,1)+(-5/24)</f>
        <v>42075.771655092591</v>
      </c>
      <c r="N695" t="b">
        <v>0</v>
      </c>
      <c r="O695">
        <v>17</v>
      </c>
      <c r="P695" t="b">
        <v>0</v>
      </c>
      <c r="Q695" t="s">
        <v>8271</v>
      </c>
      <c r="R695" s="5">
        <f>Table1[[#This Row],[pledged]]/D695</f>
        <v>0.12034782608695652</v>
      </c>
      <c r="S695" s="6">
        <f>IFERROR(Table1[[#This Row],[pledged]]/Table1[[#This Row],[backers_count]],0)</f>
        <v>81.411764705882348</v>
      </c>
      <c r="T695" s="5" t="s">
        <v>8317</v>
      </c>
      <c r="U695" s="5" t="s">
        <v>8318</v>
      </c>
    </row>
    <row r="696" spans="1:21" ht="30" x14ac:dyDescent="0.2">
      <c r="A696">
        <v>932</v>
      </c>
      <c r="B696" s="3" t="s">
        <v>933</v>
      </c>
      <c r="C696" s="3" t="s">
        <v>5042</v>
      </c>
      <c r="D696">
        <v>9500</v>
      </c>
      <c r="E696">
        <v>1381</v>
      </c>
      <c r="F696" t="s">
        <v>8221</v>
      </c>
      <c r="G696" t="s">
        <v>8224</v>
      </c>
      <c r="H696" t="s">
        <v>8246</v>
      </c>
      <c r="I696">
        <v>1363990545</v>
      </c>
      <c r="J696" s="14" t="str">
        <f>TEXT(((Table1[[#This Row],[deadline]]/60/60)/24)+DATE(1970,1,1),"mmm")</f>
        <v>Mar</v>
      </c>
      <c r="K696" s="14" t="str">
        <f>TEXT(((Table1[[#This Row],[deadline]]/60/60)/24)+DATE(1970,1,1),"yyyy")</f>
        <v>2013</v>
      </c>
      <c r="L696">
        <v>1360106145</v>
      </c>
      <c r="M696">
        <f>((Table1[[#This Row],[launched_at]]/60/60)/24)+DATE(1970,1,1)+(-5/24)</f>
        <v>41310.760937499996</v>
      </c>
      <c r="N696" t="b">
        <v>0</v>
      </c>
      <c r="O696">
        <v>30</v>
      </c>
      <c r="P696" t="b">
        <v>0</v>
      </c>
      <c r="Q696" t="s">
        <v>8278</v>
      </c>
      <c r="R696" s="5">
        <f>Table1[[#This Row],[pledged]]/D696</f>
        <v>0.14536842105263159</v>
      </c>
      <c r="S696" s="6">
        <f>IFERROR(Table1[[#This Row],[pledged]]/Table1[[#This Row],[backers_count]],0)</f>
        <v>46.033333333333331</v>
      </c>
      <c r="T696" s="5" t="s">
        <v>8325</v>
      </c>
      <c r="U696" s="5" t="s">
        <v>8328</v>
      </c>
    </row>
    <row r="697" spans="1:21" ht="45" x14ac:dyDescent="0.2">
      <c r="A697">
        <v>557</v>
      </c>
      <c r="B697" s="3" t="s">
        <v>558</v>
      </c>
      <c r="C697" s="3" t="s">
        <v>4667</v>
      </c>
      <c r="D697">
        <v>150000</v>
      </c>
      <c r="E697">
        <v>1366</v>
      </c>
      <c r="F697" t="s">
        <v>8221</v>
      </c>
      <c r="G697" t="s">
        <v>8236</v>
      </c>
      <c r="H697" t="s">
        <v>8249</v>
      </c>
      <c r="I697">
        <v>1480721803</v>
      </c>
      <c r="J697" s="14" t="str">
        <f>TEXT(((Table1[[#This Row],[deadline]]/60/60)/24)+DATE(1970,1,1),"mmm")</f>
        <v>Dec</v>
      </c>
      <c r="K697" s="14" t="str">
        <f>TEXT(((Table1[[#This Row],[deadline]]/60/60)/24)+DATE(1970,1,1),"yyyy")</f>
        <v>2016</v>
      </c>
      <c r="L697">
        <v>1478126203</v>
      </c>
      <c r="M697">
        <f>((Table1[[#This Row],[launched_at]]/60/60)/24)+DATE(1970,1,1)+(-5/24)</f>
        <v>42676.733831018515</v>
      </c>
      <c r="N697" t="b">
        <v>0</v>
      </c>
      <c r="O697">
        <v>20</v>
      </c>
      <c r="P697" t="b">
        <v>0</v>
      </c>
      <c r="Q697" t="s">
        <v>8272</v>
      </c>
      <c r="R697" s="5">
        <f>Table1[[#This Row],[pledged]]/D697</f>
        <v>9.1066666666666674E-3</v>
      </c>
      <c r="S697" s="6">
        <f>IFERROR(Table1[[#This Row],[pledged]]/Table1[[#This Row],[backers_count]],0)</f>
        <v>68.3</v>
      </c>
      <c r="T697" s="5" t="s">
        <v>8319</v>
      </c>
      <c r="U697" s="5" t="s">
        <v>8320</v>
      </c>
    </row>
    <row r="698" spans="1:21" ht="45" x14ac:dyDescent="0.2">
      <c r="A698">
        <v>2918</v>
      </c>
      <c r="B698" s="3" t="s">
        <v>2918</v>
      </c>
      <c r="C698" s="3" t="s">
        <v>7028</v>
      </c>
      <c r="D698">
        <v>5000</v>
      </c>
      <c r="E698">
        <v>1362</v>
      </c>
      <c r="F698" t="s">
        <v>8221</v>
      </c>
      <c r="G698" t="s">
        <v>8224</v>
      </c>
      <c r="H698" t="s">
        <v>8246</v>
      </c>
      <c r="I698">
        <v>1446131207</v>
      </c>
      <c r="J698" s="14" t="str">
        <f>TEXT(((Table1[[#This Row],[deadline]]/60/60)/24)+DATE(1970,1,1),"mmm")</f>
        <v>Oct</v>
      </c>
      <c r="K698" s="14" t="str">
        <f>TEXT(((Table1[[#This Row],[deadline]]/60/60)/24)+DATE(1970,1,1),"yyyy")</f>
        <v>2015</v>
      </c>
      <c r="L698">
        <v>1443712007</v>
      </c>
      <c r="M698">
        <f>((Table1[[#This Row],[launched_at]]/60/60)/24)+DATE(1970,1,1)+(-5/24)</f>
        <v>42278.421377314815</v>
      </c>
      <c r="N698" t="b">
        <v>0</v>
      </c>
      <c r="O698">
        <v>20</v>
      </c>
      <c r="P698" t="b">
        <v>0</v>
      </c>
      <c r="Q698" t="s">
        <v>8271</v>
      </c>
      <c r="R698" s="5">
        <f>Table1[[#This Row],[pledged]]/D698</f>
        <v>0.27239999999999998</v>
      </c>
      <c r="S698" s="6">
        <f>IFERROR(Table1[[#This Row],[pledged]]/Table1[[#This Row],[backers_count]],0)</f>
        <v>68.099999999999994</v>
      </c>
      <c r="T698" s="5" t="s">
        <v>8317</v>
      </c>
      <c r="U698" s="5" t="s">
        <v>8318</v>
      </c>
    </row>
    <row r="699" spans="1:21" ht="45" x14ac:dyDescent="0.2">
      <c r="A699">
        <v>877</v>
      </c>
      <c r="B699" s="3" t="s">
        <v>878</v>
      </c>
      <c r="C699" s="3" t="s">
        <v>4987</v>
      </c>
      <c r="D699">
        <v>2000</v>
      </c>
      <c r="E699">
        <v>1351</v>
      </c>
      <c r="F699" t="s">
        <v>8221</v>
      </c>
      <c r="G699" t="s">
        <v>8224</v>
      </c>
      <c r="H699" t="s">
        <v>8246</v>
      </c>
      <c r="I699">
        <v>1387479360</v>
      </c>
      <c r="J699" s="14" t="str">
        <f>TEXT(((Table1[[#This Row],[deadline]]/60/60)/24)+DATE(1970,1,1),"mmm")</f>
        <v>Dec</v>
      </c>
      <c r="K699" s="14" t="str">
        <f>TEXT(((Table1[[#This Row],[deadline]]/60/60)/24)+DATE(1970,1,1),"yyyy")</f>
        <v>2013</v>
      </c>
      <c r="L699">
        <v>1384887360</v>
      </c>
      <c r="M699">
        <f>((Table1[[#This Row],[launched_at]]/60/60)/24)+DATE(1970,1,1)+(-5/24)</f>
        <v>41597.580555555556</v>
      </c>
      <c r="N699" t="b">
        <v>0</v>
      </c>
      <c r="O699">
        <v>29</v>
      </c>
      <c r="P699" t="b">
        <v>0</v>
      </c>
      <c r="Q699" t="s">
        <v>8278</v>
      </c>
      <c r="R699" s="5">
        <f>Table1[[#This Row],[pledged]]/D699</f>
        <v>0.67549999999999999</v>
      </c>
      <c r="S699" s="6">
        <f>IFERROR(Table1[[#This Row],[pledged]]/Table1[[#This Row],[backers_count]],0)</f>
        <v>46.586206896551722</v>
      </c>
      <c r="T699" s="5" t="s">
        <v>8325</v>
      </c>
      <c r="U699" s="5" t="s">
        <v>8328</v>
      </c>
    </row>
    <row r="700" spans="1:21" ht="45" x14ac:dyDescent="0.2">
      <c r="A700">
        <v>2406</v>
      </c>
      <c r="B700" s="3" t="s">
        <v>2407</v>
      </c>
      <c r="C700" s="3" t="s">
        <v>6516</v>
      </c>
      <c r="D700">
        <v>3250</v>
      </c>
      <c r="E700">
        <v>1345</v>
      </c>
      <c r="F700" t="s">
        <v>8221</v>
      </c>
      <c r="G700" t="s">
        <v>8224</v>
      </c>
      <c r="H700" t="s">
        <v>8246</v>
      </c>
      <c r="I700">
        <v>1421635190</v>
      </c>
      <c r="J700" s="14" t="str">
        <f>TEXT(((Table1[[#This Row],[deadline]]/60/60)/24)+DATE(1970,1,1),"mmm")</f>
        <v>Jan</v>
      </c>
      <c r="K700" s="14" t="str">
        <f>TEXT(((Table1[[#This Row],[deadline]]/60/60)/24)+DATE(1970,1,1),"yyyy")</f>
        <v>2015</v>
      </c>
      <c r="L700">
        <v>1418179190</v>
      </c>
      <c r="M700">
        <f>((Table1[[#This Row],[launched_at]]/60/60)/24)+DATE(1970,1,1)+(-5/24)</f>
        <v>41982.902662037035</v>
      </c>
      <c r="N700" t="b">
        <v>0</v>
      </c>
      <c r="O700">
        <v>16</v>
      </c>
      <c r="P700" t="b">
        <v>0</v>
      </c>
      <c r="Q700" t="s">
        <v>8284</v>
      </c>
      <c r="R700" s="5">
        <f>Table1[[#This Row],[pledged]]/D700</f>
        <v>0.41384615384615386</v>
      </c>
      <c r="S700" s="6">
        <f>IFERROR(Table1[[#This Row],[pledged]]/Table1[[#This Row],[backers_count]],0)</f>
        <v>84.0625</v>
      </c>
      <c r="T700" s="5" t="s">
        <v>8336</v>
      </c>
      <c r="U700" s="5" t="s">
        <v>8337</v>
      </c>
    </row>
    <row r="701" spans="1:21" ht="45" x14ac:dyDescent="0.2">
      <c r="A701">
        <v>4077</v>
      </c>
      <c r="B701" s="3" t="s">
        <v>4073</v>
      </c>
      <c r="C701" s="3" t="s">
        <v>8180</v>
      </c>
      <c r="D701">
        <v>15000</v>
      </c>
      <c r="E701">
        <v>1335</v>
      </c>
      <c r="F701" t="s">
        <v>8221</v>
      </c>
      <c r="G701" t="s">
        <v>8224</v>
      </c>
      <c r="H701" t="s">
        <v>8246</v>
      </c>
      <c r="I701">
        <v>1482339794</v>
      </c>
      <c r="J701" s="14" t="str">
        <f>TEXT(((Table1[[#This Row],[deadline]]/60/60)/24)+DATE(1970,1,1),"mmm")</f>
        <v>Dec</v>
      </c>
      <c r="K701" s="14" t="str">
        <f>TEXT(((Table1[[#This Row],[deadline]]/60/60)/24)+DATE(1970,1,1),"yyyy")</f>
        <v>2016</v>
      </c>
      <c r="L701">
        <v>1479747794</v>
      </c>
      <c r="M701">
        <f>((Table1[[#This Row],[launched_at]]/60/60)/24)+DATE(1970,1,1)+(-5/24)</f>
        <v>42695.502245370364</v>
      </c>
      <c r="N701" t="b">
        <v>0</v>
      </c>
      <c r="O701">
        <v>6</v>
      </c>
      <c r="P701" t="b">
        <v>0</v>
      </c>
      <c r="Q701" t="s">
        <v>8271</v>
      </c>
      <c r="R701" s="5">
        <f>Table1[[#This Row],[pledged]]/D701</f>
        <v>8.8999999999999996E-2</v>
      </c>
      <c r="S701" s="6">
        <f>IFERROR(Table1[[#This Row],[pledged]]/Table1[[#This Row],[backers_count]],0)</f>
        <v>222.5</v>
      </c>
      <c r="T701" s="5" t="s">
        <v>8317</v>
      </c>
      <c r="U701" s="5" t="s">
        <v>8318</v>
      </c>
    </row>
    <row r="702" spans="1:21" ht="60" x14ac:dyDescent="0.2">
      <c r="A702">
        <v>3935</v>
      </c>
      <c r="B702" s="3" t="s">
        <v>3932</v>
      </c>
      <c r="C702" s="3" t="s">
        <v>8043</v>
      </c>
      <c r="D702">
        <v>3000</v>
      </c>
      <c r="E702">
        <v>1315</v>
      </c>
      <c r="F702" t="s">
        <v>8221</v>
      </c>
      <c r="G702" t="s">
        <v>8225</v>
      </c>
      <c r="H702" t="s">
        <v>8247</v>
      </c>
      <c r="I702">
        <v>1443973546</v>
      </c>
      <c r="J702" s="14" t="str">
        <f>TEXT(((Table1[[#This Row],[deadline]]/60/60)/24)+DATE(1970,1,1),"mmm")</f>
        <v>Oct</v>
      </c>
      <c r="K702" s="14" t="str">
        <f>TEXT(((Table1[[#This Row],[deadline]]/60/60)/24)+DATE(1970,1,1),"yyyy")</f>
        <v>2015</v>
      </c>
      <c r="L702">
        <v>1438789546</v>
      </c>
      <c r="M702">
        <f>((Table1[[#This Row],[launched_at]]/60/60)/24)+DATE(1970,1,1)+(-5/24)</f>
        <v>42221.448449074065</v>
      </c>
      <c r="N702" t="b">
        <v>0</v>
      </c>
      <c r="O702">
        <v>23</v>
      </c>
      <c r="P702" t="b">
        <v>0</v>
      </c>
      <c r="Q702" t="s">
        <v>8271</v>
      </c>
      <c r="R702" s="5">
        <f>Table1[[#This Row],[pledged]]/D702</f>
        <v>0.43833333333333335</v>
      </c>
      <c r="S702" s="6">
        <f>IFERROR(Table1[[#This Row],[pledged]]/Table1[[#This Row],[backers_count]],0)</f>
        <v>57.173913043478258</v>
      </c>
      <c r="T702" s="5" t="s">
        <v>8317</v>
      </c>
      <c r="U702" s="5" t="s">
        <v>8318</v>
      </c>
    </row>
    <row r="703" spans="1:21" ht="45" x14ac:dyDescent="0.2">
      <c r="A703">
        <v>692</v>
      </c>
      <c r="B703" s="3" t="s">
        <v>693</v>
      </c>
      <c r="C703" s="3" t="s">
        <v>4802</v>
      </c>
      <c r="D703">
        <v>20000</v>
      </c>
      <c r="E703">
        <v>1306</v>
      </c>
      <c r="F703" t="s">
        <v>8221</v>
      </c>
      <c r="G703" t="s">
        <v>8225</v>
      </c>
      <c r="H703" t="s">
        <v>8247</v>
      </c>
      <c r="I703">
        <v>1482397263</v>
      </c>
      <c r="J703" s="14" t="str">
        <f>TEXT(((Table1[[#This Row],[deadline]]/60/60)/24)+DATE(1970,1,1),"mmm")</f>
        <v>Dec</v>
      </c>
      <c r="K703" s="14" t="str">
        <f>TEXT(((Table1[[#This Row],[deadline]]/60/60)/24)+DATE(1970,1,1),"yyyy")</f>
        <v>2016</v>
      </c>
      <c r="L703">
        <v>1479805263</v>
      </c>
      <c r="M703">
        <f>((Table1[[#This Row],[launched_at]]/60/60)/24)+DATE(1970,1,1)+(-5/24)</f>
        <v>42696.167395833334</v>
      </c>
      <c r="N703" t="b">
        <v>0</v>
      </c>
      <c r="O703">
        <v>201</v>
      </c>
      <c r="P703" t="b">
        <v>0</v>
      </c>
      <c r="Q703" t="s">
        <v>8273</v>
      </c>
      <c r="R703" s="5">
        <f>Table1[[#This Row],[pledged]]/D703</f>
        <v>6.5299999999999997E-2</v>
      </c>
      <c r="S703" s="6">
        <f>IFERROR(Table1[[#This Row],[pledged]]/Table1[[#This Row],[backers_count]],0)</f>
        <v>6.4975124378109452</v>
      </c>
      <c r="T703" s="5" t="s">
        <v>8319</v>
      </c>
      <c r="U703" s="5" t="s">
        <v>8321</v>
      </c>
    </row>
    <row r="704" spans="1:21" ht="45" x14ac:dyDescent="0.2">
      <c r="A704">
        <v>3977</v>
      </c>
      <c r="B704" s="3" t="s">
        <v>3974</v>
      </c>
      <c r="C704" s="3" t="s">
        <v>8084</v>
      </c>
      <c r="D704">
        <v>90000</v>
      </c>
      <c r="E704">
        <v>1305</v>
      </c>
      <c r="F704" t="s">
        <v>8221</v>
      </c>
      <c r="G704" t="s">
        <v>8224</v>
      </c>
      <c r="H704" t="s">
        <v>8246</v>
      </c>
      <c r="I704">
        <v>1469213732</v>
      </c>
      <c r="J704" s="14" t="str">
        <f>TEXT(((Table1[[#This Row],[deadline]]/60/60)/24)+DATE(1970,1,1),"mmm")</f>
        <v>Jul</v>
      </c>
      <c r="K704" s="14" t="str">
        <f>TEXT(((Table1[[#This Row],[deadline]]/60/60)/24)+DATE(1970,1,1),"yyyy")</f>
        <v>2016</v>
      </c>
      <c r="L704">
        <v>1466621732</v>
      </c>
      <c r="M704">
        <f>((Table1[[#This Row],[launched_at]]/60/60)/24)+DATE(1970,1,1)+(-5/24)</f>
        <v>42543.580231481479</v>
      </c>
      <c r="N704" t="b">
        <v>0</v>
      </c>
      <c r="O704">
        <v>6</v>
      </c>
      <c r="P704" t="b">
        <v>0</v>
      </c>
      <c r="Q704" t="s">
        <v>8271</v>
      </c>
      <c r="R704" s="5">
        <f>Table1[[#This Row],[pledged]]/D704</f>
        <v>1.4500000000000001E-2</v>
      </c>
      <c r="S704" s="6">
        <f>IFERROR(Table1[[#This Row],[pledged]]/Table1[[#This Row],[backers_count]],0)</f>
        <v>217.5</v>
      </c>
      <c r="T704" s="5" t="s">
        <v>8317</v>
      </c>
      <c r="U704" s="5" t="s">
        <v>8318</v>
      </c>
    </row>
    <row r="705" spans="1:21" ht="30" x14ac:dyDescent="0.2">
      <c r="A705">
        <v>1704</v>
      </c>
      <c r="B705" s="3" t="s">
        <v>1705</v>
      </c>
      <c r="C705" s="3" t="s">
        <v>5814</v>
      </c>
      <c r="D705">
        <v>2000</v>
      </c>
      <c r="E705">
        <v>1302</v>
      </c>
      <c r="F705" t="s">
        <v>8221</v>
      </c>
      <c r="G705" t="s">
        <v>8224</v>
      </c>
      <c r="H705" t="s">
        <v>8246</v>
      </c>
      <c r="I705">
        <v>1424056873</v>
      </c>
      <c r="J705" s="14" t="str">
        <f>TEXT(((Table1[[#This Row],[deadline]]/60/60)/24)+DATE(1970,1,1),"mmm")</f>
        <v>Feb</v>
      </c>
      <c r="K705" s="14" t="str">
        <f>TEXT(((Table1[[#This Row],[deadline]]/60/60)/24)+DATE(1970,1,1),"yyyy")</f>
        <v>2015</v>
      </c>
      <c r="L705">
        <v>1421464873</v>
      </c>
      <c r="M705">
        <f>((Table1[[#This Row],[launched_at]]/60/60)/24)+DATE(1970,1,1)+(-5/24)</f>
        <v>42020.931400462963</v>
      </c>
      <c r="N705" t="b">
        <v>0</v>
      </c>
      <c r="O705">
        <v>11</v>
      </c>
      <c r="P705" t="b">
        <v>0</v>
      </c>
      <c r="Q705" t="s">
        <v>8293</v>
      </c>
      <c r="R705" s="5">
        <f>Table1[[#This Row],[pledged]]/D705</f>
        <v>0.65100000000000002</v>
      </c>
      <c r="S705" s="6">
        <f>IFERROR(Table1[[#This Row],[pledged]]/Table1[[#This Row],[backers_count]],0)</f>
        <v>118.36363636363636</v>
      </c>
      <c r="T705" s="5" t="s">
        <v>8325</v>
      </c>
      <c r="U705" s="5" t="s">
        <v>8347</v>
      </c>
    </row>
    <row r="706" spans="1:21" ht="45" x14ac:dyDescent="0.2">
      <c r="A706">
        <v>205</v>
      </c>
      <c r="B706" s="3" t="s">
        <v>207</v>
      </c>
      <c r="C706" s="3" t="s">
        <v>4315</v>
      </c>
      <c r="D706">
        <v>8000</v>
      </c>
      <c r="E706">
        <v>1300</v>
      </c>
      <c r="F706" t="s">
        <v>8221</v>
      </c>
      <c r="G706" t="s">
        <v>8224</v>
      </c>
      <c r="H706" t="s">
        <v>8246</v>
      </c>
      <c r="I706">
        <v>1444144222</v>
      </c>
      <c r="J706" s="14" t="str">
        <f>TEXT(((Table1[[#This Row],[deadline]]/60/60)/24)+DATE(1970,1,1),"mmm")</f>
        <v>Oct</v>
      </c>
      <c r="K706" s="14" t="str">
        <f>TEXT(((Table1[[#This Row],[deadline]]/60/60)/24)+DATE(1970,1,1),"yyyy")</f>
        <v>2015</v>
      </c>
      <c r="L706">
        <v>1441120222</v>
      </c>
      <c r="M706" s="13">
        <f>((Table1[[#This Row],[launched_at]]/60/60)/24)+DATE(1970,1,1)+(-5/24)</f>
        <v>42248.423865740733</v>
      </c>
      <c r="N706" t="b">
        <v>0</v>
      </c>
      <c r="O706">
        <v>17</v>
      </c>
      <c r="P706" t="b">
        <v>0</v>
      </c>
      <c r="Q706" t="s">
        <v>8268</v>
      </c>
      <c r="R706" s="5">
        <f>Table1[[#This Row],[pledged]]/D706</f>
        <v>0.16250000000000001</v>
      </c>
      <c r="S706" s="6">
        <f>IFERROR(Table1[[#This Row],[pledged]]/Table1[[#This Row],[backers_count]],0)</f>
        <v>76.470588235294116</v>
      </c>
      <c r="T706" s="5" t="s">
        <v>8310</v>
      </c>
      <c r="U706" s="5" t="s">
        <v>8314</v>
      </c>
    </row>
    <row r="707" spans="1:21" ht="45" x14ac:dyDescent="0.2">
      <c r="A707">
        <v>175</v>
      </c>
      <c r="B707" s="3" t="s">
        <v>177</v>
      </c>
      <c r="C707" s="3" t="s">
        <v>4285</v>
      </c>
      <c r="D707">
        <v>20000</v>
      </c>
      <c r="E707">
        <v>1297</v>
      </c>
      <c r="F707" t="s">
        <v>8221</v>
      </c>
      <c r="G707" t="s">
        <v>8225</v>
      </c>
      <c r="H707" t="s">
        <v>8247</v>
      </c>
      <c r="I707">
        <v>1409337611</v>
      </c>
      <c r="J707" s="14" t="str">
        <f>TEXT(((Table1[[#This Row],[deadline]]/60/60)/24)+DATE(1970,1,1),"mmm")</f>
        <v>Aug</v>
      </c>
      <c r="K707" s="14" t="str">
        <f>TEXT(((Table1[[#This Row],[deadline]]/60/60)/24)+DATE(1970,1,1),"yyyy")</f>
        <v>2014</v>
      </c>
      <c r="L707">
        <v>1407177611</v>
      </c>
      <c r="M707" s="13">
        <f>((Table1[[#This Row],[launched_at]]/60/60)/24)+DATE(1970,1,1)+(-5/24)</f>
        <v>41855.569571759253</v>
      </c>
      <c r="N707" t="b">
        <v>0</v>
      </c>
      <c r="O707">
        <v>26</v>
      </c>
      <c r="P707" t="b">
        <v>0</v>
      </c>
      <c r="Q707" t="s">
        <v>8268</v>
      </c>
      <c r="R707" s="5">
        <f>Table1[[#This Row],[pledged]]/D707</f>
        <v>6.4850000000000005E-2</v>
      </c>
      <c r="S707" s="6">
        <f>IFERROR(Table1[[#This Row],[pledged]]/Table1[[#This Row],[backers_count]],0)</f>
        <v>49.884615384615387</v>
      </c>
      <c r="T707" s="5" t="s">
        <v>8310</v>
      </c>
      <c r="U707" s="5" t="s">
        <v>8314</v>
      </c>
    </row>
    <row r="708" spans="1:21" ht="45" x14ac:dyDescent="0.2">
      <c r="A708">
        <v>3075</v>
      </c>
      <c r="B708" s="3" t="s">
        <v>3075</v>
      </c>
      <c r="C708" s="3" t="s">
        <v>7185</v>
      </c>
      <c r="D708">
        <v>15000</v>
      </c>
      <c r="E708">
        <v>1296</v>
      </c>
      <c r="F708" t="s">
        <v>8221</v>
      </c>
      <c r="G708" t="s">
        <v>8224</v>
      </c>
      <c r="H708" t="s">
        <v>8246</v>
      </c>
      <c r="I708">
        <v>1471573640</v>
      </c>
      <c r="J708" s="14" t="str">
        <f>TEXT(((Table1[[#This Row],[deadline]]/60/60)/24)+DATE(1970,1,1),"mmm")</f>
        <v>Aug</v>
      </c>
      <c r="K708" s="14" t="str">
        <f>TEXT(((Table1[[#This Row],[deadline]]/60/60)/24)+DATE(1970,1,1),"yyyy")</f>
        <v>2016</v>
      </c>
      <c r="L708">
        <v>1467253640</v>
      </c>
      <c r="M708">
        <f>((Table1[[#This Row],[launched_at]]/60/60)/24)+DATE(1970,1,1)+(-5/24)</f>
        <v>42550.893981481473</v>
      </c>
      <c r="N708" t="b">
        <v>0</v>
      </c>
      <c r="O708">
        <v>20</v>
      </c>
      <c r="P708" t="b">
        <v>0</v>
      </c>
      <c r="Q708" t="s">
        <v>8303</v>
      </c>
      <c r="R708" s="5">
        <f>Table1[[#This Row],[pledged]]/D708</f>
        <v>8.6400000000000005E-2</v>
      </c>
      <c r="S708" s="6">
        <f>IFERROR(Table1[[#This Row],[pledged]]/Table1[[#This Row],[backers_count]],0)</f>
        <v>64.8</v>
      </c>
      <c r="T708" s="5" t="s">
        <v>8317</v>
      </c>
      <c r="U708" s="5" t="s">
        <v>8357</v>
      </c>
    </row>
    <row r="709" spans="1:21" x14ac:dyDescent="0.2">
      <c r="A709">
        <v>876</v>
      </c>
      <c r="B709" s="3" t="s">
        <v>877</v>
      </c>
      <c r="C709" s="3" t="s">
        <v>4986</v>
      </c>
      <c r="D709">
        <v>3152</v>
      </c>
      <c r="E709">
        <v>1286</v>
      </c>
      <c r="F709" t="s">
        <v>8221</v>
      </c>
      <c r="G709" t="s">
        <v>8225</v>
      </c>
      <c r="H709" t="s">
        <v>8247</v>
      </c>
      <c r="I709">
        <v>1359978927</v>
      </c>
      <c r="J709" s="14" t="str">
        <f>TEXT(((Table1[[#This Row],[deadline]]/60/60)/24)+DATE(1970,1,1),"mmm")</f>
        <v>Feb</v>
      </c>
      <c r="K709" s="14" t="str">
        <f>TEXT(((Table1[[#This Row],[deadline]]/60/60)/24)+DATE(1970,1,1),"yyyy")</f>
        <v>2013</v>
      </c>
      <c r="L709">
        <v>1357127727</v>
      </c>
      <c r="M709">
        <f>((Table1[[#This Row],[launched_at]]/60/60)/24)+DATE(1970,1,1)+(-5/24)</f>
        <v>41276.288506944438</v>
      </c>
      <c r="N709" t="b">
        <v>0</v>
      </c>
      <c r="O709">
        <v>45</v>
      </c>
      <c r="P709" t="b">
        <v>0</v>
      </c>
      <c r="Q709" t="s">
        <v>8278</v>
      </c>
      <c r="R709" s="5">
        <f>Table1[[#This Row],[pledged]]/D709</f>
        <v>0.40799492385786801</v>
      </c>
      <c r="S709" s="6">
        <f>IFERROR(Table1[[#This Row],[pledged]]/Table1[[#This Row],[backers_count]],0)</f>
        <v>28.577777777777779</v>
      </c>
      <c r="T709" s="5" t="s">
        <v>8325</v>
      </c>
      <c r="U709" s="5" t="s">
        <v>8328</v>
      </c>
    </row>
    <row r="710" spans="1:21" ht="30" x14ac:dyDescent="0.2">
      <c r="A710">
        <v>3635</v>
      </c>
      <c r="B710" s="3" t="s">
        <v>3633</v>
      </c>
      <c r="C710" s="3" t="s">
        <v>7745</v>
      </c>
      <c r="D710">
        <v>3500</v>
      </c>
      <c r="E710">
        <v>1276</v>
      </c>
      <c r="F710" t="s">
        <v>8221</v>
      </c>
      <c r="G710" t="s">
        <v>8224</v>
      </c>
      <c r="H710" t="s">
        <v>8246</v>
      </c>
      <c r="I710">
        <v>1461186676</v>
      </c>
      <c r="J710" s="14" t="str">
        <f>TEXT(((Table1[[#This Row],[deadline]]/60/60)/24)+DATE(1970,1,1),"mmm")</f>
        <v>Apr</v>
      </c>
      <c r="K710" s="14" t="str">
        <f>TEXT(((Table1[[#This Row],[deadline]]/60/60)/24)+DATE(1970,1,1),"yyyy")</f>
        <v>2016</v>
      </c>
      <c r="L710">
        <v>1458594676</v>
      </c>
      <c r="M710">
        <f>((Table1[[#This Row],[launched_at]]/60/60)/24)+DATE(1970,1,1)+(-5/24)</f>
        <v>42450.674490740734</v>
      </c>
      <c r="N710" t="b">
        <v>0</v>
      </c>
      <c r="O710">
        <v>10</v>
      </c>
      <c r="P710" t="b">
        <v>0</v>
      </c>
      <c r="Q710" t="s">
        <v>8305</v>
      </c>
      <c r="R710" s="5">
        <f>Table1[[#This Row],[pledged]]/D710</f>
        <v>0.36457142857142855</v>
      </c>
      <c r="S710" s="6">
        <f>IFERROR(Table1[[#This Row],[pledged]]/Table1[[#This Row],[backers_count]],0)</f>
        <v>127.6</v>
      </c>
      <c r="T710" s="5" t="s">
        <v>8317</v>
      </c>
      <c r="U710" s="5" t="s">
        <v>8359</v>
      </c>
    </row>
    <row r="711" spans="1:21" ht="45" x14ac:dyDescent="0.2">
      <c r="A711">
        <v>463</v>
      </c>
      <c r="B711" s="3" t="s">
        <v>464</v>
      </c>
      <c r="C711" s="3" t="s">
        <v>4573</v>
      </c>
      <c r="D711">
        <v>55000</v>
      </c>
      <c r="E711">
        <v>1250</v>
      </c>
      <c r="F711" t="s">
        <v>8221</v>
      </c>
      <c r="G711" t="s">
        <v>8224</v>
      </c>
      <c r="H711" t="s">
        <v>8246</v>
      </c>
      <c r="I711">
        <v>1316883753</v>
      </c>
      <c r="J711" s="14" t="str">
        <f>TEXT(((Table1[[#This Row],[deadline]]/60/60)/24)+DATE(1970,1,1),"mmm")</f>
        <v>Sep</v>
      </c>
      <c r="K711" s="14" t="str">
        <f>TEXT(((Table1[[#This Row],[deadline]]/60/60)/24)+DATE(1970,1,1),"yyyy")</f>
        <v>2011</v>
      </c>
      <c r="L711">
        <v>1311699753</v>
      </c>
      <c r="M711" s="13">
        <f>((Table1[[#This Row],[launched_at]]/60/60)/24)+DATE(1970,1,1)+(-5/24)</f>
        <v>40750.501770833333</v>
      </c>
      <c r="N711" t="b">
        <v>0</v>
      </c>
      <c r="O711">
        <v>11</v>
      </c>
      <c r="P711" t="b">
        <v>0</v>
      </c>
      <c r="Q711" t="s">
        <v>8270</v>
      </c>
      <c r="R711" s="5">
        <f>Table1[[#This Row],[pledged]]/D711</f>
        <v>2.2727272727272728E-2</v>
      </c>
      <c r="S711" s="6">
        <f>IFERROR(Table1[[#This Row],[pledged]]/Table1[[#This Row],[backers_count]],0)</f>
        <v>113.63636363636364</v>
      </c>
      <c r="T711" s="5" t="s">
        <v>8310</v>
      </c>
      <c r="U711" s="5" t="s">
        <v>8316</v>
      </c>
    </row>
    <row r="712" spans="1:21" ht="30" x14ac:dyDescent="0.2">
      <c r="A712">
        <v>3981</v>
      </c>
      <c r="B712" s="3" t="s">
        <v>3358</v>
      </c>
      <c r="C712" s="3" t="s">
        <v>7469</v>
      </c>
      <c r="D712">
        <v>30000</v>
      </c>
      <c r="E712">
        <v>1225</v>
      </c>
      <c r="F712" t="s">
        <v>8221</v>
      </c>
      <c r="G712" t="s">
        <v>8224</v>
      </c>
      <c r="H712" t="s">
        <v>8246</v>
      </c>
      <c r="I712">
        <v>1468729149</v>
      </c>
      <c r="J712" s="14" t="str">
        <f>TEXT(((Table1[[#This Row],[deadline]]/60/60)/24)+DATE(1970,1,1),"mmm")</f>
        <v>Jul</v>
      </c>
      <c r="K712" s="14" t="str">
        <f>TEXT(((Table1[[#This Row],[deadline]]/60/60)/24)+DATE(1970,1,1),"yyyy")</f>
        <v>2016</v>
      </c>
      <c r="L712">
        <v>1463545149</v>
      </c>
      <c r="M712">
        <f>((Table1[[#This Row],[launched_at]]/60/60)/24)+DATE(1970,1,1)+(-5/24)</f>
        <v>42507.971631944441</v>
      </c>
      <c r="N712" t="b">
        <v>0</v>
      </c>
      <c r="O712">
        <v>7</v>
      </c>
      <c r="P712" t="b">
        <v>0</v>
      </c>
      <c r="Q712" t="s">
        <v>8271</v>
      </c>
      <c r="R712" s="5">
        <f>Table1[[#This Row],[pledged]]/D712</f>
        <v>4.0833333333333333E-2</v>
      </c>
      <c r="S712" s="6">
        <f>IFERROR(Table1[[#This Row],[pledged]]/Table1[[#This Row],[backers_count]],0)</f>
        <v>175</v>
      </c>
      <c r="T712" s="5" t="s">
        <v>8317</v>
      </c>
      <c r="U712" s="5" t="s">
        <v>8318</v>
      </c>
    </row>
    <row r="713" spans="1:21" ht="45" x14ac:dyDescent="0.2">
      <c r="A713">
        <v>2435</v>
      </c>
      <c r="B713" s="3" t="s">
        <v>2436</v>
      </c>
      <c r="C713" s="3" t="s">
        <v>6545</v>
      </c>
      <c r="D713">
        <v>250000</v>
      </c>
      <c r="E713">
        <v>1224</v>
      </c>
      <c r="F713" t="s">
        <v>8221</v>
      </c>
      <c r="G713" t="s">
        <v>8235</v>
      </c>
      <c r="H713" t="s">
        <v>8255</v>
      </c>
      <c r="I713">
        <v>1444027186</v>
      </c>
      <c r="J713" s="14" t="str">
        <f>TEXT(((Table1[[#This Row],[deadline]]/60/60)/24)+DATE(1970,1,1),"mmm")</f>
        <v>Oct</v>
      </c>
      <c r="K713" s="14" t="str">
        <f>TEXT(((Table1[[#This Row],[deadline]]/60/60)/24)+DATE(1970,1,1),"yyyy")</f>
        <v>2015</v>
      </c>
      <c r="L713">
        <v>1441435186</v>
      </c>
      <c r="M713">
        <f>((Table1[[#This Row],[launched_at]]/60/60)/24)+DATE(1970,1,1)+(-5/24)</f>
        <v>42252.069282407399</v>
      </c>
      <c r="N713" t="b">
        <v>0</v>
      </c>
      <c r="O713">
        <v>4</v>
      </c>
      <c r="P713" t="b">
        <v>0</v>
      </c>
      <c r="Q713" t="s">
        <v>8284</v>
      </c>
      <c r="R713" s="5">
        <f>Table1[[#This Row],[pledged]]/D713</f>
        <v>4.8960000000000002E-3</v>
      </c>
      <c r="S713" s="6">
        <f>IFERROR(Table1[[#This Row],[pledged]]/Table1[[#This Row],[backers_count]],0)</f>
        <v>306</v>
      </c>
      <c r="T713" s="5" t="s">
        <v>8336</v>
      </c>
      <c r="U713" s="5" t="s">
        <v>8337</v>
      </c>
    </row>
    <row r="714" spans="1:21" ht="45" x14ac:dyDescent="0.2">
      <c r="A714">
        <v>1868</v>
      </c>
      <c r="B714" s="3" t="s">
        <v>1869</v>
      </c>
      <c r="C714" s="3" t="s">
        <v>5978</v>
      </c>
      <c r="D714">
        <v>25000</v>
      </c>
      <c r="E714">
        <v>1217</v>
      </c>
      <c r="F714" t="s">
        <v>8221</v>
      </c>
      <c r="G714" t="s">
        <v>8224</v>
      </c>
      <c r="H714" t="s">
        <v>8246</v>
      </c>
      <c r="I714">
        <v>1450166340</v>
      </c>
      <c r="J714" s="14" t="str">
        <f>TEXT(((Table1[[#This Row],[deadline]]/60/60)/24)+DATE(1970,1,1),"mmm")</f>
        <v>Dec</v>
      </c>
      <c r="K714" s="14" t="str">
        <f>TEXT(((Table1[[#This Row],[deadline]]/60/60)/24)+DATE(1970,1,1),"yyyy")</f>
        <v>2015</v>
      </c>
      <c r="L714">
        <v>1448044925</v>
      </c>
      <c r="M714">
        <f>((Table1[[#This Row],[launched_at]]/60/60)/24)+DATE(1970,1,1)+(-5/24)</f>
        <v>42328.570891203701</v>
      </c>
      <c r="N714" t="b">
        <v>0</v>
      </c>
      <c r="O714">
        <v>17</v>
      </c>
      <c r="P714" t="b">
        <v>0</v>
      </c>
      <c r="Q714" t="s">
        <v>8283</v>
      </c>
      <c r="R714" s="5">
        <f>Table1[[#This Row],[pledged]]/D714</f>
        <v>4.8680000000000001E-2</v>
      </c>
      <c r="S714" s="6">
        <f>IFERROR(Table1[[#This Row],[pledged]]/Table1[[#This Row],[backers_count]],0)</f>
        <v>71.588235294117652</v>
      </c>
      <c r="T714" s="5" t="s">
        <v>8333</v>
      </c>
      <c r="U714" s="5" t="s">
        <v>8335</v>
      </c>
    </row>
    <row r="715" spans="1:21" ht="45" x14ac:dyDescent="0.2">
      <c r="A715">
        <v>2587</v>
      </c>
      <c r="B715" s="3" t="s">
        <v>2587</v>
      </c>
      <c r="C715" s="3" t="s">
        <v>6697</v>
      </c>
      <c r="D715">
        <v>50000</v>
      </c>
      <c r="E715">
        <v>1217</v>
      </c>
      <c r="F715" t="s">
        <v>8221</v>
      </c>
      <c r="G715" t="s">
        <v>8224</v>
      </c>
      <c r="H715" t="s">
        <v>8246</v>
      </c>
      <c r="I715">
        <v>1451491953</v>
      </c>
      <c r="J715" s="14" t="str">
        <f>TEXT(((Table1[[#This Row],[deadline]]/60/60)/24)+DATE(1970,1,1),"mmm")</f>
        <v>Dec</v>
      </c>
      <c r="K715" s="14" t="str">
        <f>TEXT(((Table1[[#This Row],[deadline]]/60/60)/24)+DATE(1970,1,1),"yyyy")</f>
        <v>2015</v>
      </c>
      <c r="L715">
        <v>1448899953</v>
      </c>
      <c r="M715">
        <f>((Table1[[#This Row],[launched_at]]/60/60)/24)+DATE(1970,1,1)+(-5/24)</f>
        <v>42338.467048611106</v>
      </c>
      <c r="N715" t="b">
        <v>0</v>
      </c>
      <c r="O715">
        <v>6</v>
      </c>
      <c r="P715" t="b">
        <v>0</v>
      </c>
      <c r="Q715" t="s">
        <v>8284</v>
      </c>
      <c r="R715" s="5">
        <f>Table1[[#This Row],[pledged]]/D715</f>
        <v>2.4340000000000001E-2</v>
      </c>
      <c r="S715" s="6">
        <f>IFERROR(Table1[[#This Row],[pledged]]/Table1[[#This Row],[backers_count]],0)</f>
        <v>202.83333333333334</v>
      </c>
      <c r="T715" s="5" t="s">
        <v>8336</v>
      </c>
      <c r="U715" s="5" t="s">
        <v>8337</v>
      </c>
    </row>
    <row r="716" spans="1:21" ht="45" x14ac:dyDescent="0.2">
      <c r="A716">
        <v>867</v>
      </c>
      <c r="B716" s="3" t="s">
        <v>868</v>
      </c>
      <c r="C716" s="3" t="s">
        <v>4977</v>
      </c>
      <c r="D716">
        <v>5000</v>
      </c>
      <c r="E716">
        <v>1201</v>
      </c>
      <c r="F716" t="s">
        <v>8221</v>
      </c>
      <c r="G716" t="s">
        <v>8224</v>
      </c>
      <c r="H716" t="s">
        <v>8246</v>
      </c>
      <c r="I716">
        <v>1259643540</v>
      </c>
      <c r="J716" s="14" t="str">
        <f>TEXT(((Table1[[#This Row],[deadline]]/60/60)/24)+DATE(1970,1,1),"mmm")</f>
        <v>Dec</v>
      </c>
      <c r="K716" s="14" t="str">
        <f>TEXT(((Table1[[#This Row],[deadline]]/60/60)/24)+DATE(1970,1,1),"yyyy")</f>
        <v>2009</v>
      </c>
      <c r="L716">
        <v>1254450706</v>
      </c>
      <c r="M716">
        <f>((Table1[[#This Row],[launched_at]]/60/60)/24)+DATE(1970,1,1)+(-5/24)</f>
        <v>40087.897060185183</v>
      </c>
      <c r="N716" t="b">
        <v>0</v>
      </c>
      <c r="O716">
        <v>11</v>
      </c>
      <c r="P716" t="b">
        <v>0</v>
      </c>
      <c r="Q716" t="s">
        <v>8278</v>
      </c>
      <c r="R716" s="5">
        <f>Table1[[#This Row],[pledged]]/D716</f>
        <v>0.2402</v>
      </c>
      <c r="S716" s="6">
        <f>IFERROR(Table1[[#This Row],[pledged]]/Table1[[#This Row],[backers_count]],0)</f>
        <v>109.18181818181819</v>
      </c>
      <c r="T716" s="5" t="s">
        <v>8325</v>
      </c>
      <c r="U716" s="5" t="s">
        <v>8328</v>
      </c>
    </row>
    <row r="717" spans="1:21" ht="45" x14ac:dyDescent="0.2">
      <c r="A717">
        <v>3104</v>
      </c>
      <c r="B717" s="3" t="s">
        <v>3104</v>
      </c>
      <c r="C717" s="3" t="s">
        <v>7214</v>
      </c>
      <c r="D717">
        <v>4000</v>
      </c>
      <c r="E717">
        <v>1185</v>
      </c>
      <c r="F717" t="s">
        <v>8221</v>
      </c>
      <c r="G717" t="s">
        <v>8226</v>
      </c>
      <c r="H717" t="s">
        <v>8248</v>
      </c>
      <c r="I717">
        <v>1422928800</v>
      </c>
      <c r="J717" s="14" t="str">
        <f>TEXT(((Table1[[#This Row],[deadline]]/60/60)/24)+DATE(1970,1,1),"mmm")</f>
        <v>Feb</v>
      </c>
      <c r="K717" s="14" t="str">
        <f>TEXT(((Table1[[#This Row],[deadline]]/60/60)/24)+DATE(1970,1,1),"yyyy")</f>
        <v>2015</v>
      </c>
      <c r="L717">
        <v>1420235311</v>
      </c>
      <c r="M717">
        <f>((Table1[[#This Row],[launched_at]]/60/60)/24)+DATE(1970,1,1)+(-5/24)</f>
        <v>42006.70035879629</v>
      </c>
      <c r="N717" t="b">
        <v>0</v>
      </c>
      <c r="O717">
        <v>5</v>
      </c>
      <c r="P717" t="b">
        <v>0</v>
      </c>
      <c r="Q717" t="s">
        <v>8303</v>
      </c>
      <c r="R717" s="5">
        <f>Table1[[#This Row],[pledged]]/D717</f>
        <v>0.29625000000000001</v>
      </c>
      <c r="S717" s="6">
        <f>IFERROR(Table1[[#This Row],[pledged]]/Table1[[#This Row],[backers_count]],0)</f>
        <v>237</v>
      </c>
      <c r="T717" s="5" t="s">
        <v>8317</v>
      </c>
      <c r="U717" s="5" t="s">
        <v>8357</v>
      </c>
    </row>
    <row r="718" spans="1:21" ht="45" x14ac:dyDescent="0.2">
      <c r="A718">
        <v>3092</v>
      </c>
      <c r="B718" s="3" t="s">
        <v>3092</v>
      </c>
      <c r="C718" s="3" t="s">
        <v>7202</v>
      </c>
      <c r="D718">
        <v>100000</v>
      </c>
      <c r="E718">
        <v>1183.19</v>
      </c>
      <c r="F718" t="s">
        <v>8221</v>
      </c>
      <c r="G718" t="s">
        <v>8224</v>
      </c>
      <c r="H718" t="s">
        <v>8246</v>
      </c>
      <c r="I718">
        <v>1444946400</v>
      </c>
      <c r="J718" s="14" t="str">
        <f>TEXT(((Table1[[#This Row],[deadline]]/60/60)/24)+DATE(1970,1,1),"mmm")</f>
        <v>Oct</v>
      </c>
      <c r="K718" s="14" t="str">
        <f>TEXT(((Table1[[#This Row],[deadline]]/60/60)/24)+DATE(1970,1,1),"yyyy")</f>
        <v>2015</v>
      </c>
      <c r="L718">
        <v>1441723912</v>
      </c>
      <c r="M718">
        <f>((Table1[[#This Row],[launched_at]]/60/60)/24)+DATE(1970,1,1)+(-5/24)</f>
        <v>42255.41101851852</v>
      </c>
      <c r="N718" t="b">
        <v>0</v>
      </c>
      <c r="O718">
        <v>21</v>
      </c>
      <c r="P718" t="b">
        <v>0</v>
      </c>
      <c r="Q718" t="s">
        <v>8303</v>
      </c>
      <c r="R718" s="5">
        <f>Table1[[#This Row],[pledged]]/D718</f>
        <v>1.1831900000000001E-2</v>
      </c>
      <c r="S718" s="6">
        <f>IFERROR(Table1[[#This Row],[pledged]]/Table1[[#This Row],[backers_count]],0)</f>
        <v>56.342380952380957</v>
      </c>
      <c r="T718" s="5" t="s">
        <v>8317</v>
      </c>
      <c r="U718" s="5" t="s">
        <v>8357</v>
      </c>
    </row>
    <row r="719" spans="1:21" ht="30" x14ac:dyDescent="0.2">
      <c r="A719">
        <v>1089</v>
      </c>
      <c r="B719" s="3" t="s">
        <v>1090</v>
      </c>
      <c r="C719" s="3" t="s">
        <v>5199</v>
      </c>
      <c r="D719">
        <v>15000</v>
      </c>
      <c r="E719">
        <v>1174</v>
      </c>
      <c r="F719" t="s">
        <v>8221</v>
      </c>
      <c r="G719" t="s">
        <v>8230</v>
      </c>
      <c r="H719" t="s">
        <v>8249</v>
      </c>
      <c r="I719">
        <v>1435293175</v>
      </c>
      <c r="J719" s="14" t="str">
        <f>TEXT(((Table1[[#This Row],[deadline]]/60/60)/24)+DATE(1970,1,1),"mmm")</f>
        <v>Jun</v>
      </c>
      <c r="K719" s="14" t="str">
        <f>TEXT(((Table1[[#This Row],[deadline]]/60/60)/24)+DATE(1970,1,1),"yyyy")</f>
        <v>2015</v>
      </c>
      <c r="L719">
        <v>1432701175</v>
      </c>
      <c r="M719">
        <f>((Table1[[#This Row],[launched_at]]/60/60)/24)+DATE(1970,1,1)+(-5/24)</f>
        <v>42150.981192129628</v>
      </c>
      <c r="N719" t="b">
        <v>0</v>
      </c>
      <c r="O719">
        <v>49</v>
      </c>
      <c r="P719" t="b">
        <v>0</v>
      </c>
      <c r="Q719" t="s">
        <v>8282</v>
      </c>
      <c r="R719" s="5">
        <f>Table1[[#This Row],[pledged]]/D719</f>
        <v>7.8266666666666665E-2</v>
      </c>
      <c r="S719" s="6">
        <f>IFERROR(Table1[[#This Row],[pledged]]/Table1[[#This Row],[backers_count]],0)</f>
        <v>23.959183673469386</v>
      </c>
      <c r="T719" s="5" t="s">
        <v>8333</v>
      </c>
      <c r="U719" s="5" t="s">
        <v>8334</v>
      </c>
    </row>
    <row r="720" spans="1:21" ht="30" x14ac:dyDescent="0.2">
      <c r="A720">
        <v>2598</v>
      </c>
      <c r="B720" s="3" t="s">
        <v>2598</v>
      </c>
      <c r="C720" s="3" t="s">
        <v>6708</v>
      </c>
      <c r="D720">
        <v>3000</v>
      </c>
      <c r="E720">
        <v>1170</v>
      </c>
      <c r="F720" t="s">
        <v>8221</v>
      </c>
      <c r="G720" t="s">
        <v>8224</v>
      </c>
      <c r="H720" t="s">
        <v>8246</v>
      </c>
      <c r="I720">
        <v>1443039001</v>
      </c>
      <c r="J720" s="14" t="str">
        <f>TEXT(((Table1[[#This Row],[deadline]]/60/60)/24)+DATE(1970,1,1),"mmm")</f>
        <v>Sep</v>
      </c>
      <c r="K720" s="14" t="str">
        <f>TEXT(((Table1[[#This Row],[deadline]]/60/60)/24)+DATE(1970,1,1),"yyyy")</f>
        <v>2015</v>
      </c>
      <c r="L720">
        <v>1440447001</v>
      </c>
      <c r="M720">
        <f>((Table1[[#This Row],[launched_at]]/60/60)/24)+DATE(1970,1,1)+(-5/24)</f>
        <v>42240.631956018515</v>
      </c>
      <c r="N720" t="b">
        <v>0</v>
      </c>
      <c r="O720">
        <v>14</v>
      </c>
      <c r="P720" t="b">
        <v>0</v>
      </c>
      <c r="Q720" t="s">
        <v>8284</v>
      </c>
      <c r="R720" s="5">
        <f>Table1[[#This Row],[pledged]]/D720</f>
        <v>0.39</v>
      </c>
      <c r="S720" s="6">
        <f>IFERROR(Table1[[#This Row],[pledged]]/Table1[[#This Row],[backers_count]],0)</f>
        <v>83.571428571428569</v>
      </c>
      <c r="T720" s="5" t="s">
        <v>8336</v>
      </c>
      <c r="U720" s="5" t="s">
        <v>8337</v>
      </c>
    </row>
    <row r="721" spans="1:21" ht="45" x14ac:dyDescent="0.2">
      <c r="A721">
        <v>941</v>
      </c>
      <c r="B721" s="3" t="s">
        <v>942</v>
      </c>
      <c r="C721" s="3" t="s">
        <v>5051</v>
      </c>
      <c r="D721">
        <v>50000</v>
      </c>
      <c r="E721">
        <v>1161</v>
      </c>
      <c r="F721" t="s">
        <v>8221</v>
      </c>
      <c r="G721" t="s">
        <v>8224</v>
      </c>
      <c r="H721" t="s">
        <v>8246</v>
      </c>
      <c r="I721">
        <v>1486693145</v>
      </c>
      <c r="J721" s="14" t="str">
        <f>TEXT(((Table1[[#This Row],[deadline]]/60/60)/24)+DATE(1970,1,1),"mmm")</f>
        <v>Feb</v>
      </c>
      <c r="K721" s="14" t="str">
        <f>TEXT(((Table1[[#This Row],[deadline]]/60/60)/24)+DATE(1970,1,1),"yyyy")</f>
        <v>2017</v>
      </c>
      <c r="L721">
        <v>1484101145</v>
      </c>
      <c r="M721">
        <f>((Table1[[#This Row],[launched_at]]/60/60)/24)+DATE(1970,1,1)+(-5/24)</f>
        <v>42745.888252314813</v>
      </c>
      <c r="N721" t="b">
        <v>0</v>
      </c>
      <c r="O721">
        <v>31</v>
      </c>
      <c r="P721" t="b">
        <v>0</v>
      </c>
      <c r="Q721" t="s">
        <v>8273</v>
      </c>
      <c r="R721" s="5">
        <f>Table1[[#This Row],[pledged]]/D721</f>
        <v>2.3220000000000001E-2</v>
      </c>
      <c r="S721" s="6">
        <f>IFERROR(Table1[[#This Row],[pledged]]/Table1[[#This Row],[backers_count]],0)</f>
        <v>37.451612903225808</v>
      </c>
      <c r="T721" s="5" t="s">
        <v>8319</v>
      </c>
      <c r="U721" s="5" t="s">
        <v>8321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 t="str">
        <f>TEXT(((Table1[[#This Row],[deadline]]/60/60)/24)+DATE(1970,1,1),"mmm")</f>
        <v>Jan</v>
      </c>
      <c r="K722" s="14" t="str">
        <f>TEXT(((Table1[[#This Row],[deadline]]/60/60)/24)+DATE(1970,1,1),"yyyy")</f>
        <v>2012</v>
      </c>
      <c r="L722">
        <v>1325432091</v>
      </c>
      <c r="M722">
        <f>((Table1[[#This Row],[launched_at]]/60/60)/24)+DATE(1970,1,1)+(-5/24)</f>
        <v>40909.440868055557</v>
      </c>
      <c r="N722" t="b">
        <v>0</v>
      </c>
      <c r="O722">
        <v>41</v>
      </c>
      <c r="P722" t="b">
        <v>1</v>
      </c>
      <c r="Q722" t="s">
        <v>8274</v>
      </c>
      <c r="R722" s="5">
        <f>Table1[[#This Row],[pledged]]/D722</f>
        <v>1.4394736842105262</v>
      </c>
      <c r="S722" s="6">
        <f>IFERROR(Table1[[#This Row],[pledged]]/Table1[[#This Row],[backers_count]],0)</f>
        <v>66.707317073170728</v>
      </c>
      <c r="T722" s="5" t="s">
        <v>8322</v>
      </c>
      <c r="U722" s="5" t="s">
        <v>8323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 t="str">
        <f>TEXT(((Table1[[#This Row],[deadline]]/60/60)/24)+DATE(1970,1,1),"mmm")</f>
        <v>Aug</v>
      </c>
      <c r="K723" s="14" t="str">
        <f>TEXT(((Table1[[#This Row],[deadline]]/60/60)/24)+DATE(1970,1,1),"yyyy")</f>
        <v>2014</v>
      </c>
      <c r="L723">
        <v>1403012607</v>
      </c>
      <c r="M723">
        <f>((Table1[[#This Row],[launched_at]]/60/60)/24)+DATE(1970,1,1)+(-5/24)</f>
        <v>41807.363506944443</v>
      </c>
      <c r="N723" t="b">
        <v>0</v>
      </c>
      <c r="O723">
        <v>119</v>
      </c>
      <c r="P723" t="b">
        <v>1</v>
      </c>
      <c r="Q723" t="s">
        <v>8274</v>
      </c>
      <c r="R723" s="5">
        <f>Table1[[#This Row],[pledged]]/D723</f>
        <v>1.2210975609756098</v>
      </c>
      <c r="S723" s="6">
        <f>IFERROR(Table1[[#This Row],[pledged]]/Table1[[#This Row],[backers_count]],0)</f>
        <v>84.142857142857139</v>
      </c>
      <c r="T723" s="5" t="s">
        <v>8322</v>
      </c>
      <c r="U723" s="5" t="s">
        <v>8323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 t="str">
        <f>TEXT(((Table1[[#This Row],[deadline]]/60/60)/24)+DATE(1970,1,1),"mmm")</f>
        <v>Apr</v>
      </c>
      <c r="K724" s="14" t="str">
        <f>TEXT(((Table1[[#This Row],[deadline]]/60/60)/24)+DATE(1970,1,1),"yyyy")</f>
        <v>2012</v>
      </c>
      <c r="L724">
        <v>1331320778</v>
      </c>
      <c r="M724">
        <f>((Table1[[#This Row],[launched_at]]/60/60)/24)+DATE(1970,1,1)+(-5/24)</f>
        <v>40977.596967592588</v>
      </c>
      <c r="N724" t="b">
        <v>0</v>
      </c>
      <c r="O724">
        <v>153</v>
      </c>
      <c r="P724" t="b">
        <v>1</v>
      </c>
      <c r="Q724" t="s">
        <v>8274</v>
      </c>
      <c r="R724" s="5">
        <f>Table1[[#This Row],[pledged]]/D724</f>
        <v>1.3202400000000001</v>
      </c>
      <c r="S724" s="6">
        <f>IFERROR(Table1[[#This Row],[pledged]]/Table1[[#This Row],[backers_count]],0)</f>
        <v>215.72549019607843</v>
      </c>
      <c r="T724" s="5" t="s">
        <v>8322</v>
      </c>
      <c r="U724" s="5" t="s">
        <v>8323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 t="str">
        <f>TEXT(((Table1[[#This Row],[deadline]]/60/60)/24)+DATE(1970,1,1),"mmm")</f>
        <v>Jul</v>
      </c>
      <c r="K725" s="14" t="str">
        <f>TEXT(((Table1[[#This Row],[deadline]]/60/60)/24)+DATE(1970,1,1),"yyyy")</f>
        <v>2015</v>
      </c>
      <c r="L725">
        <v>1435606549</v>
      </c>
      <c r="M725">
        <f>((Table1[[#This Row],[launched_at]]/60/60)/24)+DATE(1970,1,1)+(-5/24)</f>
        <v>42184.608206018522</v>
      </c>
      <c r="N725" t="b">
        <v>0</v>
      </c>
      <c r="O725">
        <v>100</v>
      </c>
      <c r="P725" t="b">
        <v>1</v>
      </c>
      <c r="Q725" t="s">
        <v>8274</v>
      </c>
      <c r="R725" s="5">
        <f>Table1[[#This Row],[pledged]]/D725</f>
        <v>1.0938000000000001</v>
      </c>
      <c r="S725" s="6">
        <f>IFERROR(Table1[[#This Row],[pledged]]/Table1[[#This Row],[backers_count]],0)</f>
        <v>54.69</v>
      </c>
      <c r="T725" s="5" t="s">
        <v>8322</v>
      </c>
      <c r="U725" s="5" t="s">
        <v>8323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 t="str">
        <f>TEXT(((Table1[[#This Row],[deadline]]/60/60)/24)+DATE(1970,1,1),"mmm")</f>
        <v>Jun</v>
      </c>
      <c r="K726" s="14" t="str">
        <f>TEXT(((Table1[[#This Row],[deadline]]/60/60)/24)+DATE(1970,1,1),"yyyy")</f>
        <v>2011</v>
      </c>
      <c r="L726">
        <v>1306855163</v>
      </c>
      <c r="M726">
        <f>((Table1[[#This Row],[launched_at]]/60/60)/24)+DATE(1970,1,1)+(-5/24)</f>
        <v>40694.430127314808</v>
      </c>
      <c r="N726" t="b">
        <v>0</v>
      </c>
      <c r="O726">
        <v>143</v>
      </c>
      <c r="P726" t="b">
        <v>1</v>
      </c>
      <c r="Q726" t="s">
        <v>8274</v>
      </c>
      <c r="R726" s="5">
        <f>Table1[[#This Row],[pledged]]/D726</f>
        <v>1.0547157142857144</v>
      </c>
      <c r="S726" s="6">
        <f>IFERROR(Table1[[#This Row],[pledged]]/Table1[[#This Row],[backers_count]],0)</f>
        <v>51.62944055944056</v>
      </c>
      <c r="T726" s="5" t="s">
        <v>8322</v>
      </c>
      <c r="U726" s="5" t="s">
        <v>8323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 t="str">
        <f>TEXT(((Table1[[#This Row],[deadline]]/60/60)/24)+DATE(1970,1,1),"mmm")</f>
        <v>Dec</v>
      </c>
      <c r="K727" s="14" t="str">
        <f>TEXT(((Table1[[#This Row],[deadline]]/60/60)/24)+DATE(1970,1,1),"yyyy")</f>
        <v>2015</v>
      </c>
      <c r="L727">
        <v>1447426912</v>
      </c>
      <c r="M727">
        <f>((Table1[[#This Row],[launched_at]]/60/60)/24)+DATE(1970,1,1)+(-5/24)</f>
        <v>42321.417962962958</v>
      </c>
      <c r="N727" t="b">
        <v>0</v>
      </c>
      <c r="O727">
        <v>140</v>
      </c>
      <c r="P727" t="b">
        <v>1</v>
      </c>
      <c r="Q727" t="s">
        <v>8274</v>
      </c>
      <c r="R727" s="5">
        <f>Table1[[#This Row],[pledged]]/D727</f>
        <v>1.0035000000000001</v>
      </c>
      <c r="S727" s="6">
        <f>IFERROR(Table1[[#This Row],[pledged]]/Table1[[#This Row],[backers_count]],0)</f>
        <v>143.35714285714286</v>
      </c>
      <c r="T727" s="5" t="s">
        <v>8322</v>
      </c>
      <c r="U727" s="5" t="s">
        <v>8323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 t="str">
        <f>TEXT(((Table1[[#This Row],[deadline]]/60/60)/24)+DATE(1970,1,1),"mmm")</f>
        <v>Apr</v>
      </c>
      <c r="K728" s="14" t="str">
        <f>TEXT(((Table1[[#This Row],[deadline]]/60/60)/24)+DATE(1970,1,1),"yyyy")</f>
        <v>2013</v>
      </c>
      <c r="L728">
        <v>1363136487</v>
      </c>
      <c r="M728">
        <f>((Table1[[#This Row],[launched_at]]/60/60)/24)+DATE(1970,1,1)+(-5/24)</f>
        <v>41345.834340277775</v>
      </c>
      <c r="N728" t="b">
        <v>0</v>
      </c>
      <c r="O728">
        <v>35</v>
      </c>
      <c r="P728" t="b">
        <v>1</v>
      </c>
      <c r="Q728" t="s">
        <v>8274</v>
      </c>
      <c r="R728" s="5">
        <f>Table1[[#This Row],[pledged]]/D728</f>
        <v>1.014</v>
      </c>
      <c r="S728" s="6">
        <f>IFERROR(Table1[[#This Row],[pledged]]/Table1[[#This Row],[backers_count]],0)</f>
        <v>72.428571428571431</v>
      </c>
      <c r="T728" s="5" t="s">
        <v>8322</v>
      </c>
      <c r="U728" s="5" t="s">
        <v>8323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 t="str">
        <f>TEXT(((Table1[[#This Row],[deadline]]/60/60)/24)+DATE(1970,1,1),"mmm")</f>
        <v>Jan</v>
      </c>
      <c r="K729" s="14" t="str">
        <f>TEXT(((Table1[[#This Row],[deadline]]/60/60)/24)+DATE(1970,1,1),"yyyy")</f>
        <v>2013</v>
      </c>
      <c r="L729">
        <v>1354580949</v>
      </c>
      <c r="M729">
        <f>((Table1[[#This Row],[launched_at]]/60/60)/24)+DATE(1970,1,1)+(-5/24)</f>
        <v>41246.811909722215</v>
      </c>
      <c r="N729" t="b">
        <v>0</v>
      </c>
      <c r="O729">
        <v>149</v>
      </c>
      <c r="P729" t="b">
        <v>1</v>
      </c>
      <c r="Q729" t="s">
        <v>8274</v>
      </c>
      <c r="R729" s="5">
        <f>Table1[[#This Row],[pledged]]/D729</f>
        <v>1.5551428571428572</v>
      </c>
      <c r="S729" s="6">
        <f>IFERROR(Table1[[#This Row],[pledged]]/Table1[[#This Row],[backers_count]],0)</f>
        <v>36.530201342281877</v>
      </c>
      <c r="T729" s="5" t="s">
        <v>8322</v>
      </c>
      <c r="U729" s="5" t="s">
        <v>8323</v>
      </c>
    </row>
    <row r="730" spans="1:21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 t="str">
        <f>TEXT(((Table1[[#This Row],[deadline]]/60/60)/24)+DATE(1970,1,1),"mmm")</f>
        <v>Aug</v>
      </c>
      <c r="K730" s="14" t="str">
        <f>TEXT(((Table1[[#This Row],[deadline]]/60/60)/24)+DATE(1970,1,1),"yyyy")</f>
        <v>2011</v>
      </c>
      <c r="L730">
        <v>1310069157</v>
      </c>
      <c r="M730">
        <f>((Table1[[#This Row],[launched_at]]/60/60)/24)+DATE(1970,1,1)+(-5/24)</f>
        <v>40731.629131944443</v>
      </c>
      <c r="N730" t="b">
        <v>0</v>
      </c>
      <c r="O730">
        <v>130</v>
      </c>
      <c r="P730" t="b">
        <v>1</v>
      </c>
      <c r="Q730" t="s">
        <v>8274</v>
      </c>
      <c r="R730" s="5">
        <f>Table1[[#This Row],[pledged]]/D730</f>
        <v>1.05566</v>
      </c>
      <c r="S730" s="6">
        <f>IFERROR(Table1[[#This Row],[pledged]]/Table1[[#This Row],[backers_count]],0)</f>
        <v>60.903461538461535</v>
      </c>
      <c r="T730" s="5" t="s">
        <v>8322</v>
      </c>
      <c r="U730" s="5" t="s">
        <v>8323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 t="str">
        <f>TEXT(((Table1[[#This Row],[deadline]]/60/60)/24)+DATE(1970,1,1),"mmm")</f>
        <v>Sep</v>
      </c>
      <c r="K731" s="14" t="str">
        <f>TEXT(((Table1[[#This Row],[deadline]]/60/60)/24)+DATE(1970,1,1),"yyyy")</f>
        <v>2012</v>
      </c>
      <c r="L731">
        <v>1342844861</v>
      </c>
      <c r="M731">
        <f>((Table1[[#This Row],[launched_at]]/60/60)/24)+DATE(1970,1,1)+(-5/24)</f>
        <v>41110.97755787037</v>
      </c>
      <c r="N731" t="b">
        <v>0</v>
      </c>
      <c r="O731">
        <v>120</v>
      </c>
      <c r="P731" t="b">
        <v>1</v>
      </c>
      <c r="Q731" t="s">
        <v>8274</v>
      </c>
      <c r="R731" s="5">
        <f>Table1[[#This Row],[pledged]]/D731</f>
        <v>1.3065</v>
      </c>
      <c r="S731" s="6">
        <f>IFERROR(Table1[[#This Row],[pledged]]/Table1[[#This Row],[backers_count]],0)</f>
        <v>43.55</v>
      </c>
      <c r="T731" s="5" t="s">
        <v>8322</v>
      </c>
      <c r="U731" s="5" t="s">
        <v>8323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 t="str">
        <f>TEXT(((Table1[[#This Row],[deadline]]/60/60)/24)+DATE(1970,1,1),"mmm")</f>
        <v>Dec</v>
      </c>
      <c r="K732" s="14" t="str">
        <f>TEXT(((Table1[[#This Row],[deadline]]/60/60)/24)+DATE(1970,1,1),"yyyy")</f>
        <v>2011</v>
      </c>
      <c r="L732">
        <v>1320688391</v>
      </c>
      <c r="M732">
        <f>((Table1[[#This Row],[launched_at]]/60/60)/24)+DATE(1970,1,1)+(-5/24)</f>
        <v>40854.536932870367</v>
      </c>
      <c r="N732" t="b">
        <v>0</v>
      </c>
      <c r="O732">
        <v>265</v>
      </c>
      <c r="P732" t="b">
        <v>1</v>
      </c>
      <c r="Q732" t="s">
        <v>8274</v>
      </c>
      <c r="R732" s="5">
        <f>Table1[[#This Row],[pledged]]/D732</f>
        <v>1.3219000000000001</v>
      </c>
      <c r="S732" s="6">
        <f>IFERROR(Table1[[#This Row],[pledged]]/Table1[[#This Row],[backers_count]],0)</f>
        <v>99.766037735849054</v>
      </c>
      <c r="T732" s="5" t="s">
        <v>8322</v>
      </c>
      <c r="U732" s="5" t="s">
        <v>8323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 t="str">
        <f>TEXT(((Table1[[#This Row],[deadline]]/60/60)/24)+DATE(1970,1,1),"mmm")</f>
        <v>Jan</v>
      </c>
      <c r="K733" s="14" t="str">
        <f>TEXT(((Table1[[#This Row],[deadline]]/60/60)/24)+DATE(1970,1,1),"yyyy")</f>
        <v>2012</v>
      </c>
      <c r="L733">
        <v>1322852747</v>
      </c>
      <c r="M733">
        <f>((Table1[[#This Row],[launched_at]]/60/60)/24)+DATE(1970,1,1)+(-5/24)</f>
        <v>40879.587349537032</v>
      </c>
      <c r="N733" t="b">
        <v>0</v>
      </c>
      <c r="O733">
        <v>71</v>
      </c>
      <c r="P733" t="b">
        <v>1</v>
      </c>
      <c r="Q733" t="s">
        <v>8274</v>
      </c>
      <c r="R733" s="5">
        <f>Table1[[#This Row],[pledged]]/D733</f>
        <v>1.26</v>
      </c>
      <c r="S733" s="6">
        <f>IFERROR(Table1[[#This Row],[pledged]]/Table1[[#This Row],[backers_count]],0)</f>
        <v>88.732394366197184</v>
      </c>
      <c r="T733" s="5" t="s">
        <v>8322</v>
      </c>
      <c r="U733" s="5" t="s">
        <v>8323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 t="str">
        <f>TEXT(((Table1[[#This Row],[deadline]]/60/60)/24)+DATE(1970,1,1),"mmm")</f>
        <v>Sep</v>
      </c>
      <c r="K734" s="14" t="str">
        <f>TEXT(((Table1[[#This Row],[deadline]]/60/60)/24)+DATE(1970,1,1),"yyyy")</f>
        <v>2013</v>
      </c>
      <c r="L734">
        <v>1375265461</v>
      </c>
      <c r="M734">
        <f>((Table1[[#This Row],[launched_at]]/60/60)/24)+DATE(1970,1,1)+(-5/24)</f>
        <v>41486.21598379629</v>
      </c>
      <c r="N734" t="b">
        <v>0</v>
      </c>
      <c r="O734">
        <v>13</v>
      </c>
      <c r="P734" t="b">
        <v>1</v>
      </c>
      <c r="Q734" t="s">
        <v>8274</v>
      </c>
      <c r="R734" s="5">
        <f>Table1[[#This Row],[pledged]]/D734</f>
        <v>1.6</v>
      </c>
      <c r="S734" s="6">
        <f>IFERROR(Table1[[#This Row],[pledged]]/Table1[[#This Row],[backers_count]],0)</f>
        <v>4.9230769230769234</v>
      </c>
      <c r="T734" s="5" t="s">
        <v>8322</v>
      </c>
      <c r="U734" s="5" t="s">
        <v>8323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 t="str">
        <f>TEXT(((Table1[[#This Row],[deadline]]/60/60)/24)+DATE(1970,1,1),"mmm")</f>
        <v>Dec</v>
      </c>
      <c r="K735" s="14" t="str">
        <f>TEXT(((Table1[[#This Row],[deadline]]/60/60)/24)+DATE(1970,1,1),"yyyy")</f>
        <v>2013</v>
      </c>
      <c r="L735">
        <v>1384941892</v>
      </c>
      <c r="M735">
        <f>((Table1[[#This Row],[launched_at]]/60/60)/24)+DATE(1970,1,1)+(-5/24)</f>
        <v>41598.211712962962</v>
      </c>
      <c r="N735" t="b">
        <v>0</v>
      </c>
      <c r="O735">
        <v>169</v>
      </c>
      <c r="P735" t="b">
        <v>1</v>
      </c>
      <c r="Q735" t="s">
        <v>8274</v>
      </c>
      <c r="R735" s="5">
        <f>Table1[[#This Row],[pledged]]/D735</f>
        <v>1.2048000000000001</v>
      </c>
      <c r="S735" s="6">
        <f>IFERROR(Table1[[#This Row],[pledged]]/Table1[[#This Row],[backers_count]],0)</f>
        <v>17.822485207100591</v>
      </c>
      <c r="T735" s="5" t="s">
        <v>8322</v>
      </c>
      <c r="U735" s="5" t="s">
        <v>8323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 t="str">
        <f>TEXT(((Table1[[#This Row],[deadline]]/60/60)/24)+DATE(1970,1,1),"mmm")</f>
        <v>May</v>
      </c>
      <c r="K736" s="14" t="str">
        <f>TEXT(((Table1[[#This Row],[deadline]]/60/60)/24)+DATE(1970,1,1),"yyyy")</f>
        <v>2015</v>
      </c>
      <c r="L736">
        <v>1428465420</v>
      </c>
      <c r="M736">
        <f>((Table1[[#This Row],[launched_at]]/60/60)/24)+DATE(1970,1,1)+(-5/24)</f>
        <v>42101.956249999996</v>
      </c>
      <c r="N736" t="b">
        <v>0</v>
      </c>
      <c r="O736">
        <v>57</v>
      </c>
      <c r="P736" t="b">
        <v>1</v>
      </c>
      <c r="Q736" t="s">
        <v>8274</v>
      </c>
      <c r="R736" s="5">
        <f>Table1[[#This Row],[pledged]]/D736</f>
        <v>1.2552941176470589</v>
      </c>
      <c r="S736" s="6">
        <f>IFERROR(Table1[[#This Row],[pledged]]/Table1[[#This Row],[backers_count]],0)</f>
        <v>187.19298245614036</v>
      </c>
      <c r="T736" s="5" t="s">
        <v>8322</v>
      </c>
      <c r="U736" s="5" t="s">
        <v>8323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 t="str">
        <f>TEXT(((Table1[[#This Row],[deadline]]/60/60)/24)+DATE(1970,1,1),"mmm")</f>
        <v>Dec</v>
      </c>
      <c r="K737" s="14" t="str">
        <f>TEXT(((Table1[[#This Row],[deadline]]/60/60)/24)+DATE(1970,1,1),"yyyy")</f>
        <v>2014</v>
      </c>
      <c r="L737">
        <v>1414975346</v>
      </c>
      <c r="M737">
        <f>((Table1[[#This Row],[launched_at]]/60/60)/24)+DATE(1970,1,1)+(-5/24)</f>
        <v>41945.821134259255</v>
      </c>
      <c r="N737" t="b">
        <v>0</v>
      </c>
      <c r="O737">
        <v>229</v>
      </c>
      <c r="P737" t="b">
        <v>1</v>
      </c>
      <c r="Q737" t="s">
        <v>8274</v>
      </c>
      <c r="R737" s="5">
        <f>Table1[[#This Row],[pledged]]/D737</f>
        <v>1.1440638297872341</v>
      </c>
      <c r="S737" s="6">
        <f>IFERROR(Table1[[#This Row],[pledged]]/Table1[[#This Row],[backers_count]],0)</f>
        <v>234.80786026200875</v>
      </c>
      <c r="T737" s="5" t="s">
        <v>8322</v>
      </c>
      <c r="U737" s="5" t="s">
        <v>8323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 t="str">
        <f>TEXT(((Table1[[#This Row],[deadline]]/60/60)/24)+DATE(1970,1,1),"mmm")</f>
        <v>Nov</v>
      </c>
      <c r="K738" s="14" t="str">
        <f>TEXT(((Table1[[#This Row],[deadline]]/60/60)/24)+DATE(1970,1,1),"yyyy")</f>
        <v>2013</v>
      </c>
      <c r="L738">
        <v>1383327440</v>
      </c>
      <c r="M738">
        <f>((Table1[[#This Row],[launched_at]]/60/60)/24)+DATE(1970,1,1)+(-5/24)</f>
        <v>41579.525925925926</v>
      </c>
      <c r="N738" t="b">
        <v>0</v>
      </c>
      <c r="O738">
        <v>108</v>
      </c>
      <c r="P738" t="b">
        <v>1</v>
      </c>
      <c r="Q738" t="s">
        <v>8274</v>
      </c>
      <c r="R738" s="5">
        <f>Table1[[#This Row],[pledged]]/D738</f>
        <v>3.151388888888889</v>
      </c>
      <c r="S738" s="6">
        <f>IFERROR(Table1[[#This Row],[pledged]]/Table1[[#This Row],[backers_count]],0)</f>
        <v>105.04629629629629</v>
      </c>
      <c r="T738" s="5" t="s">
        <v>8322</v>
      </c>
      <c r="U738" s="5" t="s">
        <v>8323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 t="str">
        <f>TEXT(((Table1[[#This Row],[deadline]]/60/60)/24)+DATE(1970,1,1),"mmm")</f>
        <v>Feb</v>
      </c>
      <c r="K739" s="14" t="str">
        <f>TEXT(((Table1[[#This Row],[deadline]]/60/60)/24)+DATE(1970,1,1),"yyyy")</f>
        <v>2014</v>
      </c>
      <c r="L739">
        <v>1390890987</v>
      </c>
      <c r="M739">
        <f>((Table1[[#This Row],[launched_at]]/60/60)/24)+DATE(1970,1,1)+(-5/24)</f>
        <v>41667.066979166666</v>
      </c>
      <c r="N739" t="b">
        <v>0</v>
      </c>
      <c r="O739">
        <v>108</v>
      </c>
      <c r="P739" t="b">
        <v>1</v>
      </c>
      <c r="Q739" t="s">
        <v>8274</v>
      </c>
      <c r="R739" s="5">
        <f>Table1[[#This Row],[pledged]]/D739</f>
        <v>1.224</v>
      </c>
      <c r="S739" s="6">
        <f>IFERROR(Table1[[#This Row],[pledged]]/Table1[[#This Row],[backers_count]],0)</f>
        <v>56.666666666666664</v>
      </c>
      <c r="T739" s="5" t="s">
        <v>8322</v>
      </c>
      <c r="U739" s="5" t="s">
        <v>8323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 t="str">
        <f>TEXT(((Table1[[#This Row],[deadline]]/60/60)/24)+DATE(1970,1,1),"mmm")</f>
        <v>Dec</v>
      </c>
      <c r="K740" s="14" t="str">
        <f>TEXT(((Table1[[#This Row],[deadline]]/60/60)/24)+DATE(1970,1,1),"yyyy")</f>
        <v>2014</v>
      </c>
      <c r="L740">
        <v>1414765794</v>
      </c>
      <c r="M740">
        <f>((Table1[[#This Row],[launched_at]]/60/60)/24)+DATE(1970,1,1)+(-5/24)</f>
        <v>41943.395763888882</v>
      </c>
      <c r="N740" t="b">
        <v>0</v>
      </c>
      <c r="O740">
        <v>41</v>
      </c>
      <c r="P740" t="b">
        <v>1</v>
      </c>
      <c r="Q740" t="s">
        <v>8274</v>
      </c>
      <c r="R740" s="5">
        <f>Table1[[#This Row],[pledged]]/D740</f>
        <v>1.0673333333333332</v>
      </c>
      <c r="S740" s="6">
        <f>IFERROR(Table1[[#This Row],[pledged]]/Table1[[#This Row],[backers_count]],0)</f>
        <v>39.048780487804876</v>
      </c>
      <c r="T740" s="5" t="s">
        <v>8322</v>
      </c>
      <c r="U740" s="5" t="s">
        <v>8323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 t="str">
        <f>TEXT(((Table1[[#This Row],[deadline]]/60/60)/24)+DATE(1970,1,1),"mmm")</f>
        <v>Aug</v>
      </c>
      <c r="K741" s="14" t="str">
        <f>TEXT(((Table1[[#This Row],[deadline]]/60/60)/24)+DATE(1970,1,1),"yyyy")</f>
        <v>2014</v>
      </c>
      <c r="L741">
        <v>1404907429</v>
      </c>
      <c r="M741">
        <f>((Table1[[#This Row],[launched_at]]/60/60)/24)+DATE(1970,1,1)+(-5/24)</f>
        <v>41829.294317129628</v>
      </c>
      <c r="N741" t="b">
        <v>0</v>
      </c>
      <c r="O741">
        <v>139</v>
      </c>
      <c r="P741" t="b">
        <v>1</v>
      </c>
      <c r="Q741" t="s">
        <v>8274</v>
      </c>
      <c r="R741" s="5">
        <f>Table1[[#This Row],[pledged]]/D741</f>
        <v>1.5833333333333333</v>
      </c>
      <c r="S741" s="6">
        <f>IFERROR(Table1[[#This Row],[pledged]]/Table1[[#This Row],[backers_count]],0)</f>
        <v>68.345323741007192</v>
      </c>
      <c r="T741" s="5" t="s">
        <v>8322</v>
      </c>
      <c r="U741" s="5" t="s">
        <v>8323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 t="str">
        <f>TEXT(((Table1[[#This Row],[deadline]]/60/60)/24)+DATE(1970,1,1),"mmm")</f>
        <v>Jun</v>
      </c>
      <c r="K742" s="14" t="str">
        <f>TEXT(((Table1[[#This Row],[deadline]]/60/60)/24)+DATE(1970,1,1),"yyyy")</f>
        <v>2015</v>
      </c>
      <c r="L742">
        <v>1433647882</v>
      </c>
      <c r="M742">
        <f>((Table1[[#This Row],[launched_at]]/60/60)/24)+DATE(1970,1,1)+(-5/24)</f>
        <v>42161.93844907407</v>
      </c>
      <c r="N742" t="b">
        <v>0</v>
      </c>
      <c r="O742">
        <v>19</v>
      </c>
      <c r="P742" t="b">
        <v>1</v>
      </c>
      <c r="Q742" t="s">
        <v>8274</v>
      </c>
      <c r="R742" s="5">
        <f>Table1[[#This Row],[pledged]]/D742</f>
        <v>1.0740000000000001</v>
      </c>
      <c r="S742" s="6">
        <f>IFERROR(Table1[[#This Row],[pledged]]/Table1[[#This Row],[backers_count]],0)</f>
        <v>169.57894736842104</v>
      </c>
      <c r="T742" s="5" t="s">
        <v>8322</v>
      </c>
      <c r="U742" s="5" t="s">
        <v>8323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 t="str">
        <f>TEXT(((Table1[[#This Row],[deadline]]/60/60)/24)+DATE(1970,1,1),"mmm")</f>
        <v>Jun</v>
      </c>
      <c r="K743" s="14" t="str">
        <f>TEXT(((Table1[[#This Row],[deadline]]/60/60)/24)+DATE(1970,1,1),"yyyy")</f>
        <v>2013</v>
      </c>
      <c r="L743">
        <v>1367940806</v>
      </c>
      <c r="M743">
        <f>((Table1[[#This Row],[launched_at]]/60/60)/24)+DATE(1970,1,1)+(-5/24)</f>
        <v>41401.439884259256</v>
      </c>
      <c r="N743" t="b">
        <v>0</v>
      </c>
      <c r="O743">
        <v>94</v>
      </c>
      <c r="P743" t="b">
        <v>1</v>
      </c>
      <c r="Q743" t="s">
        <v>8274</v>
      </c>
      <c r="R743" s="5">
        <f>Table1[[#This Row],[pledged]]/D743</f>
        <v>1.0226</v>
      </c>
      <c r="S743" s="6">
        <f>IFERROR(Table1[[#This Row],[pledged]]/Table1[[#This Row],[backers_count]],0)</f>
        <v>141.42340425531913</v>
      </c>
      <c r="T743" s="5" t="s">
        <v>8322</v>
      </c>
      <c r="U743" s="5" t="s">
        <v>8323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 t="str">
        <f>TEXT(((Table1[[#This Row],[deadline]]/60/60)/24)+DATE(1970,1,1),"mmm")</f>
        <v>Mar</v>
      </c>
      <c r="K744" s="14" t="str">
        <f>TEXT(((Table1[[#This Row],[deadline]]/60/60)/24)+DATE(1970,1,1),"yyyy")</f>
        <v>2014</v>
      </c>
      <c r="L744">
        <v>1392847312</v>
      </c>
      <c r="M744">
        <f>((Table1[[#This Row],[launched_at]]/60/60)/24)+DATE(1970,1,1)+(-5/24)</f>
        <v>41689.709629629629</v>
      </c>
      <c r="N744" t="b">
        <v>0</v>
      </c>
      <c r="O744">
        <v>23</v>
      </c>
      <c r="P744" t="b">
        <v>1</v>
      </c>
      <c r="Q744" t="s">
        <v>8274</v>
      </c>
      <c r="R744" s="5">
        <f>Table1[[#This Row],[pledged]]/D744</f>
        <v>1.1071428571428572</v>
      </c>
      <c r="S744" s="6">
        <f>IFERROR(Table1[[#This Row],[pledged]]/Table1[[#This Row],[backers_count]],0)</f>
        <v>67.391304347826093</v>
      </c>
      <c r="T744" s="5" t="s">
        <v>8322</v>
      </c>
      <c r="U744" s="5" t="s">
        <v>8323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 t="str">
        <f>TEXT(((Table1[[#This Row],[deadline]]/60/60)/24)+DATE(1970,1,1),"mmm")</f>
        <v>Apr</v>
      </c>
      <c r="K745" s="14" t="str">
        <f>TEXT(((Table1[[#This Row],[deadline]]/60/60)/24)+DATE(1970,1,1),"yyyy")</f>
        <v>2012</v>
      </c>
      <c r="L745">
        <v>1332435685</v>
      </c>
      <c r="M745">
        <f>((Table1[[#This Row],[launched_at]]/60/60)/24)+DATE(1970,1,1)+(-5/24)</f>
        <v>40990.500983796293</v>
      </c>
      <c r="N745" t="b">
        <v>0</v>
      </c>
      <c r="O745">
        <v>15</v>
      </c>
      <c r="P745" t="b">
        <v>1</v>
      </c>
      <c r="Q745" t="s">
        <v>8274</v>
      </c>
      <c r="R745" s="5">
        <f>Table1[[#This Row],[pledged]]/D745</f>
        <v>1.48</v>
      </c>
      <c r="S745" s="6">
        <f>IFERROR(Table1[[#This Row],[pledged]]/Table1[[#This Row],[backers_count]],0)</f>
        <v>54.266666666666666</v>
      </c>
      <c r="T745" s="5" t="s">
        <v>8322</v>
      </c>
      <c r="U745" s="5" t="s">
        <v>8323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 t="str">
        <f>TEXT(((Table1[[#This Row],[deadline]]/60/60)/24)+DATE(1970,1,1),"mmm")</f>
        <v>Dec</v>
      </c>
      <c r="K746" s="14" t="str">
        <f>TEXT(((Table1[[#This Row],[deadline]]/60/60)/24)+DATE(1970,1,1),"yyyy")</f>
        <v>2012</v>
      </c>
      <c r="L746">
        <v>1352847503</v>
      </c>
      <c r="M746">
        <f>((Table1[[#This Row],[launched_at]]/60/60)/24)+DATE(1970,1,1)+(-5/24)</f>
        <v>41226.748877314814</v>
      </c>
      <c r="N746" t="b">
        <v>0</v>
      </c>
      <c r="O746">
        <v>62</v>
      </c>
      <c r="P746" t="b">
        <v>1</v>
      </c>
      <c r="Q746" t="s">
        <v>8274</v>
      </c>
      <c r="R746" s="5">
        <f>Table1[[#This Row],[pledged]]/D746</f>
        <v>1.0232000000000001</v>
      </c>
      <c r="S746" s="6">
        <f>IFERROR(Table1[[#This Row],[pledged]]/Table1[[#This Row],[backers_count]],0)</f>
        <v>82.516129032258064</v>
      </c>
      <c r="T746" s="5" t="s">
        <v>8322</v>
      </c>
      <c r="U746" s="5" t="s">
        <v>8323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 t="str">
        <f>TEXT(((Table1[[#This Row],[deadline]]/60/60)/24)+DATE(1970,1,1),"mmm")</f>
        <v>May</v>
      </c>
      <c r="K747" s="14" t="str">
        <f>TEXT(((Table1[[#This Row],[deadline]]/60/60)/24)+DATE(1970,1,1),"yyyy")</f>
        <v>2013</v>
      </c>
      <c r="L747">
        <v>1364996645</v>
      </c>
      <c r="M747">
        <f>((Table1[[#This Row],[launched_at]]/60/60)/24)+DATE(1970,1,1)+(-5/24)</f>
        <v>41367.363946759258</v>
      </c>
      <c r="N747" t="b">
        <v>0</v>
      </c>
      <c r="O747">
        <v>74</v>
      </c>
      <c r="P747" t="b">
        <v>1</v>
      </c>
      <c r="Q747" t="s">
        <v>8274</v>
      </c>
      <c r="R747" s="5">
        <f>Table1[[#This Row],[pledged]]/D747</f>
        <v>1.7909909909909909</v>
      </c>
      <c r="S747" s="6">
        <f>IFERROR(Table1[[#This Row],[pledged]]/Table1[[#This Row],[backers_count]],0)</f>
        <v>53.729729729729726</v>
      </c>
      <c r="T747" s="5" t="s">
        <v>8322</v>
      </c>
      <c r="U747" s="5" t="s">
        <v>8323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 t="str">
        <f>TEXT(((Table1[[#This Row],[deadline]]/60/60)/24)+DATE(1970,1,1),"mmm")</f>
        <v>Sep</v>
      </c>
      <c r="K748" s="14" t="str">
        <f>TEXT(((Table1[[#This Row],[deadline]]/60/60)/24)+DATE(1970,1,1),"yyyy")</f>
        <v>2012</v>
      </c>
      <c r="L748">
        <v>1346806909</v>
      </c>
      <c r="M748">
        <f>((Table1[[#This Row],[launched_at]]/60/60)/24)+DATE(1970,1,1)+(-5/24)</f>
        <v>41156.834594907406</v>
      </c>
      <c r="N748" t="b">
        <v>0</v>
      </c>
      <c r="O748">
        <v>97</v>
      </c>
      <c r="P748" t="b">
        <v>1</v>
      </c>
      <c r="Q748" t="s">
        <v>8274</v>
      </c>
      <c r="R748" s="5">
        <f>Table1[[#This Row],[pledged]]/D748</f>
        <v>1.1108135252761968</v>
      </c>
      <c r="S748" s="6">
        <f>IFERROR(Table1[[#This Row],[pledged]]/Table1[[#This Row],[backers_count]],0)</f>
        <v>34.206185567010309</v>
      </c>
      <c r="T748" s="5" t="s">
        <v>8322</v>
      </c>
      <c r="U748" s="5" t="s">
        <v>8323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 t="str">
        <f>TEXT(((Table1[[#This Row],[deadline]]/60/60)/24)+DATE(1970,1,1),"mmm")</f>
        <v>Jan</v>
      </c>
      <c r="K749" s="14" t="str">
        <f>TEXT(((Table1[[#This Row],[deadline]]/60/60)/24)+DATE(1970,1,1),"yyyy")</f>
        <v>2015</v>
      </c>
      <c r="L749">
        <v>1418649019</v>
      </c>
      <c r="M749">
        <f>((Table1[[#This Row],[launched_at]]/60/60)/24)+DATE(1970,1,1)+(-5/24)</f>
        <v>41988.340497685182</v>
      </c>
      <c r="N749" t="b">
        <v>0</v>
      </c>
      <c r="O749">
        <v>55</v>
      </c>
      <c r="P749" t="b">
        <v>1</v>
      </c>
      <c r="Q749" t="s">
        <v>8274</v>
      </c>
      <c r="R749" s="5">
        <f>Table1[[#This Row],[pledged]]/D749</f>
        <v>1.0004285714285714</v>
      </c>
      <c r="S749" s="6">
        <f>IFERROR(Table1[[#This Row],[pledged]]/Table1[[#This Row],[backers_count]],0)</f>
        <v>127.32727272727273</v>
      </c>
      <c r="T749" s="5" t="s">
        <v>8322</v>
      </c>
      <c r="U749" s="5" t="s">
        <v>8323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 t="str">
        <f>TEXT(((Table1[[#This Row],[deadline]]/60/60)/24)+DATE(1970,1,1),"mmm")</f>
        <v>Aug</v>
      </c>
      <c r="K750" s="14" t="str">
        <f>TEXT(((Table1[[#This Row],[deadline]]/60/60)/24)+DATE(1970,1,1),"yyyy")</f>
        <v>2014</v>
      </c>
      <c r="L750">
        <v>1405109966</v>
      </c>
      <c r="M750">
        <f>((Table1[[#This Row],[launched_at]]/60/60)/24)+DATE(1970,1,1)+(-5/24)</f>
        <v>41831.638495370367</v>
      </c>
      <c r="N750" t="b">
        <v>0</v>
      </c>
      <c r="O750">
        <v>44</v>
      </c>
      <c r="P750" t="b">
        <v>1</v>
      </c>
      <c r="Q750" t="s">
        <v>8274</v>
      </c>
      <c r="R750" s="5">
        <f>Table1[[#This Row],[pledged]]/D750</f>
        <v>1.0024999999999999</v>
      </c>
      <c r="S750" s="6">
        <f>IFERROR(Table1[[#This Row],[pledged]]/Table1[[#This Row],[backers_count]],0)</f>
        <v>45.56818181818182</v>
      </c>
      <c r="T750" s="5" t="s">
        <v>8322</v>
      </c>
      <c r="U750" s="5" t="s">
        <v>8323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 t="str">
        <f>TEXT(((Table1[[#This Row],[deadline]]/60/60)/24)+DATE(1970,1,1),"mmm")</f>
        <v>Jan</v>
      </c>
      <c r="K751" s="14" t="str">
        <f>TEXT(((Table1[[#This Row],[deadline]]/60/60)/24)+DATE(1970,1,1),"yyyy")</f>
        <v>2017</v>
      </c>
      <c r="L751">
        <v>1483050930</v>
      </c>
      <c r="M751">
        <f>((Table1[[#This Row],[launched_at]]/60/60)/24)+DATE(1970,1,1)+(-5/24)</f>
        <v>42733.732986111114</v>
      </c>
      <c r="N751" t="b">
        <v>0</v>
      </c>
      <c r="O751">
        <v>110</v>
      </c>
      <c r="P751" t="b">
        <v>1</v>
      </c>
      <c r="Q751" t="s">
        <v>8274</v>
      </c>
      <c r="R751" s="5">
        <f>Table1[[#This Row],[pledged]]/D751</f>
        <v>1.0556000000000001</v>
      </c>
      <c r="S751" s="6">
        <f>IFERROR(Table1[[#This Row],[pledged]]/Table1[[#This Row],[backers_count]],0)</f>
        <v>95.963636363636368</v>
      </c>
      <c r="T751" s="5" t="s">
        <v>8322</v>
      </c>
      <c r="U751" s="5" t="s">
        <v>8323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 t="str">
        <f>TEXT(((Table1[[#This Row],[deadline]]/60/60)/24)+DATE(1970,1,1),"mmm")</f>
        <v>Feb</v>
      </c>
      <c r="K752" s="14" t="str">
        <f>TEXT(((Table1[[#This Row],[deadline]]/60/60)/24)+DATE(1970,1,1),"yyyy")</f>
        <v>2013</v>
      </c>
      <c r="L752">
        <v>1359147872</v>
      </c>
      <c r="M752">
        <f>((Table1[[#This Row],[launched_at]]/60/60)/24)+DATE(1970,1,1)+(-5/24)</f>
        <v>41299.669814814813</v>
      </c>
      <c r="N752" t="b">
        <v>0</v>
      </c>
      <c r="O752">
        <v>59</v>
      </c>
      <c r="P752" t="b">
        <v>1</v>
      </c>
      <c r="Q752" t="s">
        <v>8274</v>
      </c>
      <c r="R752" s="5">
        <f>Table1[[#This Row],[pledged]]/D752</f>
        <v>1.0258775877587758</v>
      </c>
      <c r="S752" s="6">
        <f>IFERROR(Table1[[#This Row],[pledged]]/Table1[[#This Row],[backers_count]],0)</f>
        <v>77.271186440677965</v>
      </c>
      <c r="T752" s="5" t="s">
        <v>8322</v>
      </c>
      <c r="U752" s="5" t="s">
        <v>8323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 t="str">
        <f>TEXT(((Table1[[#This Row],[deadline]]/60/60)/24)+DATE(1970,1,1),"mmm")</f>
        <v>Aug</v>
      </c>
      <c r="K753" s="14" t="str">
        <f>TEXT(((Table1[[#This Row],[deadline]]/60/60)/24)+DATE(1970,1,1),"yyyy")</f>
        <v>2011</v>
      </c>
      <c r="L753">
        <v>1308496075</v>
      </c>
      <c r="M753">
        <f>((Table1[[#This Row],[launched_at]]/60/60)/24)+DATE(1970,1,1)+(-5/24)</f>
        <v>40713.422164351847</v>
      </c>
      <c r="N753" t="b">
        <v>0</v>
      </c>
      <c r="O753">
        <v>62</v>
      </c>
      <c r="P753" t="b">
        <v>1</v>
      </c>
      <c r="Q753" t="s">
        <v>8274</v>
      </c>
      <c r="R753" s="5">
        <f>Table1[[#This Row],[pledged]]/D753</f>
        <v>1.1850000000000001</v>
      </c>
      <c r="S753" s="6">
        <f>IFERROR(Table1[[#This Row],[pledged]]/Table1[[#This Row],[backers_count]],0)</f>
        <v>57.338709677419352</v>
      </c>
      <c r="T753" s="5" t="s">
        <v>8322</v>
      </c>
      <c r="U753" s="5" t="s">
        <v>8323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 t="str">
        <f>TEXT(((Table1[[#This Row],[deadline]]/60/60)/24)+DATE(1970,1,1),"mmm")</f>
        <v>Oct</v>
      </c>
      <c r="K754" s="14" t="str">
        <f>TEXT(((Table1[[#This Row],[deadline]]/60/60)/24)+DATE(1970,1,1),"yyyy")</f>
        <v>2016</v>
      </c>
      <c r="L754">
        <v>1474884417</v>
      </c>
      <c r="M754">
        <f>((Table1[[#This Row],[launched_at]]/60/60)/24)+DATE(1970,1,1)+(-5/24)</f>
        <v>42639.213159722225</v>
      </c>
      <c r="N754" t="b">
        <v>0</v>
      </c>
      <c r="O754">
        <v>105</v>
      </c>
      <c r="P754" t="b">
        <v>1</v>
      </c>
      <c r="Q754" t="s">
        <v>8274</v>
      </c>
      <c r="R754" s="5">
        <f>Table1[[#This Row],[pledged]]/D754</f>
        <v>1.117</v>
      </c>
      <c r="S754" s="6">
        <f>IFERROR(Table1[[#This Row],[pledged]]/Table1[[#This Row],[backers_count]],0)</f>
        <v>53.19047619047619</v>
      </c>
      <c r="T754" s="5" t="s">
        <v>8322</v>
      </c>
      <c r="U754" s="5" t="s">
        <v>8323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 t="str">
        <f>TEXT(((Table1[[#This Row],[deadline]]/60/60)/24)+DATE(1970,1,1),"mmm")</f>
        <v>Feb</v>
      </c>
      <c r="K755" s="14" t="str">
        <f>TEXT(((Table1[[#This Row],[deadline]]/60/60)/24)+DATE(1970,1,1),"yyyy")</f>
        <v>2015</v>
      </c>
      <c r="L755">
        <v>1421330991</v>
      </c>
      <c r="M755">
        <f>((Table1[[#This Row],[launched_at]]/60/60)/24)+DATE(1970,1,1)+(-5/24)</f>
        <v>42019.381840277776</v>
      </c>
      <c r="N755" t="b">
        <v>0</v>
      </c>
      <c r="O755">
        <v>26</v>
      </c>
      <c r="P755" t="b">
        <v>1</v>
      </c>
      <c r="Q755" t="s">
        <v>8274</v>
      </c>
      <c r="R755" s="5">
        <f>Table1[[#This Row],[pledged]]/D755</f>
        <v>1.28</v>
      </c>
      <c r="S755" s="6">
        <f>IFERROR(Table1[[#This Row],[pledged]]/Table1[[#This Row],[backers_count]],0)</f>
        <v>492.30769230769232</v>
      </c>
      <c r="T755" s="5" t="s">
        <v>8322</v>
      </c>
      <c r="U755" s="5" t="s">
        <v>8323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 t="str">
        <f>TEXT(((Table1[[#This Row],[deadline]]/60/60)/24)+DATE(1970,1,1),"mmm")</f>
        <v>Jan</v>
      </c>
      <c r="K756" s="14" t="str">
        <f>TEXT(((Table1[[#This Row],[deadline]]/60/60)/24)+DATE(1970,1,1),"yyyy")</f>
        <v>2013</v>
      </c>
      <c r="L756">
        <v>1354816721</v>
      </c>
      <c r="M756">
        <f>((Table1[[#This Row],[launched_at]]/60/60)/24)+DATE(1970,1,1)+(-5/24)</f>
        <v>41249.54075231481</v>
      </c>
      <c r="N756" t="b">
        <v>0</v>
      </c>
      <c r="O756">
        <v>49</v>
      </c>
      <c r="P756" t="b">
        <v>1</v>
      </c>
      <c r="Q756" t="s">
        <v>8274</v>
      </c>
      <c r="R756" s="5">
        <f>Table1[[#This Row],[pledged]]/D756</f>
        <v>1.0375000000000001</v>
      </c>
      <c r="S756" s="6">
        <f>IFERROR(Table1[[#This Row],[pledged]]/Table1[[#This Row],[backers_count]],0)</f>
        <v>42.346938775510203</v>
      </c>
      <c r="T756" s="5" t="s">
        <v>8322</v>
      </c>
      <c r="U756" s="5" t="s">
        <v>8323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 t="str">
        <f>TEXT(((Table1[[#This Row],[deadline]]/60/60)/24)+DATE(1970,1,1),"mmm")</f>
        <v>May</v>
      </c>
      <c r="K757" s="14" t="str">
        <f>TEXT(((Table1[[#This Row],[deadline]]/60/60)/24)+DATE(1970,1,1),"yyyy")</f>
        <v>2013</v>
      </c>
      <c r="L757">
        <v>1366381877</v>
      </c>
      <c r="M757">
        <f>((Table1[[#This Row],[launched_at]]/60/60)/24)+DATE(1970,1,1)+(-5/24)</f>
        <v>41383.396724537037</v>
      </c>
      <c r="N757" t="b">
        <v>0</v>
      </c>
      <c r="O757">
        <v>68</v>
      </c>
      <c r="P757" t="b">
        <v>1</v>
      </c>
      <c r="Q757" t="s">
        <v>8274</v>
      </c>
      <c r="R757" s="5">
        <f>Table1[[#This Row],[pledged]]/D757</f>
        <v>1.0190760000000001</v>
      </c>
      <c r="S757" s="6">
        <f>IFERROR(Table1[[#This Row],[pledged]]/Table1[[#This Row],[backers_count]],0)</f>
        <v>37.466029411764708</v>
      </c>
      <c r="T757" s="5" t="s">
        <v>8322</v>
      </c>
      <c r="U757" s="5" t="s">
        <v>8323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 t="str">
        <f>TEXT(((Table1[[#This Row],[deadline]]/60/60)/24)+DATE(1970,1,1),"mmm")</f>
        <v>Apr</v>
      </c>
      <c r="K758" s="14" t="str">
        <f>TEXT(((Table1[[#This Row],[deadline]]/60/60)/24)+DATE(1970,1,1),"yyyy")</f>
        <v>2011</v>
      </c>
      <c r="L758">
        <v>1297880659</v>
      </c>
      <c r="M758">
        <f>((Table1[[#This Row],[launched_at]]/60/60)/24)+DATE(1970,1,1)+(-5/24)</f>
        <v>40590.558553240735</v>
      </c>
      <c r="N758" t="b">
        <v>0</v>
      </c>
      <c r="O758">
        <v>22</v>
      </c>
      <c r="P758" t="b">
        <v>1</v>
      </c>
      <c r="Q758" t="s">
        <v>8274</v>
      </c>
      <c r="R758" s="5">
        <f>Table1[[#This Row],[pledged]]/D758</f>
        <v>1.177142857142857</v>
      </c>
      <c r="S758" s="6">
        <f>IFERROR(Table1[[#This Row],[pledged]]/Table1[[#This Row],[backers_count]],0)</f>
        <v>37.454545454545453</v>
      </c>
      <c r="T758" s="5" t="s">
        <v>8322</v>
      </c>
      <c r="U758" s="5" t="s">
        <v>8323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 t="str">
        <f>TEXT(((Table1[[#This Row],[deadline]]/60/60)/24)+DATE(1970,1,1),"mmm")</f>
        <v>Dec</v>
      </c>
      <c r="K759" s="14" t="str">
        <f>TEXT(((Table1[[#This Row],[deadline]]/60/60)/24)+DATE(1970,1,1),"yyyy")</f>
        <v>2012</v>
      </c>
      <c r="L759">
        <v>1353547114</v>
      </c>
      <c r="M759">
        <f>((Table1[[#This Row],[launched_at]]/60/60)/24)+DATE(1970,1,1)+(-5/24)</f>
        <v>41234.846226851849</v>
      </c>
      <c r="N759" t="b">
        <v>0</v>
      </c>
      <c r="O759">
        <v>18</v>
      </c>
      <c r="P759" t="b">
        <v>1</v>
      </c>
      <c r="Q759" t="s">
        <v>8274</v>
      </c>
      <c r="R759" s="5">
        <f>Table1[[#This Row],[pledged]]/D759</f>
        <v>2.38</v>
      </c>
      <c r="S759" s="6">
        <f>IFERROR(Table1[[#This Row],[pledged]]/Table1[[#This Row],[backers_count]],0)</f>
        <v>33.055555555555557</v>
      </c>
      <c r="T759" s="5" t="s">
        <v>8322</v>
      </c>
      <c r="U759" s="5" t="s">
        <v>8323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 t="str">
        <f>TEXT(((Table1[[#This Row],[deadline]]/60/60)/24)+DATE(1970,1,1),"mmm")</f>
        <v>Oct</v>
      </c>
      <c r="K760" s="14" t="str">
        <f>TEXT(((Table1[[#This Row],[deadline]]/60/60)/24)+DATE(1970,1,1),"yyyy")</f>
        <v>2010</v>
      </c>
      <c r="L760">
        <v>1283976268</v>
      </c>
      <c r="M760">
        <f>((Table1[[#This Row],[launched_at]]/60/60)/24)+DATE(1970,1,1)+(-5/24)</f>
        <v>40429.628101851849</v>
      </c>
      <c r="N760" t="b">
        <v>0</v>
      </c>
      <c r="O760">
        <v>19</v>
      </c>
      <c r="P760" t="b">
        <v>1</v>
      </c>
      <c r="Q760" t="s">
        <v>8274</v>
      </c>
      <c r="R760" s="5">
        <f>Table1[[#This Row],[pledged]]/D760</f>
        <v>1.02</v>
      </c>
      <c r="S760" s="6">
        <f>IFERROR(Table1[[#This Row],[pledged]]/Table1[[#This Row],[backers_count]],0)</f>
        <v>134.21052631578948</v>
      </c>
      <c r="T760" s="5" t="s">
        <v>8322</v>
      </c>
      <c r="U760" s="5" t="s">
        <v>8323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 t="str">
        <f>TEXT(((Table1[[#This Row],[deadline]]/60/60)/24)+DATE(1970,1,1),"mmm")</f>
        <v>Jul</v>
      </c>
      <c r="K761" s="14" t="str">
        <f>TEXT(((Table1[[#This Row],[deadline]]/60/60)/24)+DATE(1970,1,1),"yyyy")</f>
        <v>2014</v>
      </c>
      <c r="L761">
        <v>1401436539</v>
      </c>
      <c r="M761">
        <f>((Table1[[#This Row],[launched_at]]/60/60)/24)+DATE(1970,1,1)+(-5/24)</f>
        <v>41789.121979166666</v>
      </c>
      <c r="N761" t="b">
        <v>0</v>
      </c>
      <c r="O761">
        <v>99</v>
      </c>
      <c r="P761" t="b">
        <v>1</v>
      </c>
      <c r="Q761" t="s">
        <v>8274</v>
      </c>
      <c r="R761" s="5">
        <f>Table1[[#This Row],[pledged]]/D761</f>
        <v>1.0192000000000001</v>
      </c>
      <c r="S761" s="6">
        <f>IFERROR(Table1[[#This Row],[pledged]]/Table1[[#This Row],[backers_count]],0)</f>
        <v>51.474747474747474</v>
      </c>
      <c r="T761" s="5" t="s">
        <v>8322</v>
      </c>
      <c r="U761" s="5" t="s">
        <v>8323</v>
      </c>
    </row>
    <row r="762" spans="1:21" ht="45" x14ac:dyDescent="0.2">
      <c r="A762">
        <v>3999</v>
      </c>
      <c r="B762" s="3" t="s">
        <v>3995</v>
      </c>
      <c r="C762" s="3" t="s">
        <v>8105</v>
      </c>
      <c r="D762">
        <v>7000</v>
      </c>
      <c r="E762">
        <v>1156</v>
      </c>
      <c r="F762" t="s">
        <v>8221</v>
      </c>
      <c r="G762" t="s">
        <v>8224</v>
      </c>
      <c r="H762" t="s">
        <v>8246</v>
      </c>
      <c r="I762">
        <v>1409514709</v>
      </c>
      <c r="J762" s="14" t="str">
        <f>TEXT(((Table1[[#This Row],[deadline]]/60/60)/24)+DATE(1970,1,1),"mmm")</f>
        <v>Aug</v>
      </c>
      <c r="K762" s="14" t="str">
        <f>TEXT(((Table1[[#This Row],[deadline]]/60/60)/24)+DATE(1970,1,1),"yyyy")</f>
        <v>2014</v>
      </c>
      <c r="L762">
        <v>1406058798</v>
      </c>
      <c r="M762">
        <f>((Table1[[#This Row],[launched_at]]/60/60)/24)+DATE(1970,1,1)+(-5/24)</f>
        <v>41842.620347222219</v>
      </c>
      <c r="N762" t="b">
        <v>0</v>
      </c>
      <c r="O762">
        <v>14</v>
      </c>
      <c r="P762" t="b">
        <v>0</v>
      </c>
      <c r="Q762" t="s">
        <v>8271</v>
      </c>
      <c r="R762" s="5">
        <f>Table1[[#This Row],[pledged]]/D762</f>
        <v>0.16514285714285715</v>
      </c>
      <c r="S762" s="6">
        <f>IFERROR(Table1[[#This Row],[pledged]]/Table1[[#This Row],[backers_count]],0)</f>
        <v>82.571428571428569</v>
      </c>
      <c r="T762" s="5" t="s">
        <v>8317</v>
      </c>
      <c r="U762" s="5" t="s">
        <v>8318</v>
      </c>
    </row>
    <row r="763" spans="1:21" ht="45" x14ac:dyDescent="0.2">
      <c r="A763">
        <v>1160</v>
      </c>
      <c r="B763" s="3" t="s">
        <v>1161</v>
      </c>
      <c r="C763" s="3" t="s">
        <v>5270</v>
      </c>
      <c r="D763">
        <v>30000</v>
      </c>
      <c r="E763">
        <v>1155</v>
      </c>
      <c r="F763" t="s">
        <v>8221</v>
      </c>
      <c r="G763" t="s">
        <v>8224</v>
      </c>
      <c r="H763" t="s">
        <v>8246</v>
      </c>
      <c r="I763">
        <v>1427510586</v>
      </c>
      <c r="J763" s="14" t="str">
        <f>TEXT(((Table1[[#This Row],[deadline]]/60/60)/24)+DATE(1970,1,1),"mmm")</f>
        <v>Mar</v>
      </c>
      <c r="K763" s="14" t="str">
        <f>TEXT(((Table1[[#This Row],[deadline]]/60/60)/24)+DATE(1970,1,1),"yyyy")</f>
        <v>2015</v>
      </c>
      <c r="L763">
        <v>1424922186</v>
      </c>
      <c r="M763">
        <f>((Table1[[#This Row],[launched_at]]/60/60)/24)+DATE(1970,1,1)+(-5/24)</f>
        <v>42060.946597222217</v>
      </c>
      <c r="N763" t="b">
        <v>0</v>
      </c>
      <c r="O763">
        <v>19</v>
      </c>
      <c r="P763" t="b">
        <v>0</v>
      </c>
      <c r="Q763" t="s">
        <v>8284</v>
      </c>
      <c r="R763" s="5">
        <f>Table1[[#This Row],[pledged]]/D763</f>
        <v>3.85E-2</v>
      </c>
      <c r="S763" s="6">
        <f>IFERROR(Table1[[#This Row],[pledged]]/Table1[[#This Row],[backers_count]],0)</f>
        <v>60.789473684210527</v>
      </c>
      <c r="T763" s="5" t="s">
        <v>8336</v>
      </c>
      <c r="U763" s="5" t="s">
        <v>8337</v>
      </c>
    </row>
    <row r="764" spans="1:21" ht="45" x14ac:dyDescent="0.2">
      <c r="A764">
        <v>1774</v>
      </c>
      <c r="B764" s="3" t="s">
        <v>1775</v>
      </c>
      <c r="C764" s="3" t="s">
        <v>5884</v>
      </c>
      <c r="D764">
        <v>2500</v>
      </c>
      <c r="E764">
        <v>1148</v>
      </c>
      <c r="F764" t="s">
        <v>8221</v>
      </c>
      <c r="G764" t="s">
        <v>8224</v>
      </c>
      <c r="H764" t="s">
        <v>8246</v>
      </c>
      <c r="I764">
        <v>1417273140</v>
      </c>
      <c r="J764" s="14" t="str">
        <f>TEXT(((Table1[[#This Row],[deadline]]/60/60)/24)+DATE(1970,1,1),"mmm")</f>
        <v>Nov</v>
      </c>
      <c r="K764" s="14" t="str">
        <f>TEXT(((Table1[[#This Row],[deadline]]/60/60)/24)+DATE(1970,1,1),"yyyy")</f>
        <v>2014</v>
      </c>
      <c r="L764">
        <v>1413609292</v>
      </c>
      <c r="M764">
        <f>((Table1[[#This Row],[launched_at]]/60/60)/24)+DATE(1970,1,1)+(-5/24)</f>
        <v>41930.010324074072</v>
      </c>
      <c r="N764" t="b">
        <v>1</v>
      </c>
      <c r="O764">
        <v>13</v>
      </c>
      <c r="P764" t="b">
        <v>0</v>
      </c>
      <c r="Q764" t="s">
        <v>8285</v>
      </c>
      <c r="R764" s="5">
        <f>Table1[[#This Row],[pledged]]/D764</f>
        <v>0.4592</v>
      </c>
      <c r="S764" s="6">
        <f>IFERROR(Table1[[#This Row],[pledged]]/Table1[[#This Row],[backers_count]],0)</f>
        <v>88.307692307692307</v>
      </c>
      <c r="T764" s="5" t="s">
        <v>8338</v>
      </c>
      <c r="U764" s="5" t="s">
        <v>8339</v>
      </c>
    </row>
    <row r="765" spans="1:21" ht="30" x14ac:dyDescent="0.2">
      <c r="A765">
        <v>3197</v>
      </c>
      <c r="B765" s="3" t="s">
        <v>3197</v>
      </c>
      <c r="C765" s="3" t="s">
        <v>7307</v>
      </c>
      <c r="D765">
        <v>10000</v>
      </c>
      <c r="E765">
        <v>1145</v>
      </c>
      <c r="F765" t="s">
        <v>8221</v>
      </c>
      <c r="G765" t="s">
        <v>8234</v>
      </c>
      <c r="H765" t="s">
        <v>8254</v>
      </c>
      <c r="I765">
        <v>1423050618</v>
      </c>
      <c r="J765" s="14" t="str">
        <f>TEXT(((Table1[[#This Row],[deadline]]/60/60)/24)+DATE(1970,1,1),"mmm")</f>
        <v>Feb</v>
      </c>
      <c r="K765" s="14" t="str">
        <f>TEXT(((Table1[[#This Row],[deadline]]/60/60)/24)+DATE(1970,1,1),"yyyy")</f>
        <v>2015</v>
      </c>
      <c r="L765">
        <v>1420458618</v>
      </c>
      <c r="M765">
        <f>((Table1[[#This Row],[launched_at]]/60/60)/24)+DATE(1970,1,1)+(-5/24)</f>
        <v>42009.28493055555</v>
      </c>
      <c r="N765" t="b">
        <v>0</v>
      </c>
      <c r="O765">
        <v>4</v>
      </c>
      <c r="P765" t="b">
        <v>0</v>
      </c>
      <c r="Q765" t="s">
        <v>8305</v>
      </c>
      <c r="R765" s="5">
        <f>Table1[[#This Row],[pledged]]/D765</f>
        <v>0.1145</v>
      </c>
      <c r="S765" s="6">
        <f>IFERROR(Table1[[#This Row],[pledged]]/Table1[[#This Row],[backers_count]],0)</f>
        <v>286.25</v>
      </c>
      <c r="T765" s="5" t="s">
        <v>8317</v>
      </c>
      <c r="U765" s="5" t="s">
        <v>8359</v>
      </c>
    </row>
    <row r="766" spans="1:21" ht="45" x14ac:dyDescent="0.2">
      <c r="A766">
        <v>2889</v>
      </c>
      <c r="B766" s="3" t="s">
        <v>2889</v>
      </c>
      <c r="C766" s="3" t="s">
        <v>6999</v>
      </c>
      <c r="D766">
        <v>3000</v>
      </c>
      <c r="E766">
        <v>1142</v>
      </c>
      <c r="F766" t="s">
        <v>8221</v>
      </c>
      <c r="G766" t="s">
        <v>8224</v>
      </c>
      <c r="H766" t="s">
        <v>8246</v>
      </c>
      <c r="I766">
        <v>1409344985</v>
      </c>
      <c r="J766" s="14" t="str">
        <f>TEXT(((Table1[[#This Row],[deadline]]/60/60)/24)+DATE(1970,1,1),"mmm")</f>
        <v>Aug</v>
      </c>
      <c r="K766" s="14" t="str">
        <f>TEXT(((Table1[[#This Row],[deadline]]/60/60)/24)+DATE(1970,1,1),"yyyy")</f>
        <v>2014</v>
      </c>
      <c r="L766">
        <v>1406752985</v>
      </c>
      <c r="M766">
        <f>((Table1[[#This Row],[launched_at]]/60/60)/24)+DATE(1970,1,1)+(-5/24)</f>
        <v>41850.654918981476</v>
      </c>
      <c r="N766" t="b">
        <v>0</v>
      </c>
      <c r="O766">
        <v>14</v>
      </c>
      <c r="P766" t="b">
        <v>0</v>
      </c>
      <c r="Q766" t="s">
        <v>8271</v>
      </c>
      <c r="R766" s="5">
        <f>Table1[[#This Row],[pledged]]/D766</f>
        <v>0.38066666666666665</v>
      </c>
      <c r="S766" s="6">
        <f>IFERROR(Table1[[#This Row],[pledged]]/Table1[[#This Row],[backers_count]],0)</f>
        <v>81.571428571428569</v>
      </c>
      <c r="T766" s="5" t="s">
        <v>8317</v>
      </c>
      <c r="U766" s="5" t="s">
        <v>8318</v>
      </c>
    </row>
    <row r="767" spans="1:21" ht="30" x14ac:dyDescent="0.2">
      <c r="A767">
        <v>2405</v>
      </c>
      <c r="B767" s="3" t="s">
        <v>2406</v>
      </c>
      <c r="C767" s="3" t="s">
        <v>6515</v>
      </c>
      <c r="D767">
        <v>5000</v>
      </c>
      <c r="E767">
        <v>1126</v>
      </c>
      <c r="F767" t="s">
        <v>8221</v>
      </c>
      <c r="G767" t="s">
        <v>8224</v>
      </c>
      <c r="H767" t="s">
        <v>8246</v>
      </c>
      <c r="I767">
        <v>1472911375</v>
      </c>
      <c r="J767" s="14" t="str">
        <f>TEXT(((Table1[[#This Row],[deadline]]/60/60)/24)+DATE(1970,1,1),"mmm")</f>
        <v>Sep</v>
      </c>
      <c r="K767" s="14" t="str">
        <f>TEXT(((Table1[[#This Row],[deadline]]/60/60)/24)+DATE(1970,1,1),"yyyy")</f>
        <v>2016</v>
      </c>
      <c r="L767">
        <v>1471096975</v>
      </c>
      <c r="M767">
        <f>((Table1[[#This Row],[launched_at]]/60/60)/24)+DATE(1970,1,1)+(-5/24)</f>
        <v>42595.377025462956</v>
      </c>
      <c r="N767" t="b">
        <v>0</v>
      </c>
      <c r="O767">
        <v>20</v>
      </c>
      <c r="P767" t="b">
        <v>0</v>
      </c>
      <c r="Q767" t="s">
        <v>8284</v>
      </c>
      <c r="R767" s="5">
        <f>Table1[[#This Row],[pledged]]/D767</f>
        <v>0.22520000000000001</v>
      </c>
      <c r="S767" s="6">
        <f>IFERROR(Table1[[#This Row],[pledged]]/Table1[[#This Row],[backers_count]],0)</f>
        <v>56.3</v>
      </c>
      <c r="T767" s="5" t="s">
        <v>8336</v>
      </c>
      <c r="U767" s="5" t="s">
        <v>8337</v>
      </c>
    </row>
    <row r="768" spans="1:21" ht="60" x14ac:dyDescent="0.2">
      <c r="A768">
        <v>4052</v>
      </c>
      <c r="B768" s="3" t="s">
        <v>4048</v>
      </c>
      <c r="C768" s="3" t="s">
        <v>8156</v>
      </c>
      <c r="D768">
        <v>3000</v>
      </c>
      <c r="E768">
        <v>1126</v>
      </c>
      <c r="F768" t="s">
        <v>8221</v>
      </c>
      <c r="G768" t="s">
        <v>8224</v>
      </c>
      <c r="H768" t="s">
        <v>8246</v>
      </c>
      <c r="I768">
        <v>1413234316</v>
      </c>
      <c r="J768" s="14" t="str">
        <f>TEXT(((Table1[[#This Row],[deadline]]/60/60)/24)+DATE(1970,1,1),"mmm")</f>
        <v>Oct</v>
      </c>
      <c r="K768" s="14" t="str">
        <f>TEXT(((Table1[[#This Row],[deadline]]/60/60)/24)+DATE(1970,1,1),"yyyy")</f>
        <v>2014</v>
      </c>
      <c r="L768">
        <v>1408050316</v>
      </c>
      <c r="M768">
        <f>((Table1[[#This Row],[launched_at]]/60/60)/24)+DATE(1970,1,1)+(-5/24)</f>
        <v>41865.670324074068</v>
      </c>
      <c r="N768" t="b">
        <v>0</v>
      </c>
      <c r="O768">
        <v>13</v>
      </c>
      <c r="P768" t="b">
        <v>0</v>
      </c>
      <c r="Q768" t="s">
        <v>8271</v>
      </c>
      <c r="R768" s="5">
        <f>Table1[[#This Row],[pledged]]/D768</f>
        <v>0.37533333333333335</v>
      </c>
      <c r="S768" s="6">
        <f>IFERROR(Table1[[#This Row],[pledged]]/Table1[[#This Row],[backers_count]],0)</f>
        <v>86.615384615384613</v>
      </c>
      <c r="T768" s="5" t="s">
        <v>8317</v>
      </c>
      <c r="U768" s="5" t="s">
        <v>8318</v>
      </c>
    </row>
    <row r="769" spans="1:21" ht="45" x14ac:dyDescent="0.2">
      <c r="A769">
        <v>678</v>
      </c>
      <c r="B769" s="3" t="s">
        <v>679</v>
      </c>
      <c r="C769" s="3" t="s">
        <v>4788</v>
      </c>
      <c r="D769">
        <v>29000</v>
      </c>
      <c r="E769">
        <v>1108</v>
      </c>
      <c r="F769" t="s">
        <v>8221</v>
      </c>
      <c r="G769" t="s">
        <v>8224</v>
      </c>
      <c r="H769" t="s">
        <v>8246</v>
      </c>
      <c r="I769">
        <v>1463821338</v>
      </c>
      <c r="J769" s="14" t="str">
        <f>TEXT(((Table1[[#This Row],[deadline]]/60/60)/24)+DATE(1970,1,1),"mmm")</f>
        <v>May</v>
      </c>
      <c r="K769" s="14" t="str">
        <f>TEXT(((Table1[[#This Row],[deadline]]/60/60)/24)+DATE(1970,1,1),"yyyy")</f>
        <v>2016</v>
      </c>
      <c r="L769">
        <v>1461229338</v>
      </c>
      <c r="M769">
        <f>((Table1[[#This Row],[launched_at]]/60/60)/24)+DATE(1970,1,1)+(-5/24)</f>
        <v>42481.168263888881</v>
      </c>
      <c r="N769" t="b">
        <v>0</v>
      </c>
      <c r="O769">
        <v>17</v>
      </c>
      <c r="P769" t="b">
        <v>0</v>
      </c>
      <c r="Q769" t="s">
        <v>8273</v>
      </c>
      <c r="R769" s="5">
        <f>Table1[[#This Row],[pledged]]/D769</f>
        <v>3.8206896551724136E-2</v>
      </c>
      <c r="S769" s="6">
        <f>IFERROR(Table1[[#This Row],[pledged]]/Table1[[#This Row],[backers_count]],0)</f>
        <v>65.17647058823529</v>
      </c>
      <c r="T769" s="5" t="s">
        <v>8319</v>
      </c>
      <c r="U769" s="5" t="s">
        <v>8321</v>
      </c>
    </row>
    <row r="770" spans="1:21" ht="45" x14ac:dyDescent="0.2">
      <c r="A770">
        <v>3933</v>
      </c>
      <c r="B770" s="3" t="s">
        <v>3930</v>
      </c>
      <c r="C770" s="3" t="s">
        <v>8041</v>
      </c>
      <c r="D770">
        <v>7000</v>
      </c>
      <c r="E770">
        <v>1102</v>
      </c>
      <c r="F770" t="s">
        <v>8221</v>
      </c>
      <c r="G770" t="s">
        <v>8224</v>
      </c>
      <c r="H770" t="s">
        <v>8246</v>
      </c>
      <c r="I770">
        <v>1468716180</v>
      </c>
      <c r="J770" s="14" t="str">
        <f>TEXT(((Table1[[#This Row],[deadline]]/60/60)/24)+DATE(1970,1,1),"mmm")</f>
        <v>Jul</v>
      </c>
      <c r="K770" s="14" t="str">
        <f>TEXT(((Table1[[#This Row],[deadline]]/60/60)/24)+DATE(1970,1,1),"yyyy")</f>
        <v>2016</v>
      </c>
      <c r="L770">
        <v>1466205262</v>
      </c>
      <c r="M770">
        <f>((Table1[[#This Row],[launched_at]]/60/60)/24)+DATE(1970,1,1)+(-5/24)</f>
        <v>42538.759976851848</v>
      </c>
      <c r="N770" t="b">
        <v>0</v>
      </c>
      <c r="O770">
        <v>12</v>
      </c>
      <c r="P770" t="b">
        <v>0</v>
      </c>
      <c r="Q770" t="s">
        <v>8271</v>
      </c>
      <c r="R770" s="5">
        <f>Table1[[#This Row],[pledged]]/D770</f>
        <v>0.15742857142857142</v>
      </c>
      <c r="S770" s="6">
        <f>IFERROR(Table1[[#This Row],[pledged]]/Table1[[#This Row],[backers_count]],0)</f>
        <v>91.833333333333329</v>
      </c>
      <c r="T770" s="5" t="s">
        <v>8317</v>
      </c>
      <c r="U770" s="5" t="s">
        <v>8318</v>
      </c>
    </row>
    <row r="771" spans="1:21" ht="45" x14ac:dyDescent="0.2">
      <c r="A771">
        <v>2678</v>
      </c>
      <c r="B771" s="3" t="s">
        <v>2678</v>
      </c>
      <c r="C771" s="3" t="s">
        <v>6788</v>
      </c>
      <c r="D771">
        <v>8000000</v>
      </c>
      <c r="E771">
        <v>1100</v>
      </c>
      <c r="F771" t="s">
        <v>8221</v>
      </c>
      <c r="G771" t="s">
        <v>8227</v>
      </c>
      <c r="H771" t="s">
        <v>8249</v>
      </c>
      <c r="I771">
        <v>1443121765</v>
      </c>
      <c r="J771" s="14" t="str">
        <f>TEXT(((Table1[[#This Row],[deadline]]/60/60)/24)+DATE(1970,1,1),"mmm")</f>
        <v>Sep</v>
      </c>
      <c r="K771" s="14" t="str">
        <f>TEXT(((Table1[[#This Row],[deadline]]/60/60)/24)+DATE(1970,1,1),"yyyy")</f>
        <v>2015</v>
      </c>
      <c r="L771">
        <v>1440529765</v>
      </c>
      <c r="M771">
        <f>((Table1[[#This Row],[launched_at]]/60/60)/24)+DATE(1970,1,1)+(-5/24)</f>
        <v>42241.589872685181</v>
      </c>
      <c r="N771" t="b">
        <v>0</v>
      </c>
      <c r="O771">
        <v>2</v>
      </c>
      <c r="P771" t="b">
        <v>0</v>
      </c>
      <c r="Q771" t="s">
        <v>8302</v>
      </c>
      <c r="R771" s="5">
        <f>Table1[[#This Row],[pledged]]/D771</f>
        <v>1.3750000000000001E-4</v>
      </c>
      <c r="S771" s="6">
        <f>IFERROR(Table1[[#This Row],[pledged]]/Table1[[#This Row],[backers_count]],0)</f>
        <v>550</v>
      </c>
      <c r="T771" s="5" t="s">
        <v>8319</v>
      </c>
      <c r="U771" s="5" t="s">
        <v>8356</v>
      </c>
    </row>
    <row r="772" spans="1:21" ht="45" x14ac:dyDescent="0.2">
      <c r="A772">
        <v>3842</v>
      </c>
      <c r="B772" s="3" t="s">
        <v>3839</v>
      </c>
      <c r="C772" s="3" t="s">
        <v>7951</v>
      </c>
      <c r="D772">
        <v>5000</v>
      </c>
      <c r="E772">
        <v>1097</v>
      </c>
      <c r="F772" t="s">
        <v>8221</v>
      </c>
      <c r="G772" t="s">
        <v>8225</v>
      </c>
      <c r="H772" t="s">
        <v>8247</v>
      </c>
      <c r="I772">
        <v>1399809052</v>
      </c>
      <c r="J772" s="14" t="str">
        <f>TEXT(((Table1[[#This Row],[deadline]]/60/60)/24)+DATE(1970,1,1),"mmm")</f>
        <v>May</v>
      </c>
      <c r="K772" s="14" t="str">
        <f>TEXT(((Table1[[#This Row],[deadline]]/60/60)/24)+DATE(1970,1,1),"yyyy")</f>
        <v>2014</v>
      </c>
      <c r="L772">
        <v>1397217052</v>
      </c>
      <c r="M772">
        <f>((Table1[[#This Row],[launched_at]]/60/60)/24)+DATE(1970,1,1)+(-5/24)</f>
        <v>41740.285324074073</v>
      </c>
      <c r="N772" t="b">
        <v>1</v>
      </c>
      <c r="O772">
        <v>23</v>
      </c>
      <c r="P772" t="b">
        <v>0</v>
      </c>
      <c r="Q772" t="s">
        <v>8271</v>
      </c>
      <c r="R772" s="5">
        <f>Table1[[#This Row],[pledged]]/D772</f>
        <v>0.21940000000000001</v>
      </c>
      <c r="S772" s="6">
        <f>IFERROR(Table1[[#This Row],[pledged]]/Table1[[#This Row],[backers_count]],0)</f>
        <v>47.695652173913047</v>
      </c>
      <c r="T772" s="5" t="s">
        <v>8317</v>
      </c>
      <c r="U772" s="5" t="s">
        <v>8318</v>
      </c>
    </row>
    <row r="773" spans="1:21" ht="45" x14ac:dyDescent="0.2">
      <c r="A773">
        <v>1769</v>
      </c>
      <c r="B773" s="3" t="s">
        <v>1770</v>
      </c>
      <c r="C773" s="3" t="s">
        <v>5879</v>
      </c>
      <c r="D773">
        <v>40000</v>
      </c>
      <c r="E773">
        <v>1081</v>
      </c>
      <c r="F773" t="s">
        <v>8221</v>
      </c>
      <c r="G773" t="s">
        <v>8224</v>
      </c>
      <c r="H773" t="s">
        <v>8246</v>
      </c>
      <c r="I773">
        <v>1421177959</v>
      </c>
      <c r="J773" s="14" t="str">
        <f>TEXT(((Table1[[#This Row],[deadline]]/60/60)/24)+DATE(1970,1,1),"mmm")</f>
        <v>Jan</v>
      </c>
      <c r="K773" s="14" t="str">
        <f>TEXT(((Table1[[#This Row],[deadline]]/60/60)/24)+DATE(1970,1,1),"yyyy")</f>
        <v>2015</v>
      </c>
      <c r="L773">
        <v>1418585959</v>
      </c>
      <c r="M773">
        <f>((Table1[[#This Row],[launched_at]]/60/60)/24)+DATE(1970,1,1)+(-5/24)</f>
        <v>41987.610636574071</v>
      </c>
      <c r="N773" t="b">
        <v>1</v>
      </c>
      <c r="O773">
        <v>22</v>
      </c>
      <c r="P773" t="b">
        <v>0</v>
      </c>
      <c r="Q773" t="s">
        <v>8285</v>
      </c>
      <c r="R773" s="5">
        <f>Table1[[#This Row],[pledged]]/D773</f>
        <v>2.7025E-2</v>
      </c>
      <c r="S773" s="6">
        <f>IFERROR(Table1[[#This Row],[pledged]]/Table1[[#This Row],[backers_count]],0)</f>
        <v>49.136363636363633</v>
      </c>
      <c r="T773" s="5" t="s">
        <v>8338</v>
      </c>
      <c r="U773" s="5" t="s">
        <v>8339</v>
      </c>
    </row>
    <row r="774" spans="1:21" ht="45" x14ac:dyDescent="0.2">
      <c r="A774">
        <v>2947</v>
      </c>
      <c r="B774" s="3" t="s">
        <v>2947</v>
      </c>
      <c r="C774" s="3" t="s">
        <v>7057</v>
      </c>
      <c r="D774">
        <v>25000</v>
      </c>
      <c r="E774">
        <v>1072</v>
      </c>
      <c r="F774" t="s">
        <v>8221</v>
      </c>
      <c r="G774" t="s">
        <v>8224</v>
      </c>
      <c r="H774" t="s">
        <v>8246</v>
      </c>
      <c r="I774">
        <v>1480007460</v>
      </c>
      <c r="J774" s="14" t="str">
        <f>TEXT(((Table1[[#This Row],[deadline]]/60/60)/24)+DATE(1970,1,1),"mmm")</f>
        <v>Nov</v>
      </c>
      <c r="K774" s="14" t="str">
        <f>TEXT(((Table1[[#This Row],[deadline]]/60/60)/24)+DATE(1970,1,1),"yyyy")</f>
        <v>2016</v>
      </c>
      <c r="L774">
        <v>1475760567</v>
      </c>
      <c r="M774">
        <f>((Table1[[#This Row],[launched_at]]/60/60)/24)+DATE(1970,1,1)+(-5/24)</f>
        <v>42649.353784722225</v>
      </c>
      <c r="N774" t="b">
        <v>0</v>
      </c>
      <c r="O774">
        <v>13</v>
      </c>
      <c r="P774" t="b">
        <v>0</v>
      </c>
      <c r="Q774" t="s">
        <v>8303</v>
      </c>
      <c r="R774" s="5">
        <f>Table1[[#This Row],[pledged]]/D774</f>
        <v>4.2880000000000001E-2</v>
      </c>
      <c r="S774" s="6">
        <f>IFERROR(Table1[[#This Row],[pledged]]/Table1[[#This Row],[backers_count]],0)</f>
        <v>82.461538461538467</v>
      </c>
      <c r="T774" s="5" t="s">
        <v>8317</v>
      </c>
      <c r="U774" s="5" t="s">
        <v>8357</v>
      </c>
    </row>
    <row r="775" spans="1:21" ht="45" x14ac:dyDescent="0.2">
      <c r="A775">
        <v>3843</v>
      </c>
      <c r="B775" s="3" t="s">
        <v>3840</v>
      </c>
      <c r="C775" s="3" t="s">
        <v>7952</v>
      </c>
      <c r="D775">
        <v>5000</v>
      </c>
      <c r="E775">
        <v>1065</v>
      </c>
      <c r="F775" t="s">
        <v>8221</v>
      </c>
      <c r="G775" t="s">
        <v>8224</v>
      </c>
      <c r="H775" t="s">
        <v>8246</v>
      </c>
      <c r="I775">
        <v>1401587064</v>
      </c>
      <c r="J775" s="14" t="str">
        <f>TEXT(((Table1[[#This Row],[deadline]]/60/60)/24)+DATE(1970,1,1),"mmm")</f>
        <v>Jun</v>
      </c>
      <c r="K775" s="14" t="str">
        <f>TEXT(((Table1[[#This Row],[deadline]]/60/60)/24)+DATE(1970,1,1),"yyyy")</f>
        <v>2014</v>
      </c>
      <c r="L775">
        <v>1399427064</v>
      </c>
      <c r="M775">
        <f>((Table1[[#This Row],[launched_at]]/60/60)/24)+DATE(1970,1,1)+(-5/24)</f>
        <v>41765.864166666666</v>
      </c>
      <c r="N775" t="b">
        <v>1</v>
      </c>
      <c r="O775">
        <v>19</v>
      </c>
      <c r="P775" t="b">
        <v>0</v>
      </c>
      <c r="Q775" t="s">
        <v>8271</v>
      </c>
      <c r="R775" s="5">
        <f>Table1[[#This Row],[pledged]]/D775</f>
        <v>0.21299999999999999</v>
      </c>
      <c r="S775" s="6">
        <f>IFERROR(Table1[[#This Row],[pledged]]/Table1[[#This Row],[backers_count]],0)</f>
        <v>56.05263157894737</v>
      </c>
      <c r="T775" s="5" t="s">
        <v>8317</v>
      </c>
      <c r="U775" s="5" t="s">
        <v>8318</v>
      </c>
    </row>
    <row r="776" spans="1:21" ht="45" x14ac:dyDescent="0.2">
      <c r="A776">
        <v>3860</v>
      </c>
      <c r="B776" s="3" t="s">
        <v>3857</v>
      </c>
      <c r="C776" s="3" t="s">
        <v>7969</v>
      </c>
      <c r="D776">
        <v>6000</v>
      </c>
      <c r="E776">
        <v>1060</v>
      </c>
      <c r="F776" t="s">
        <v>8221</v>
      </c>
      <c r="G776" t="s">
        <v>8224</v>
      </c>
      <c r="H776" t="s">
        <v>8246</v>
      </c>
      <c r="I776">
        <v>1407858710</v>
      </c>
      <c r="J776" s="14" t="str">
        <f>TEXT(((Table1[[#This Row],[deadline]]/60/60)/24)+DATE(1970,1,1),"mmm")</f>
        <v>Aug</v>
      </c>
      <c r="K776" s="14" t="str">
        <f>TEXT(((Table1[[#This Row],[deadline]]/60/60)/24)+DATE(1970,1,1),"yyyy")</f>
        <v>2014</v>
      </c>
      <c r="L776">
        <v>1405266710</v>
      </c>
      <c r="M776">
        <f>((Table1[[#This Row],[launched_at]]/60/60)/24)+DATE(1970,1,1)+(-5/24)</f>
        <v>41833.452662037031</v>
      </c>
      <c r="N776" t="b">
        <v>0</v>
      </c>
      <c r="O776">
        <v>13</v>
      </c>
      <c r="P776" t="b">
        <v>0</v>
      </c>
      <c r="Q776" t="s">
        <v>8271</v>
      </c>
      <c r="R776" s="5">
        <f>Table1[[#This Row],[pledged]]/D776</f>
        <v>0.17666666666666667</v>
      </c>
      <c r="S776" s="6">
        <f>IFERROR(Table1[[#This Row],[pledged]]/Table1[[#This Row],[backers_count]],0)</f>
        <v>81.538461538461533</v>
      </c>
      <c r="T776" s="5" t="s">
        <v>8317</v>
      </c>
      <c r="U776" s="5" t="s">
        <v>8318</v>
      </c>
    </row>
    <row r="777" spans="1:21" ht="45" x14ac:dyDescent="0.2">
      <c r="A777">
        <v>2676</v>
      </c>
      <c r="B777" s="3" t="s">
        <v>2676</v>
      </c>
      <c r="C777" s="3" t="s">
        <v>6786</v>
      </c>
      <c r="D777">
        <v>2100</v>
      </c>
      <c r="E777">
        <v>1058</v>
      </c>
      <c r="F777" t="s">
        <v>8221</v>
      </c>
      <c r="G777" t="s">
        <v>8229</v>
      </c>
      <c r="H777" t="s">
        <v>8251</v>
      </c>
      <c r="I777">
        <v>1463929174</v>
      </c>
      <c r="J777" s="14" t="str">
        <f>TEXT(((Table1[[#This Row],[deadline]]/60/60)/24)+DATE(1970,1,1),"mmm")</f>
        <v>May</v>
      </c>
      <c r="K777" s="14" t="str">
        <f>TEXT(((Table1[[#This Row],[deadline]]/60/60)/24)+DATE(1970,1,1),"yyyy")</f>
        <v>2016</v>
      </c>
      <c r="L777">
        <v>1461337174</v>
      </c>
      <c r="M777">
        <f>((Table1[[#This Row],[launched_at]]/60/60)/24)+DATE(1970,1,1)+(-5/24)</f>
        <v>42482.416365740741</v>
      </c>
      <c r="N777" t="b">
        <v>0</v>
      </c>
      <c r="O777">
        <v>9</v>
      </c>
      <c r="P777" t="b">
        <v>0</v>
      </c>
      <c r="Q777" t="s">
        <v>8302</v>
      </c>
      <c r="R777" s="5">
        <f>Table1[[#This Row],[pledged]]/D777</f>
        <v>0.50380952380952382</v>
      </c>
      <c r="S777" s="6">
        <f>IFERROR(Table1[[#This Row],[pledged]]/Table1[[#This Row],[backers_count]],0)</f>
        <v>117.55555555555556</v>
      </c>
      <c r="T777" s="5" t="s">
        <v>8319</v>
      </c>
      <c r="U777" s="5" t="s">
        <v>8356</v>
      </c>
    </row>
    <row r="778" spans="1:21" ht="45" x14ac:dyDescent="0.2">
      <c r="A778">
        <v>1711</v>
      </c>
      <c r="B778" s="3" t="s">
        <v>1712</v>
      </c>
      <c r="C778" s="3" t="s">
        <v>5821</v>
      </c>
      <c r="D778">
        <v>10000</v>
      </c>
      <c r="E778">
        <v>1050</v>
      </c>
      <c r="F778" t="s">
        <v>8221</v>
      </c>
      <c r="G778" t="s">
        <v>8224</v>
      </c>
      <c r="H778" t="s">
        <v>8246</v>
      </c>
      <c r="I778">
        <v>1409585434</v>
      </c>
      <c r="J778" s="14" t="str">
        <f>TEXT(((Table1[[#This Row],[deadline]]/60/60)/24)+DATE(1970,1,1),"mmm")</f>
        <v>Sep</v>
      </c>
      <c r="K778" s="14" t="str">
        <f>TEXT(((Table1[[#This Row],[deadline]]/60/60)/24)+DATE(1970,1,1),"yyyy")</f>
        <v>2014</v>
      </c>
      <c r="L778">
        <v>1406907034</v>
      </c>
      <c r="M778">
        <f>((Table1[[#This Row],[launched_at]]/60/60)/24)+DATE(1970,1,1)+(-5/24)</f>
        <v>41852.437893518516</v>
      </c>
      <c r="N778" t="b">
        <v>0</v>
      </c>
      <c r="O778">
        <v>2</v>
      </c>
      <c r="P778" t="b">
        <v>0</v>
      </c>
      <c r="Q778" t="s">
        <v>8293</v>
      </c>
      <c r="R778" s="5">
        <f>Table1[[#This Row],[pledged]]/D778</f>
        <v>0.105</v>
      </c>
      <c r="S778" s="6">
        <f>IFERROR(Table1[[#This Row],[pledged]]/Table1[[#This Row],[backers_count]],0)</f>
        <v>525</v>
      </c>
      <c r="T778" s="5" t="s">
        <v>8325</v>
      </c>
      <c r="U778" s="5" t="s">
        <v>8347</v>
      </c>
    </row>
    <row r="779" spans="1:21" ht="45" x14ac:dyDescent="0.2">
      <c r="A779">
        <v>2756</v>
      </c>
      <c r="B779" s="3" t="s">
        <v>2756</v>
      </c>
      <c r="C779" s="3" t="s">
        <v>6866</v>
      </c>
      <c r="D779">
        <v>10000</v>
      </c>
      <c r="E779">
        <v>1048</v>
      </c>
      <c r="F779" t="s">
        <v>8221</v>
      </c>
      <c r="G779" t="s">
        <v>8224</v>
      </c>
      <c r="H779" t="s">
        <v>8246</v>
      </c>
      <c r="I779">
        <v>1389476201</v>
      </c>
      <c r="J779" s="14" t="str">
        <f>TEXT(((Table1[[#This Row],[deadline]]/60/60)/24)+DATE(1970,1,1),"mmm")</f>
        <v>Jan</v>
      </c>
      <c r="K779" s="14" t="str">
        <f>TEXT(((Table1[[#This Row],[deadline]]/60/60)/24)+DATE(1970,1,1),"yyyy")</f>
        <v>2014</v>
      </c>
      <c r="L779">
        <v>1386884201</v>
      </c>
      <c r="M779">
        <f>((Table1[[#This Row],[launched_at]]/60/60)/24)+DATE(1970,1,1)+(-5/24)</f>
        <v>41620.692141203705</v>
      </c>
      <c r="N779" t="b">
        <v>0</v>
      </c>
      <c r="O779">
        <v>33</v>
      </c>
      <c r="P779" t="b">
        <v>0</v>
      </c>
      <c r="Q779" t="s">
        <v>8304</v>
      </c>
      <c r="R779" s="5">
        <f>Table1[[#This Row],[pledged]]/D779</f>
        <v>0.1048</v>
      </c>
      <c r="S779" s="6">
        <f>IFERROR(Table1[[#This Row],[pledged]]/Table1[[#This Row],[backers_count]],0)</f>
        <v>31.757575757575758</v>
      </c>
      <c r="T779" s="5" t="s">
        <v>8322</v>
      </c>
      <c r="U779" s="5" t="s">
        <v>8358</v>
      </c>
    </row>
    <row r="780" spans="1:21" ht="45" x14ac:dyDescent="0.2">
      <c r="A780">
        <v>869</v>
      </c>
      <c r="B780" s="3" t="s">
        <v>870</v>
      </c>
      <c r="C780" s="3" t="s">
        <v>4979</v>
      </c>
      <c r="D780">
        <v>8800</v>
      </c>
      <c r="E780">
        <v>1040</v>
      </c>
      <c r="F780" t="s">
        <v>8221</v>
      </c>
      <c r="G780" t="s">
        <v>8224</v>
      </c>
      <c r="H780" t="s">
        <v>8246</v>
      </c>
      <c r="I780">
        <v>1365448657</v>
      </c>
      <c r="J780" s="14" t="str">
        <f>TEXT(((Table1[[#This Row],[deadline]]/60/60)/24)+DATE(1970,1,1),"mmm")</f>
        <v>Apr</v>
      </c>
      <c r="K780" s="14" t="str">
        <f>TEXT(((Table1[[#This Row],[deadline]]/60/60)/24)+DATE(1970,1,1),"yyyy")</f>
        <v>2013</v>
      </c>
      <c r="L780">
        <v>1362860257</v>
      </c>
      <c r="M780">
        <f>((Table1[[#This Row],[launched_at]]/60/60)/24)+DATE(1970,1,1)+(-5/24)</f>
        <v>41342.637233796297</v>
      </c>
      <c r="N780" t="b">
        <v>0</v>
      </c>
      <c r="O780">
        <v>3</v>
      </c>
      <c r="P780" t="b">
        <v>0</v>
      </c>
      <c r="Q780" t="s">
        <v>8278</v>
      </c>
      <c r="R780" s="5">
        <f>Table1[[#This Row],[pledged]]/D780</f>
        <v>0.11818181818181818</v>
      </c>
      <c r="S780" s="6">
        <f>IFERROR(Table1[[#This Row],[pledged]]/Table1[[#This Row],[backers_count]],0)</f>
        <v>346.66666666666669</v>
      </c>
      <c r="T780" s="5" t="s">
        <v>8325</v>
      </c>
      <c r="U780" s="5" t="s">
        <v>8328</v>
      </c>
    </row>
    <row r="781" spans="1:21" ht="30" x14ac:dyDescent="0.2">
      <c r="A781">
        <v>1085</v>
      </c>
      <c r="B781" s="3" t="s">
        <v>1086</v>
      </c>
      <c r="C781" s="3" t="s">
        <v>5195</v>
      </c>
      <c r="D781">
        <v>30000</v>
      </c>
      <c r="E781">
        <v>1026</v>
      </c>
      <c r="F781" t="s">
        <v>8221</v>
      </c>
      <c r="G781" t="s">
        <v>8229</v>
      </c>
      <c r="H781" t="s">
        <v>8251</v>
      </c>
      <c r="I781">
        <v>1457967975</v>
      </c>
      <c r="J781" s="14" t="str">
        <f>TEXT(((Table1[[#This Row],[deadline]]/60/60)/24)+DATE(1970,1,1),"mmm")</f>
        <v>Mar</v>
      </c>
      <c r="K781" s="14" t="str">
        <f>TEXT(((Table1[[#This Row],[deadline]]/60/60)/24)+DATE(1970,1,1),"yyyy")</f>
        <v>2016</v>
      </c>
      <c r="L781">
        <v>1455379575</v>
      </c>
      <c r="M781">
        <f>((Table1[[#This Row],[launched_at]]/60/60)/24)+DATE(1970,1,1)+(-5/24)</f>
        <v>42413.462673611109</v>
      </c>
      <c r="N781" t="b">
        <v>0</v>
      </c>
      <c r="O781">
        <v>9</v>
      </c>
      <c r="P781" t="b">
        <v>0</v>
      </c>
      <c r="Q781" t="s">
        <v>8282</v>
      </c>
      <c r="R781" s="5">
        <f>Table1[[#This Row],[pledged]]/D781</f>
        <v>3.4200000000000001E-2</v>
      </c>
      <c r="S781" s="6">
        <f>IFERROR(Table1[[#This Row],[pledged]]/Table1[[#This Row],[backers_count]],0)</f>
        <v>114</v>
      </c>
      <c r="T781" s="5" t="s">
        <v>8333</v>
      </c>
      <c r="U781" s="5" t="s">
        <v>8334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 t="str">
        <f>TEXT(((Table1[[#This Row],[deadline]]/60/60)/24)+DATE(1970,1,1),"mmm")</f>
        <v>May</v>
      </c>
      <c r="K782" s="14" t="str">
        <f>TEXT(((Table1[[#This Row],[deadline]]/60/60)/24)+DATE(1970,1,1),"yyyy")</f>
        <v>2011</v>
      </c>
      <c r="L782">
        <v>1301847025</v>
      </c>
      <c r="M782">
        <f>((Table1[[#This Row],[launched_at]]/60/60)/24)+DATE(1970,1,1)+(-5/24)</f>
        <v>40636.465567129628</v>
      </c>
      <c r="N782" t="b">
        <v>0</v>
      </c>
      <c r="O782">
        <v>27</v>
      </c>
      <c r="P782" t="b">
        <v>1</v>
      </c>
      <c r="Q782" t="s">
        <v>8276</v>
      </c>
      <c r="R782" s="5">
        <f>Table1[[#This Row],[pledged]]/D782</f>
        <v>1.04</v>
      </c>
      <c r="S782" s="6">
        <f>IFERROR(Table1[[#This Row],[pledged]]/Table1[[#This Row],[backers_count]],0)</f>
        <v>38.518518518518519</v>
      </c>
      <c r="T782" s="5" t="s">
        <v>8325</v>
      </c>
      <c r="U782" s="5" t="s">
        <v>8326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 t="str">
        <f>TEXT(((Table1[[#This Row],[deadline]]/60/60)/24)+DATE(1970,1,1),"mmm")</f>
        <v>Jun</v>
      </c>
      <c r="K783" s="14" t="str">
        <f>TEXT(((Table1[[#This Row],[deadline]]/60/60)/24)+DATE(1970,1,1),"yyyy")</f>
        <v>2013</v>
      </c>
      <c r="L783">
        <v>1368057674</v>
      </c>
      <c r="M783">
        <f>((Table1[[#This Row],[launched_at]]/60/60)/24)+DATE(1970,1,1)+(-5/24)</f>
        <v>41402.792523148149</v>
      </c>
      <c r="N783" t="b">
        <v>0</v>
      </c>
      <c r="O783">
        <v>25</v>
      </c>
      <c r="P783" t="b">
        <v>1</v>
      </c>
      <c r="Q783" t="s">
        <v>8276</v>
      </c>
      <c r="R783" s="5">
        <f>Table1[[#This Row],[pledged]]/D783</f>
        <v>1.3315375</v>
      </c>
      <c r="S783" s="6">
        <f>IFERROR(Table1[[#This Row],[pledged]]/Table1[[#This Row],[backers_count]],0)</f>
        <v>42.609200000000001</v>
      </c>
      <c r="T783" s="5" t="s">
        <v>8325</v>
      </c>
      <c r="U783" s="5" t="s">
        <v>8326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 t="str">
        <f>TEXT(((Table1[[#This Row],[deadline]]/60/60)/24)+DATE(1970,1,1),"mmm")</f>
        <v>Aug</v>
      </c>
      <c r="K784" s="14" t="str">
        <f>TEXT(((Table1[[#This Row],[deadline]]/60/60)/24)+DATE(1970,1,1),"yyyy")</f>
        <v>2012</v>
      </c>
      <c r="L784">
        <v>1343326302</v>
      </c>
      <c r="M784">
        <f>((Table1[[#This Row],[launched_at]]/60/60)/24)+DATE(1970,1,1)+(-5/24)</f>
        <v>41116.549791666665</v>
      </c>
      <c r="N784" t="b">
        <v>0</v>
      </c>
      <c r="O784">
        <v>14</v>
      </c>
      <c r="P784" t="b">
        <v>1</v>
      </c>
      <c r="Q784" t="s">
        <v>8276</v>
      </c>
      <c r="R784" s="5">
        <f>Table1[[#This Row],[pledged]]/D784</f>
        <v>1</v>
      </c>
      <c r="S784" s="6">
        <f>IFERROR(Table1[[#This Row],[pledged]]/Table1[[#This Row],[backers_count]],0)</f>
        <v>50</v>
      </c>
      <c r="T784" s="5" t="s">
        <v>8325</v>
      </c>
      <c r="U784" s="5" t="s">
        <v>8326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 t="str">
        <f>TEXT(((Table1[[#This Row],[deadline]]/60/60)/24)+DATE(1970,1,1),"mmm")</f>
        <v>Apr</v>
      </c>
      <c r="K785" s="14" t="str">
        <f>TEXT(((Table1[[#This Row],[deadline]]/60/60)/24)+DATE(1970,1,1),"yyyy")</f>
        <v>2012</v>
      </c>
      <c r="L785">
        <v>1332182049</v>
      </c>
      <c r="M785">
        <f>((Table1[[#This Row],[launched_at]]/60/60)/24)+DATE(1970,1,1)+(-5/24)</f>
        <v>40987.565381944441</v>
      </c>
      <c r="N785" t="b">
        <v>0</v>
      </c>
      <c r="O785">
        <v>35</v>
      </c>
      <c r="P785" t="b">
        <v>1</v>
      </c>
      <c r="Q785" t="s">
        <v>8276</v>
      </c>
      <c r="R785" s="5">
        <f>Table1[[#This Row],[pledged]]/D785</f>
        <v>1.4813333333333334</v>
      </c>
      <c r="S785" s="6">
        <f>IFERROR(Table1[[#This Row],[pledged]]/Table1[[#This Row],[backers_count]],0)</f>
        <v>63.485714285714288</v>
      </c>
      <c r="T785" s="5" t="s">
        <v>8325</v>
      </c>
      <c r="U785" s="5" t="s">
        <v>8326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 t="str">
        <f>TEXT(((Table1[[#This Row],[deadline]]/60/60)/24)+DATE(1970,1,1),"mmm")</f>
        <v>Mar</v>
      </c>
      <c r="K786" s="14" t="str">
        <f>TEXT(((Table1[[#This Row],[deadline]]/60/60)/24)+DATE(1970,1,1),"yyyy")</f>
        <v>2014</v>
      </c>
      <c r="L786">
        <v>1391571319</v>
      </c>
      <c r="M786">
        <f>((Table1[[#This Row],[launched_at]]/60/60)/24)+DATE(1970,1,1)+(-5/24)</f>
        <v>41674.941192129627</v>
      </c>
      <c r="N786" t="b">
        <v>0</v>
      </c>
      <c r="O786">
        <v>10</v>
      </c>
      <c r="P786" t="b">
        <v>1</v>
      </c>
      <c r="Q786" t="s">
        <v>8276</v>
      </c>
      <c r="R786" s="5">
        <f>Table1[[#This Row],[pledged]]/D786</f>
        <v>1.0249999999999999</v>
      </c>
      <c r="S786" s="6">
        <f>IFERROR(Table1[[#This Row],[pledged]]/Table1[[#This Row],[backers_count]],0)</f>
        <v>102.5</v>
      </c>
      <c r="T786" s="5" t="s">
        <v>8325</v>
      </c>
      <c r="U786" s="5" t="s">
        <v>8326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 t="str">
        <f>TEXT(((Table1[[#This Row],[deadline]]/60/60)/24)+DATE(1970,1,1),"mmm")</f>
        <v>Feb</v>
      </c>
      <c r="K787" s="14" t="str">
        <f>TEXT(((Table1[[#This Row],[deadline]]/60/60)/24)+DATE(1970,1,1),"yyyy")</f>
        <v>2013</v>
      </c>
      <c r="L787">
        <v>1359468915</v>
      </c>
      <c r="M787">
        <f>((Table1[[#This Row],[launched_at]]/60/60)/24)+DATE(1970,1,1)+(-5/24)</f>
        <v>41303.385590277772</v>
      </c>
      <c r="N787" t="b">
        <v>0</v>
      </c>
      <c r="O787">
        <v>29</v>
      </c>
      <c r="P787" t="b">
        <v>1</v>
      </c>
      <c r="Q787" t="s">
        <v>8276</v>
      </c>
      <c r="R787" s="5">
        <f>Table1[[#This Row],[pledged]]/D787</f>
        <v>1.8062799999999999</v>
      </c>
      <c r="S787" s="6">
        <f>IFERROR(Table1[[#This Row],[pledged]]/Table1[[#This Row],[backers_count]],0)</f>
        <v>31.142758620689655</v>
      </c>
      <c r="T787" s="5" t="s">
        <v>8325</v>
      </c>
      <c r="U787" s="5" t="s">
        <v>8326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 t="str">
        <f>TEXT(((Table1[[#This Row],[deadline]]/60/60)/24)+DATE(1970,1,1),"mmm")</f>
        <v>May</v>
      </c>
      <c r="K788" s="14" t="str">
        <f>TEXT(((Table1[[#This Row],[deadline]]/60/60)/24)+DATE(1970,1,1),"yyyy")</f>
        <v>2012</v>
      </c>
      <c r="L788">
        <v>1331774434</v>
      </c>
      <c r="M788">
        <f>((Table1[[#This Row],[launched_at]]/60/60)/24)+DATE(1970,1,1)+(-5/24)</f>
        <v>40982.847615740735</v>
      </c>
      <c r="N788" t="b">
        <v>0</v>
      </c>
      <c r="O788">
        <v>44</v>
      </c>
      <c r="P788" t="b">
        <v>1</v>
      </c>
      <c r="Q788" t="s">
        <v>8276</v>
      </c>
      <c r="R788" s="5">
        <f>Table1[[#This Row],[pledged]]/D788</f>
        <v>1.4279999999999999</v>
      </c>
      <c r="S788" s="6">
        <f>IFERROR(Table1[[#This Row],[pledged]]/Table1[[#This Row],[backers_count]],0)</f>
        <v>162.27272727272728</v>
      </c>
      <c r="T788" s="5" t="s">
        <v>8325</v>
      </c>
      <c r="U788" s="5" t="s">
        <v>8326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 t="str">
        <f>TEXT(((Table1[[#This Row],[deadline]]/60/60)/24)+DATE(1970,1,1),"mmm")</f>
        <v>Nov</v>
      </c>
      <c r="K789" s="14" t="str">
        <f>TEXT(((Table1[[#This Row],[deadline]]/60/60)/24)+DATE(1970,1,1),"yyyy")</f>
        <v>2013</v>
      </c>
      <c r="L789">
        <v>1380726226</v>
      </c>
      <c r="M789">
        <f>((Table1[[#This Row],[launched_at]]/60/60)/24)+DATE(1970,1,1)+(-5/24)</f>
        <v>41549.419282407405</v>
      </c>
      <c r="N789" t="b">
        <v>0</v>
      </c>
      <c r="O789">
        <v>17</v>
      </c>
      <c r="P789" t="b">
        <v>1</v>
      </c>
      <c r="Q789" t="s">
        <v>8276</v>
      </c>
      <c r="R789" s="5">
        <f>Table1[[#This Row],[pledged]]/D789</f>
        <v>1.1416666666666666</v>
      </c>
      <c r="S789" s="6">
        <f>IFERROR(Table1[[#This Row],[pledged]]/Table1[[#This Row],[backers_count]],0)</f>
        <v>80.588235294117652</v>
      </c>
      <c r="T789" s="5" t="s">
        <v>8325</v>
      </c>
      <c r="U789" s="5" t="s">
        <v>8326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 t="str">
        <f>TEXT(((Table1[[#This Row],[deadline]]/60/60)/24)+DATE(1970,1,1),"mmm")</f>
        <v>Jul</v>
      </c>
      <c r="K790" s="14" t="str">
        <f>TEXT(((Table1[[#This Row],[deadline]]/60/60)/24)+DATE(1970,1,1),"yyyy")</f>
        <v>2012</v>
      </c>
      <c r="L790">
        <v>1338336588</v>
      </c>
      <c r="M790">
        <f>((Table1[[#This Row],[launched_at]]/60/60)/24)+DATE(1970,1,1)+(-5/24)</f>
        <v>41058.798472222217</v>
      </c>
      <c r="N790" t="b">
        <v>0</v>
      </c>
      <c r="O790">
        <v>34</v>
      </c>
      <c r="P790" t="b">
        <v>1</v>
      </c>
      <c r="Q790" t="s">
        <v>8276</v>
      </c>
      <c r="R790" s="5">
        <f>Table1[[#This Row],[pledged]]/D790</f>
        <v>2.03505</v>
      </c>
      <c r="S790" s="6">
        <f>IFERROR(Table1[[#This Row],[pledged]]/Table1[[#This Row],[backers_count]],0)</f>
        <v>59.85441176470588</v>
      </c>
      <c r="T790" s="5" t="s">
        <v>8325</v>
      </c>
      <c r="U790" s="5" t="s">
        <v>8326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 t="str">
        <f>TEXT(((Table1[[#This Row],[deadline]]/60/60)/24)+DATE(1970,1,1),"mmm")</f>
        <v>Jan</v>
      </c>
      <c r="K791" s="14" t="str">
        <f>TEXT(((Table1[[#This Row],[deadline]]/60/60)/24)+DATE(1970,1,1),"yyyy")</f>
        <v>2013</v>
      </c>
      <c r="L791">
        <v>1357187280</v>
      </c>
      <c r="M791">
        <f>((Table1[[#This Row],[launched_at]]/60/60)/24)+DATE(1970,1,1)+(-5/24)</f>
        <v>41276.977777777778</v>
      </c>
      <c r="N791" t="b">
        <v>0</v>
      </c>
      <c r="O791">
        <v>14</v>
      </c>
      <c r="P791" t="b">
        <v>1</v>
      </c>
      <c r="Q791" t="s">
        <v>8276</v>
      </c>
      <c r="R791" s="5">
        <f>Table1[[#This Row],[pledged]]/D791</f>
        <v>1.0941176470588236</v>
      </c>
      <c r="S791" s="6">
        <f>IFERROR(Table1[[#This Row],[pledged]]/Table1[[#This Row],[backers_count]],0)</f>
        <v>132.85714285714286</v>
      </c>
      <c r="T791" s="5" t="s">
        <v>8325</v>
      </c>
      <c r="U791" s="5" t="s">
        <v>8326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 t="str">
        <f>TEXT(((Table1[[#This Row],[deadline]]/60/60)/24)+DATE(1970,1,1),"mmm")</f>
        <v>Feb</v>
      </c>
      <c r="K792" s="14" t="str">
        <f>TEXT(((Table1[[#This Row],[deadline]]/60/60)/24)+DATE(1970,1,1),"yyyy")</f>
        <v>2013</v>
      </c>
      <c r="L792">
        <v>1357088939</v>
      </c>
      <c r="M792">
        <f>((Table1[[#This Row],[launched_at]]/60/60)/24)+DATE(1970,1,1)+(-5/24)</f>
        <v>41275.839571759258</v>
      </c>
      <c r="N792" t="b">
        <v>0</v>
      </c>
      <c r="O792">
        <v>156</v>
      </c>
      <c r="P792" t="b">
        <v>1</v>
      </c>
      <c r="Q792" t="s">
        <v>8276</v>
      </c>
      <c r="R792" s="5">
        <f>Table1[[#This Row],[pledged]]/D792</f>
        <v>1.443746</v>
      </c>
      <c r="S792" s="6">
        <f>IFERROR(Table1[[#This Row],[pledged]]/Table1[[#This Row],[backers_count]],0)</f>
        <v>92.547820512820508</v>
      </c>
      <c r="T792" s="5" t="s">
        <v>8325</v>
      </c>
      <c r="U792" s="5" t="s">
        <v>8326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 t="str">
        <f>TEXT(((Table1[[#This Row],[deadline]]/60/60)/24)+DATE(1970,1,1),"mmm")</f>
        <v>Nov</v>
      </c>
      <c r="K793" s="14" t="str">
        <f>TEXT(((Table1[[#This Row],[deadline]]/60/60)/24)+DATE(1970,1,1),"yyyy")</f>
        <v>2013</v>
      </c>
      <c r="L793">
        <v>1381430646</v>
      </c>
      <c r="M793">
        <f>((Table1[[#This Row],[launched_at]]/60/60)/24)+DATE(1970,1,1)+(-5/24)</f>
        <v>41557.572291666664</v>
      </c>
      <c r="N793" t="b">
        <v>0</v>
      </c>
      <c r="O793">
        <v>128</v>
      </c>
      <c r="P793" t="b">
        <v>1</v>
      </c>
      <c r="Q793" t="s">
        <v>8276</v>
      </c>
      <c r="R793" s="5">
        <f>Table1[[#This Row],[pledged]]/D793</f>
        <v>1.0386666666666666</v>
      </c>
      <c r="S793" s="6">
        <f>IFERROR(Table1[[#This Row],[pledged]]/Table1[[#This Row],[backers_count]],0)</f>
        <v>60.859375</v>
      </c>
      <c r="T793" s="5" t="s">
        <v>8325</v>
      </c>
      <c r="U793" s="5" t="s">
        <v>8326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 t="str">
        <f>TEXT(((Table1[[#This Row],[deadline]]/60/60)/24)+DATE(1970,1,1),"mmm")</f>
        <v>Nov</v>
      </c>
      <c r="K794" s="14" t="str">
        <f>TEXT(((Table1[[#This Row],[deadline]]/60/60)/24)+DATE(1970,1,1),"yyyy")</f>
        <v>2013</v>
      </c>
      <c r="L794">
        <v>1381265883</v>
      </c>
      <c r="M794">
        <f>((Table1[[#This Row],[launched_at]]/60/60)/24)+DATE(1970,1,1)+(-5/24)</f>
        <v>41555.665312500001</v>
      </c>
      <c r="N794" t="b">
        <v>0</v>
      </c>
      <c r="O794">
        <v>60</v>
      </c>
      <c r="P794" t="b">
        <v>1</v>
      </c>
      <c r="Q794" t="s">
        <v>8276</v>
      </c>
      <c r="R794" s="5">
        <f>Table1[[#This Row],[pledged]]/D794</f>
        <v>1.0044440000000001</v>
      </c>
      <c r="S794" s="6">
        <f>IFERROR(Table1[[#This Row],[pledged]]/Table1[[#This Row],[backers_count]],0)</f>
        <v>41.851833333333339</v>
      </c>
      <c r="T794" s="5" t="s">
        <v>8325</v>
      </c>
      <c r="U794" s="5" t="s">
        <v>8326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 t="str">
        <f>TEXT(((Table1[[#This Row],[deadline]]/60/60)/24)+DATE(1970,1,1),"mmm")</f>
        <v>Jul</v>
      </c>
      <c r="K795" s="14" t="str">
        <f>TEXT(((Table1[[#This Row],[deadline]]/60/60)/24)+DATE(1970,1,1),"yyyy")</f>
        <v>2013</v>
      </c>
      <c r="L795">
        <v>1371491244</v>
      </c>
      <c r="M795">
        <f>((Table1[[#This Row],[launched_at]]/60/60)/24)+DATE(1970,1,1)+(-5/24)</f>
        <v>41442.532916666663</v>
      </c>
      <c r="N795" t="b">
        <v>0</v>
      </c>
      <c r="O795">
        <v>32</v>
      </c>
      <c r="P795" t="b">
        <v>1</v>
      </c>
      <c r="Q795" t="s">
        <v>8276</v>
      </c>
      <c r="R795" s="5">
        <f>Table1[[#This Row],[pledged]]/D795</f>
        <v>1.0277927272727272</v>
      </c>
      <c r="S795" s="6">
        <f>IFERROR(Table1[[#This Row],[pledged]]/Table1[[#This Row],[backers_count]],0)</f>
        <v>88.325937499999995</v>
      </c>
      <c r="T795" s="5" t="s">
        <v>8325</v>
      </c>
      <c r="U795" s="5" t="s">
        <v>8326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 t="str">
        <f>TEXT(((Table1[[#This Row],[deadline]]/60/60)/24)+DATE(1970,1,1),"mmm")</f>
        <v>Sep</v>
      </c>
      <c r="K796" s="14" t="str">
        <f>TEXT(((Table1[[#This Row],[deadline]]/60/60)/24)+DATE(1970,1,1),"yyyy")</f>
        <v>2011</v>
      </c>
      <c r="L796">
        <v>1310438737</v>
      </c>
      <c r="M796">
        <f>((Table1[[#This Row],[launched_at]]/60/60)/24)+DATE(1970,1,1)+(-5/24)</f>
        <v>40735.906678240739</v>
      </c>
      <c r="N796" t="b">
        <v>0</v>
      </c>
      <c r="O796">
        <v>53</v>
      </c>
      <c r="P796" t="b">
        <v>1</v>
      </c>
      <c r="Q796" t="s">
        <v>8276</v>
      </c>
      <c r="R796" s="5">
        <f>Table1[[#This Row],[pledged]]/D796</f>
        <v>1.0531250000000001</v>
      </c>
      <c r="S796" s="6">
        <f>IFERROR(Table1[[#This Row],[pledged]]/Table1[[#This Row],[backers_count]],0)</f>
        <v>158.96226415094338</v>
      </c>
      <c r="T796" s="5" t="s">
        <v>8325</v>
      </c>
      <c r="U796" s="5" t="s">
        <v>8326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 t="str">
        <f>TEXT(((Table1[[#This Row],[deadline]]/60/60)/24)+DATE(1970,1,1),"mmm")</f>
        <v>Apr</v>
      </c>
      <c r="K797" s="14" t="str">
        <f>TEXT(((Table1[[#This Row],[deadline]]/60/60)/24)+DATE(1970,1,1),"yyyy")</f>
        <v>2012</v>
      </c>
      <c r="L797">
        <v>1330094566</v>
      </c>
      <c r="M797">
        <f>((Table1[[#This Row],[launched_at]]/60/60)/24)+DATE(1970,1,1)+(-5/24)</f>
        <v>40963.404699074068</v>
      </c>
      <c r="N797" t="b">
        <v>0</v>
      </c>
      <c r="O797">
        <v>184</v>
      </c>
      <c r="P797" t="b">
        <v>1</v>
      </c>
      <c r="Q797" t="s">
        <v>8276</v>
      </c>
      <c r="R797" s="5">
        <f>Table1[[#This Row],[pledged]]/D797</f>
        <v>1.1178571428571429</v>
      </c>
      <c r="S797" s="6">
        <f>IFERROR(Table1[[#This Row],[pledged]]/Table1[[#This Row],[backers_count]],0)</f>
        <v>85.054347826086953</v>
      </c>
      <c r="T797" s="5" t="s">
        <v>8325</v>
      </c>
      <c r="U797" s="5" t="s">
        <v>8326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 t="str">
        <f>TEXT(((Table1[[#This Row],[deadline]]/60/60)/24)+DATE(1970,1,1),"mmm")</f>
        <v>Sep</v>
      </c>
      <c r="K798" s="14" t="str">
        <f>TEXT(((Table1[[#This Row],[deadline]]/60/60)/24)+DATE(1970,1,1),"yyyy")</f>
        <v>2013</v>
      </c>
      <c r="L798">
        <v>1376687485</v>
      </c>
      <c r="M798">
        <f>((Table1[[#This Row],[launched_at]]/60/60)/24)+DATE(1970,1,1)+(-5/24)</f>
        <v>41502.674594907403</v>
      </c>
      <c r="N798" t="b">
        <v>0</v>
      </c>
      <c r="O798">
        <v>90</v>
      </c>
      <c r="P798" t="b">
        <v>1</v>
      </c>
      <c r="Q798" t="s">
        <v>8276</v>
      </c>
      <c r="R798" s="5">
        <f>Table1[[#This Row],[pledged]]/D798</f>
        <v>1.0135000000000001</v>
      </c>
      <c r="S798" s="6">
        <f>IFERROR(Table1[[#This Row],[pledged]]/Table1[[#This Row],[backers_count]],0)</f>
        <v>112.61111111111111</v>
      </c>
      <c r="T798" s="5" t="s">
        <v>8325</v>
      </c>
      <c r="U798" s="5" t="s">
        <v>8326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 t="str">
        <f>TEXT(((Table1[[#This Row],[deadline]]/60/60)/24)+DATE(1970,1,1),"mmm")</f>
        <v>Apr</v>
      </c>
      <c r="K799" s="14" t="str">
        <f>TEXT(((Table1[[#This Row],[deadline]]/60/60)/24)+DATE(1970,1,1),"yyyy")</f>
        <v>2012</v>
      </c>
      <c r="L799">
        <v>1332978688</v>
      </c>
      <c r="M799">
        <f>((Table1[[#This Row],[launched_at]]/60/60)/24)+DATE(1970,1,1)+(-5/24)</f>
        <v>40996.785740740735</v>
      </c>
      <c r="N799" t="b">
        <v>0</v>
      </c>
      <c r="O799">
        <v>71</v>
      </c>
      <c r="P799" t="b">
        <v>1</v>
      </c>
      <c r="Q799" t="s">
        <v>8276</v>
      </c>
      <c r="R799" s="5">
        <f>Table1[[#This Row],[pledged]]/D799</f>
        <v>1.0753333333333333</v>
      </c>
      <c r="S799" s="6">
        <f>IFERROR(Table1[[#This Row],[pledged]]/Table1[[#This Row],[backers_count]],0)</f>
        <v>45.436619718309856</v>
      </c>
      <c r="T799" s="5" t="s">
        <v>8325</v>
      </c>
      <c r="U799" s="5" t="s">
        <v>8326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 t="str">
        <f>TEXT(((Table1[[#This Row],[deadline]]/60/60)/24)+DATE(1970,1,1),"mmm")</f>
        <v>Sep</v>
      </c>
      <c r="K800" s="14" t="str">
        <f>TEXT(((Table1[[#This Row],[deadline]]/60/60)/24)+DATE(1970,1,1),"yyyy")</f>
        <v>2014</v>
      </c>
      <c r="L800">
        <v>1409494187</v>
      </c>
      <c r="M800">
        <f>((Table1[[#This Row],[launched_at]]/60/60)/24)+DATE(1970,1,1)+(-5/24)</f>
        <v>41882.381793981483</v>
      </c>
      <c r="N800" t="b">
        <v>0</v>
      </c>
      <c r="O800">
        <v>87</v>
      </c>
      <c r="P800" t="b">
        <v>1</v>
      </c>
      <c r="Q800" t="s">
        <v>8276</v>
      </c>
      <c r="R800" s="5">
        <f>Table1[[#This Row],[pledged]]/D800</f>
        <v>1.1488571428571428</v>
      </c>
      <c r="S800" s="6">
        <f>IFERROR(Table1[[#This Row],[pledged]]/Table1[[#This Row],[backers_count]],0)</f>
        <v>46.218390804597703</v>
      </c>
      <c r="T800" s="5" t="s">
        <v>8325</v>
      </c>
      <c r="U800" s="5" t="s">
        <v>8326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 t="str">
        <f>TEXT(((Table1[[#This Row],[deadline]]/60/60)/24)+DATE(1970,1,1),"mmm")</f>
        <v>Apr</v>
      </c>
      <c r="K801" s="14" t="str">
        <f>TEXT(((Table1[[#This Row],[deadline]]/60/60)/24)+DATE(1970,1,1),"yyyy")</f>
        <v>2012</v>
      </c>
      <c r="L801">
        <v>1332950446</v>
      </c>
      <c r="M801">
        <f>((Table1[[#This Row],[launched_at]]/60/60)/24)+DATE(1970,1,1)+(-5/24)</f>
        <v>40996.458865740737</v>
      </c>
      <c r="N801" t="b">
        <v>0</v>
      </c>
      <c r="O801">
        <v>28</v>
      </c>
      <c r="P801" t="b">
        <v>1</v>
      </c>
      <c r="Q801" t="s">
        <v>8276</v>
      </c>
      <c r="R801" s="5">
        <f>Table1[[#This Row],[pledged]]/D801</f>
        <v>1.0002</v>
      </c>
      <c r="S801" s="6">
        <f>IFERROR(Table1[[#This Row],[pledged]]/Table1[[#This Row],[backers_count]],0)</f>
        <v>178.60714285714286</v>
      </c>
      <c r="T801" s="5" t="s">
        <v>8325</v>
      </c>
      <c r="U801" s="5" t="s">
        <v>8326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 t="str">
        <f>TEXT(((Table1[[#This Row],[deadline]]/60/60)/24)+DATE(1970,1,1),"mmm")</f>
        <v>Sep</v>
      </c>
      <c r="K802" s="14" t="str">
        <f>TEXT(((Table1[[#This Row],[deadline]]/60/60)/24)+DATE(1970,1,1),"yyyy")</f>
        <v>2014</v>
      </c>
      <c r="L802">
        <v>1407839054</v>
      </c>
      <c r="M802">
        <f>((Table1[[#This Row],[launched_at]]/60/60)/24)+DATE(1970,1,1)+(-5/24)</f>
        <v>41863.225162037037</v>
      </c>
      <c r="N802" t="b">
        <v>0</v>
      </c>
      <c r="O802">
        <v>56</v>
      </c>
      <c r="P802" t="b">
        <v>1</v>
      </c>
      <c r="Q802" t="s">
        <v>8276</v>
      </c>
      <c r="R802" s="5">
        <f>Table1[[#This Row],[pledged]]/D802</f>
        <v>1.5213333333333334</v>
      </c>
      <c r="S802" s="6">
        <f>IFERROR(Table1[[#This Row],[pledged]]/Table1[[#This Row],[backers_count]],0)</f>
        <v>40.75</v>
      </c>
      <c r="T802" s="5" t="s">
        <v>8325</v>
      </c>
      <c r="U802" s="5" t="s">
        <v>8326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 t="str">
        <f>TEXT(((Table1[[#This Row],[deadline]]/60/60)/24)+DATE(1970,1,1),"mmm")</f>
        <v>Jul</v>
      </c>
      <c r="K803" s="14" t="str">
        <f>TEXT(((Table1[[#This Row],[deadline]]/60/60)/24)+DATE(1970,1,1),"yyyy")</f>
        <v>2011</v>
      </c>
      <c r="L803">
        <v>1306955120</v>
      </c>
      <c r="M803">
        <f>((Table1[[#This Row],[launched_at]]/60/60)/24)+DATE(1970,1,1)+(-5/24)</f>
        <v>40695.587037037032</v>
      </c>
      <c r="N803" t="b">
        <v>0</v>
      </c>
      <c r="O803">
        <v>51</v>
      </c>
      <c r="P803" t="b">
        <v>1</v>
      </c>
      <c r="Q803" t="s">
        <v>8276</v>
      </c>
      <c r="R803" s="5">
        <f>Table1[[#This Row],[pledged]]/D803</f>
        <v>1.1152149999999998</v>
      </c>
      <c r="S803" s="6">
        <f>IFERROR(Table1[[#This Row],[pledged]]/Table1[[#This Row],[backers_count]],0)</f>
        <v>43.733921568627444</v>
      </c>
      <c r="T803" s="5" t="s">
        <v>8325</v>
      </c>
      <c r="U803" s="5" t="s">
        <v>8326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 t="str">
        <f>TEXT(((Table1[[#This Row],[deadline]]/60/60)/24)+DATE(1970,1,1),"mmm")</f>
        <v>Sep</v>
      </c>
      <c r="K804" s="14" t="str">
        <f>TEXT(((Table1[[#This Row],[deadline]]/60/60)/24)+DATE(1970,1,1),"yyyy")</f>
        <v>2012</v>
      </c>
      <c r="L804">
        <v>1343867524</v>
      </c>
      <c r="M804">
        <f>((Table1[[#This Row],[launched_at]]/60/60)/24)+DATE(1970,1,1)+(-5/24)</f>
        <v>41122.813935185186</v>
      </c>
      <c r="N804" t="b">
        <v>0</v>
      </c>
      <c r="O804">
        <v>75</v>
      </c>
      <c r="P804" t="b">
        <v>1</v>
      </c>
      <c r="Q804" t="s">
        <v>8276</v>
      </c>
      <c r="R804" s="5">
        <f>Table1[[#This Row],[pledged]]/D804</f>
        <v>1.0133333333333334</v>
      </c>
      <c r="S804" s="6">
        <f>IFERROR(Table1[[#This Row],[pledged]]/Table1[[#This Row],[backers_count]],0)</f>
        <v>81.066666666666663</v>
      </c>
      <c r="T804" s="5" t="s">
        <v>8325</v>
      </c>
      <c r="U804" s="5" t="s">
        <v>8326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 t="str">
        <f>TEXT(((Table1[[#This Row],[deadline]]/60/60)/24)+DATE(1970,1,1),"mmm")</f>
        <v>May</v>
      </c>
      <c r="K805" s="14" t="str">
        <f>TEXT(((Table1[[#This Row],[deadline]]/60/60)/24)+DATE(1970,1,1),"yyyy")</f>
        <v>2011</v>
      </c>
      <c r="L805">
        <v>1304376478</v>
      </c>
      <c r="M805">
        <f>((Table1[[#This Row],[launched_at]]/60/60)/24)+DATE(1970,1,1)+(-5/24)</f>
        <v>40665.741643518515</v>
      </c>
      <c r="N805" t="b">
        <v>0</v>
      </c>
      <c r="O805">
        <v>38</v>
      </c>
      <c r="P805" t="b">
        <v>1</v>
      </c>
      <c r="Q805" t="s">
        <v>8276</v>
      </c>
      <c r="R805" s="5">
        <f>Table1[[#This Row],[pledged]]/D805</f>
        <v>1.232608695652174</v>
      </c>
      <c r="S805" s="6">
        <f>IFERROR(Table1[[#This Row],[pledged]]/Table1[[#This Row],[backers_count]],0)</f>
        <v>74.60526315789474</v>
      </c>
      <c r="T805" s="5" t="s">
        <v>8325</v>
      </c>
      <c r="U805" s="5" t="s">
        <v>8326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 t="str">
        <f>TEXT(((Table1[[#This Row],[deadline]]/60/60)/24)+DATE(1970,1,1),"mmm")</f>
        <v>Jul</v>
      </c>
      <c r="K806" s="14" t="str">
        <f>TEXT(((Table1[[#This Row],[deadline]]/60/60)/24)+DATE(1970,1,1),"yyyy")</f>
        <v>2011</v>
      </c>
      <c r="L806">
        <v>1309919526</v>
      </c>
      <c r="M806">
        <f>((Table1[[#This Row],[launched_at]]/60/60)/24)+DATE(1970,1,1)+(-5/24)</f>
        <v>40729.897291666668</v>
      </c>
      <c r="N806" t="b">
        <v>0</v>
      </c>
      <c r="O806">
        <v>18</v>
      </c>
      <c r="P806" t="b">
        <v>1</v>
      </c>
      <c r="Q806" t="s">
        <v>8276</v>
      </c>
      <c r="R806" s="5">
        <f>Table1[[#This Row],[pledged]]/D806</f>
        <v>1</v>
      </c>
      <c r="S806" s="6">
        <f>IFERROR(Table1[[#This Row],[pledged]]/Table1[[#This Row],[backers_count]],0)</f>
        <v>305.55555555555554</v>
      </c>
      <c r="T806" s="5" t="s">
        <v>8325</v>
      </c>
      <c r="U806" s="5" t="s">
        <v>8326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 t="str">
        <f>TEXT(((Table1[[#This Row],[deadline]]/60/60)/24)+DATE(1970,1,1),"mmm")</f>
        <v>Jul</v>
      </c>
      <c r="K807" s="14" t="str">
        <f>TEXT(((Table1[[#This Row],[deadline]]/60/60)/24)+DATE(1970,1,1),"yyyy")</f>
        <v>2011</v>
      </c>
      <c r="L807">
        <v>1306525512</v>
      </c>
      <c r="M807">
        <f>((Table1[[#This Row],[launched_at]]/60/60)/24)+DATE(1970,1,1)+(-5/24)</f>
        <v>40690.614722222221</v>
      </c>
      <c r="N807" t="b">
        <v>0</v>
      </c>
      <c r="O807">
        <v>54</v>
      </c>
      <c r="P807" t="b">
        <v>1</v>
      </c>
      <c r="Q807" t="s">
        <v>8276</v>
      </c>
      <c r="R807" s="5">
        <f>Table1[[#This Row],[pledged]]/D807</f>
        <v>1.05</v>
      </c>
      <c r="S807" s="6">
        <f>IFERROR(Table1[[#This Row],[pledged]]/Table1[[#This Row],[backers_count]],0)</f>
        <v>58.333333333333336</v>
      </c>
      <c r="T807" s="5" t="s">
        <v>8325</v>
      </c>
      <c r="U807" s="5" t="s">
        <v>8326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 t="str">
        <f>TEXT(((Table1[[#This Row],[deadline]]/60/60)/24)+DATE(1970,1,1),"mmm")</f>
        <v>Sep</v>
      </c>
      <c r="K808" s="14" t="str">
        <f>TEXT(((Table1[[#This Row],[deadline]]/60/60)/24)+DATE(1970,1,1),"yyyy")</f>
        <v>2011</v>
      </c>
      <c r="L808">
        <v>1312821339</v>
      </c>
      <c r="M808">
        <f>((Table1[[#This Row],[launched_at]]/60/60)/24)+DATE(1970,1,1)+(-5/24)</f>
        <v>40763.483090277776</v>
      </c>
      <c r="N808" t="b">
        <v>0</v>
      </c>
      <c r="O808">
        <v>71</v>
      </c>
      <c r="P808" t="b">
        <v>1</v>
      </c>
      <c r="Q808" t="s">
        <v>8276</v>
      </c>
      <c r="R808" s="5">
        <f>Table1[[#This Row],[pledged]]/D808</f>
        <v>1.0443750000000001</v>
      </c>
      <c r="S808" s="6">
        <f>IFERROR(Table1[[#This Row],[pledged]]/Table1[[#This Row],[backers_count]],0)</f>
        <v>117.67605633802818</v>
      </c>
      <c r="T808" s="5" t="s">
        <v>8325</v>
      </c>
      <c r="U808" s="5" t="s">
        <v>8326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 t="str">
        <f>TEXT(((Table1[[#This Row],[deadline]]/60/60)/24)+DATE(1970,1,1),"mmm")</f>
        <v>Mar</v>
      </c>
      <c r="K809" s="14" t="str">
        <f>TEXT(((Table1[[#This Row],[deadline]]/60/60)/24)+DATE(1970,1,1),"yyyy")</f>
        <v>2017</v>
      </c>
      <c r="L809">
        <v>1485270311</v>
      </c>
      <c r="M809">
        <f>((Table1[[#This Row],[launched_at]]/60/60)/24)+DATE(1970,1,1)+(-5/24)</f>
        <v>42759.420266203706</v>
      </c>
      <c r="N809" t="b">
        <v>0</v>
      </c>
      <c r="O809">
        <v>57</v>
      </c>
      <c r="P809" t="b">
        <v>1</v>
      </c>
      <c r="Q809" t="s">
        <v>8276</v>
      </c>
      <c r="R809" s="5">
        <f>Table1[[#This Row],[pledged]]/D809</f>
        <v>1.05125</v>
      </c>
      <c r="S809" s="6">
        <f>IFERROR(Table1[[#This Row],[pledged]]/Table1[[#This Row],[backers_count]],0)</f>
        <v>73.771929824561397</v>
      </c>
      <c r="T809" s="5" t="s">
        <v>8325</v>
      </c>
      <c r="U809" s="5" t="s">
        <v>8326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 t="str">
        <f>TEXT(((Table1[[#This Row],[deadline]]/60/60)/24)+DATE(1970,1,1),"mmm")</f>
        <v>Dec</v>
      </c>
      <c r="K810" s="14" t="str">
        <f>TEXT(((Table1[[#This Row],[deadline]]/60/60)/24)+DATE(1970,1,1),"yyyy")</f>
        <v>2014</v>
      </c>
      <c r="L810">
        <v>1416363886</v>
      </c>
      <c r="M810">
        <f>((Table1[[#This Row],[launched_at]]/60/60)/24)+DATE(1970,1,1)+(-5/24)</f>
        <v>41961.892199074071</v>
      </c>
      <c r="N810" t="b">
        <v>0</v>
      </c>
      <c r="O810">
        <v>43</v>
      </c>
      <c r="P810" t="b">
        <v>1</v>
      </c>
      <c r="Q810" t="s">
        <v>8276</v>
      </c>
      <c r="R810" s="5">
        <f>Table1[[#This Row],[pledged]]/D810</f>
        <v>1</v>
      </c>
      <c r="S810" s="6">
        <f>IFERROR(Table1[[#This Row],[pledged]]/Table1[[#This Row],[backers_count]],0)</f>
        <v>104.65116279069767</v>
      </c>
      <c r="T810" s="5" t="s">
        <v>8325</v>
      </c>
      <c r="U810" s="5" t="s">
        <v>8326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 t="str">
        <f>TEXT(((Table1[[#This Row],[deadline]]/60/60)/24)+DATE(1970,1,1),"mmm")</f>
        <v>Jan</v>
      </c>
      <c r="K811" s="14" t="str">
        <f>TEXT(((Table1[[#This Row],[deadline]]/60/60)/24)+DATE(1970,1,1),"yyyy")</f>
        <v>2014</v>
      </c>
      <c r="L811">
        <v>1387569630</v>
      </c>
      <c r="M811">
        <f>((Table1[[#This Row],[launched_at]]/60/60)/24)+DATE(1970,1,1)+(-5/24)</f>
        <v>41628.625347222223</v>
      </c>
      <c r="N811" t="b">
        <v>0</v>
      </c>
      <c r="O811">
        <v>52</v>
      </c>
      <c r="P811" t="b">
        <v>1</v>
      </c>
      <c r="Q811" t="s">
        <v>8276</v>
      </c>
      <c r="R811" s="5">
        <f>Table1[[#This Row],[pledged]]/D811</f>
        <v>1.03775</v>
      </c>
      <c r="S811" s="6">
        <f>IFERROR(Table1[[#This Row],[pledged]]/Table1[[#This Row],[backers_count]],0)</f>
        <v>79.82692307692308</v>
      </c>
      <c r="T811" s="5" t="s">
        <v>8325</v>
      </c>
      <c r="U811" s="5" t="s">
        <v>8326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 t="str">
        <f>TEXT(((Table1[[#This Row],[deadline]]/60/60)/24)+DATE(1970,1,1),"mmm")</f>
        <v>Sep</v>
      </c>
      <c r="K812" s="14" t="str">
        <f>TEXT(((Table1[[#This Row],[deadline]]/60/60)/24)+DATE(1970,1,1),"yyyy")</f>
        <v>2012</v>
      </c>
      <c r="L812">
        <v>1343870462</v>
      </c>
      <c r="M812">
        <f>((Table1[[#This Row],[launched_at]]/60/60)/24)+DATE(1970,1,1)+(-5/24)</f>
        <v>41122.847939814812</v>
      </c>
      <c r="N812" t="b">
        <v>0</v>
      </c>
      <c r="O812">
        <v>27</v>
      </c>
      <c r="P812" t="b">
        <v>1</v>
      </c>
      <c r="Q812" t="s">
        <v>8276</v>
      </c>
      <c r="R812" s="5">
        <f>Table1[[#This Row],[pledged]]/D812</f>
        <v>1.05</v>
      </c>
      <c r="S812" s="6">
        <f>IFERROR(Table1[[#This Row],[pledged]]/Table1[[#This Row],[backers_count]],0)</f>
        <v>58.333333333333336</v>
      </c>
      <c r="T812" s="5" t="s">
        <v>8325</v>
      </c>
      <c r="U812" s="5" t="s">
        <v>8326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 t="str">
        <f>TEXT(((Table1[[#This Row],[deadline]]/60/60)/24)+DATE(1970,1,1),"mmm")</f>
        <v>Jul</v>
      </c>
      <c r="K813" s="14" t="str">
        <f>TEXT(((Table1[[#This Row],[deadline]]/60/60)/24)+DATE(1970,1,1),"yyyy")</f>
        <v>2013</v>
      </c>
      <c r="L813">
        <v>1371569202</v>
      </c>
      <c r="M813">
        <f>((Table1[[#This Row],[launched_at]]/60/60)/24)+DATE(1970,1,1)+(-5/24)</f>
        <v>41443.435208333329</v>
      </c>
      <c r="N813" t="b">
        <v>0</v>
      </c>
      <c r="O813">
        <v>12</v>
      </c>
      <c r="P813" t="b">
        <v>1</v>
      </c>
      <c r="Q813" t="s">
        <v>8276</v>
      </c>
      <c r="R813" s="5">
        <f>Table1[[#This Row],[pledged]]/D813</f>
        <v>1.04</v>
      </c>
      <c r="S813" s="6">
        <f>IFERROR(Table1[[#This Row],[pledged]]/Table1[[#This Row],[backers_count]],0)</f>
        <v>86.666666666666671</v>
      </c>
      <c r="T813" s="5" t="s">
        <v>8325</v>
      </c>
      <c r="U813" s="5" t="s">
        <v>8326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 t="str">
        <f>TEXT(((Table1[[#This Row],[deadline]]/60/60)/24)+DATE(1970,1,1),"mmm")</f>
        <v>Mar</v>
      </c>
      <c r="K814" s="14" t="str">
        <f>TEXT(((Table1[[#This Row],[deadline]]/60/60)/24)+DATE(1970,1,1),"yyyy")</f>
        <v>2013</v>
      </c>
      <c r="L814">
        <v>1357604752</v>
      </c>
      <c r="M814">
        <f>((Table1[[#This Row],[launched_at]]/60/60)/24)+DATE(1970,1,1)+(-5/24)</f>
        <v>41281.809629629628</v>
      </c>
      <c r="N814" t="b">
        <v>0</v>
      </c>
      <c r="O814">
        <v>33</v>
      </c>
      <c r="P814" t="b">
        <v>1</v>
      </c>
      <c r="Q814" t="s">
        <v>8276</v>
      </c>
      <c r="R814" s="5">
        <f>Table1[[#This Row],[pledged]]/D814</f>
        <v>1.5183333333333333</v>
      </c>
      <c r="S814" s="6">
        <f>IFERROR(Table1[[#This Row],[pledged]]/Table1[[#This Row],[backers_count]],0)</f>
        <v>27.606060606060606</v>
      </c>
      <c r="T814" s="5" t="s">
        <v>8325</v>
      </c>
      <c r="U814" s="5" t="s">
        <v>8326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 t="str">
        <f>TEXT(((Table1[[#This Row],[deadline]]/60/60)/24)+DATE(1970,1,1),"mmm")</f>
        <v>Jul</v>
      </c>
      <c r="K815" s="14" t="str">
        <f>TEXT(((Table1[[#This Row],[deadline]]/60/60)/24)+DATE(1970,1,1),"yyyy")</f>
        <v>2012</v>
      </c>
      <c r="L815">
        <v>1340233365</v>
      </c>
      <c r="M815">
        <f>((Table1[[#This Row],[launched_at]]/60/60)/24)+DATE(1970,1,1)+(-5/24)</f>
        <v>41080.751909722218</v>
      </c>
      <c r="N815" t="b">
        <v>0</v>
      </c>
      <c r="O815">
        <v>96</v>
      </c>
      <c r="P815" t="b">
        <v>1</v>
      </c>
      <c r="Q815" t="s">
        <v>8276</v>
      </c>
      <c r="R815" s="5">
        <f>Table1[[#This Row],[pledged]]/D815</f>
        <v>1.59996</v>
      </c>
      <c r="S815" s="6">
        <f>IFERROR(Table1[[#This Row],[pledged]]/Table1[[#This Row],[backers_count]],0)</f>
        <v>24.999375000000001</v>
      </c>
      <c r="T815" s="5" t="s">
        <v>8325</v>
      </c>
      <c r="U815" s="5" t="s">
        <v>8326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 t="str">
        <f>TEXT(((Table1[[#This Row],[deadline]]/60/60)/24)+DATE(1970,1,1),"mmm")</f>
        <v>May</v>
      </c>
      <c r="K816" s="14" t="str">
        <f>TEXT(((Table1[[#This Row],[deadline]]/60/60)/24)+DATE(1970,1,1),"yyyy")</f>
        <v>2011</v>
      </c>
      <c r="L816">
        <v>1305568201</v>
      </c>
      <c r="M816">
        <f>((Table1[[#This Row],[launched_at]]/60/60)/24)+DATE(1970,1,1)+(-5/24)</f>
        <v>40679.534733796296</v>
      </c>
      <c r="N816" t="b">
        <v>0</v>
      </c>
      <c r="O816">
        <v>28</v>
      </c>
      <c r="P816" t="b">
        <v>1</v>
      </c>
      <c r="Q816" t="s">
        <v>8276</v>
      </c>
      <c r="R816" s="5">
        <f>Table1[[#This Row],[pledged]]/D816</f>
        <v>1.2729999999999999</v>
      </c>
      <c r="S816" s="6">
        <f>IFERROR(Table1[[#This Row],[pledged]]/Table1[[#This Row],[backers_count]],0)</f>
        <v>45.464285714285715</v>
      </c>
      <c r="T816" s="5" t="s">
        <v>8325</v>
      </c>
      <c r="U816" s="5" t="s">
        <v>8326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 t="str">
        <f>TEXT(((Table1[[#This Row],[deadline]]/60/60)/24)+DATE(1970,1,1),"mmm")</f>
        <v>Nov</v>
      </c>
      <c r="K817" s="14" t="str">
        <f>TEXT(((Table1[[#This Row],[deadline]]/60/60)/24)+DATE(1970,1,1),"yyyy")</f>
        <v>2014</v>
      </c>
      <c r="L817">
        <v>1412287303</v>
      </c>
      <c r="M817">
        <f>((Table1[[#This Row],[launched_at]]/60/60)/24)+DATE(1970,1,1)+(-5/24)</f>
        <v>41914.70952546296</v>
      </c>
      <c r="N817" t="b">
        <v>0</v>
      </c>
      <c r="O817">
        <v>43</v>
      </c>
      <c r="P817" t="b">
        <v>1</v>
      </c>
      <c r="Q817" t="s">
        <v>8276</v>
      </c>
      <c r="R817" s="5">
        <f>Table1[[#This Row],[pledged]]/D817</f>
        <v>1.07</v>
      </c>
      <c r="S817" s="6">
        <f>IFERROR(Table1[[#This Row],[pledged]]/Table1[[#This Row],[backers_count]],0)</f>
        <v>99.534883720930239</v>
      </c>
      <c r="T817" s="5" t="s">
        <v>8325</v>
      </c>
      <c r="U817" s="5" t="s">
        <v>8326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 t="str">
        <f>TEXT(((Table1[[#This Row],[deadline]]/60/60)/24)+DATE(1970,1,1),"mmm")</f>
        <v>Apr</v>
      </c>
      <c r="K818" s="14" t="str">
        <f>TEXT(((Table1[[#This Row],[deadline]]/60/60)/24)+DATE(1970,1,1),"yyyy")</f>
        <v>2013</v>
      </c>
      <c r="L818">
        <v>1362776043</v>
      </c>
      <c r="M818">
        <f>((Table1[[#This Row],[launched_at]]/60/60)/24)+DATE(1970,1,1)+(-5/24)</f>
        <v>41341.662534722222</v>
      </c>
      <c r="N818" t="b">
        <v>0</v>
      </c>
      <c r="O818">
        <v>205</v>
      </c>
      <c r="P818" t="b">
        <v>1</v>
      </c>
      <c r="Q818" t="s">
        <v>8276</v>
      </c>
      <c r="R818" s="5">
        <f>Table1[[#This Row],[pledged]]/D818</f>
        <v>1.1512214285714286</v>
      </c>
      <c r="S818" s="6">
        <f>IFERROR(Table1[[#This Row],[pledged]]/Table1[[#This Row],[backers_count]],0)</f>
        <v>39.31</v>
      </c>
      <c r="T818" s="5" t="s">
        <v>8325</v>
      </c>
      <c r="U818" s="5" t="s">
        <v>8326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 t="str">
        <f>TEXT(((Table1[[#This Row],[deadline]]/60/60)/24)+DATE(1970,1,1),"mmm")</f>
        <v>Mar</v>
      </c>
      <c r="K819" s="14" t="str">
        <f>TEXT(((Table1[[#This Row],[deadline]]/60/60)/24)+DATE(1970,1,1),"yyyy")</f>
        <v>2012</v>
      </c>
      <c r="L819">
        <v>1326810211</v>
      </c>
      <c r="M819">
        <f>((Table1[[#This Row],[launched_at]]/60/60)/24)+DATE(1970,1,1)+(-5/24)</f>
        <v>40925.391331018516</v>
      </c>
      <c r="N819" t="b">
        <v>0</v>
      </c>
      <c r="O819">
        <v>23</v>
      </c>
      <c r="P819" t="b">
        <v>1</v>
      </c>
      <c r="Q819" t="s">
        <v>8276</v>
      </c>
      <c r="R819" s="5">
        <f>Table1[[#This Row],[pledged]]/D819</f>
        <v>1.3711066666666665</v>
      </c>
      <c r="S819" s="6">
        <f>IFERROR(Table1[[#This Row],[pledged]]/Table1[[#This Row],[backers_count]],0)</f>
        <v>89.419999999999987</v>
      </c>
      <c r="T819" s="5" t="s">
        <v>8325</v>
      </c>
      <c r="U819" s="5" t="s">
        <v>8326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 t="str">
        <f>TEXT(((Table1[[#This Row],[deadline]]/60/60)/24)+DATE(1970,1,1),"mmm")</f>
        <v>Aug</v>
      </c>
      <c r="K820" s="14" t="str">
        <f>TEXT(((Table1[[#This Row],[deadline]]/60/60)/24)+DATE(1970,1,1),"yyyy")</f>
        <v>2012</v>
      </c>
      <c r="L820">
        <v>1343682681</v>
      </c>
      <c r="M820">
        <f>((Table1[[#This Row],[launched_at]]/60/60)/24)+DATE(1970,1,1)+(-5/24)</f>
        <v>41120.67454861111</v>
      </c>
      <c r="N820" t="b">
        <v>0</v>
      </c>
      <c r="O820">
        <v>19</v>
      </c>
      <c r="P820" t="b">
        <v>1</v>
      </c>
      <c r="Q820" t="s">
        <v>8276</v>
      </c>
      <c r="R820" s="5">
        <f>Table1[[#This Row],[pledged]]/D820</f>
        <v>1.5571428571428572</v>
      </c>
      <c r="S820" s="6">
        <f>IFERROR(Table1[[#This Row],[pledged]]/Table1[[#This Row],[backers_count]],0)</f>
        <v>28.684210526315791</v>
      </c>
      <c r="T820" s="5" t="s">
        <v>8325</v>
      </c>
      <c r="U820" s="5" t="s">
        <v>8326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 t="str">
        <f>TEXT(((Table1[[#This Row],[deadline]]/60/60)/24)+DATE(1970,1,1),"mmm")</f>
        <v>Dec</v>
      </c>
      <c r="K821" s="14" t="str">
        <f>TEXT(((Table1[[#This Row],[deadline]]/60/60)/24)+DATE(1970,1,1),"yyyy")</f>
        <v>2013</v>
      </c>
      <c r="L821">
        <v>1386806254</v>
      </c>
      <c r="M821">
        <f>((Table1[[#This Row],[launched_at]]/60/60)/24)+DATE(1970,1,1)+(-5/24)</f>
        <v>41619.789976851847</v>
      </c>
      <c r="N821" t="b">
        <v>0</v>
      </c>
      <c r="O821">
        <v>14</v>
      </c>
      <c r="P821" t="b">
        <v>1</v>
      </c>
      <c r="Q821" t="s">
        <v>8276</v>
      </c>
      <c r="R821" s="5">
        <f>Table1[[#This Row],[pledged]]/D821</f>
        <v>1.0874999999999999</v>
      </c>
      <c r="S821" s="6">
        <f>IFERROR(Table1[[#This Row],[pledged]]/Table1[[#This Row],[backers_count]],0)</f>
        <v>31.071428571428573</v>
      </c>
      <c r="T821" s="5" t="s">
        <v>8325</v>
      </c>
      <c r="U821" s="5" t="s">
        <v>8326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 t="str">
        <f>TEXT(((Table1[[#This Row],[deadline]]/60/60)/24)+DATE(1970,1,1),"mmm")</f>
        <v>Jun</v>
      </c>
      <c r="K822" s="14" t="str">
        <f>TEXT(((Table1[[#This Row],[deadline]]/60/60)/24)+DATE(1970,1,1),"yyyy")</f>
        <v>2014</v>
      </c>
      <c r="L822">
        <v>1399666342</v>
      </c>
      <c r="M822">
        <f>((Table1[[#This Row],[launched_at]]/60/60)/24)+DATE(1970,1,1)+(-5/24)</f>
        <v>41768.633587962962</v>
      </c>
      <c r="N822" t="b">
        <v>0</v>
      </c>
      <c r="O822">
        <v>38</v>
      </c>
      <c r="P822" t="b">
        <v>1</v>
      </c>
      <c r="Q822" t="s">
        <v>8276</v>
      </c>
      <c r="R822" s="5">
        <f>Table1[[#This Row],[pledged]]/D822</f>
        <v>1.3405</v>
      </c>
      <c r="S822" s="6">
        <f>IFERROR(Table1[[#This Row],[pledged]]/Table1[[#This Row],[backers_count]],0)</f>
        <v>70.55263157894737</v>
      </c>
      <c r="T822" s="5" t="s">
        <v>8325</v>
      </c>
      <c r="U822" s="5" t="s">
        <v>8326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 t="str">
        <f>TEXT(((Table1[[#This Row],[deadline]]/60/60)/24)+DATE(1970,1,1),"mmm")</f>
        <v>May</v>
      </c>
      <c r="K823" s="14" t="str">
        <f>TEXT(((Table1[[#This Row],[deadline]]/60/60)/24)+DATE(1970,1,1),"yyyy")</f>
        <v>2015</v>
      </c>
      <c r="L823">
        <v>1427753265</v>
      </c>
      <c r="M823">
        <f>((Table1[[#This Row],[launched_at]]/60/60)/24)+DATE(1970,1,1)+(-5/24)</f>
        <v>42093.71371527778</v>
      </c>
      <c r="N823" t="b">
        <v>0</v>
      </c>
      <c r="O823">
        <v>78</v>
      </c>
      <c r="P823" t="b">
        <v>1</v>
      </c>
      <c r="Q823" t="s">
        <v>8276</v>
      </c>
      <c r="R823" s="5">
        <f>Table1[[#This Row],[pledged]]/D823</f>
        <v>1</v>
      </c>
      <c r="S823" s="6">
        <f>IFERROR(Table1[[#This Row],[pledged]]/Table1[[#This Row],[backers_count]],0)</f>
        <v>224.12820512820514</v>
      </c>
      <c r="T823" s="5" t="s">
        <v>8325</v>
      </c>
      <c r="U823" s="5" t="s">
        <v>8326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 t="str">
        <f>TEXT(((Table1[[#This Row],[deadline]]/60/60)/24)+DATE(1970,1,1),"mmm")</f>
        <v>Oct</v>
      </c>
      <c r="K824" s="14" t="str">
        <f>TEXT(((Table1[[#This Row],[deadline]]/60/60)/24)+DATE(1970,1,1),"yyyy")</f>
        <v>2012</v>
      </c>
      <c r="L824">
        <v>1346885050</v>
      </c>
      <c r="M824">
        <f>((Table1[[#This Row],[launched_at]]/60/60)/24)+DATE(1970,1,1)+(-5/24)</f>
        <v>41157.739004629628</v>
      </c>
      <c r="N824" t="b">
        <v>0</v>
      </c>
      <c r="O824">
        <v>69</v>
      </c>
      <c r="P824" t="b">
        <v>1</v>
      </c>
      <c r="Q824" t="s">
        <v>8276</v>
      </c>
      <c r="R824" s="5">
        <f>Table1[[#This Row],[pledged]]/D824</f>
        <v>1.1916666666666667</v>
      </c>
      <c r="S824" s="6">
        <f>IFERROR(Table1[[#This Row],[pledged]]/Table1[[#This Row],[backers_count]],0)</f>
        <v>51.811594202898547</v>
      </c>
      <c r="T824" s="5" t="s">
        <v>8325</v>
      </c>
      <c r="U824" s="5" t="s">
        <v>8326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 t="str">
        <f>TEXT(((Table1[[#This Row],[deadline]]/60/60)/24)+DATE(1970,1,1),"mmm")</f>
        <v>Mar</v>
      </c>
      <c r="K825" s="14" t="str">
        <f>TEXT(((Table1[[#This Row],[deadline]]/60/60)/24)+DATE(1970,1,1),"yyyy")</f>
        <v>2015</v>
      </c>
      <c r="L825">
        <v>1424474452</v>
      </c>
      <c r="M825">
        <f>((Table1[[#This Row],[launched_at]]/60/60)/24)+DATE(1970,1,1)+(-5/24)</f>
        <v>42055.764490740738</v>
      </c>
      <c r="N825" t="b">
        <v>0</v>
      </c>
      <c r="O825">
        <v>33</v>
      </c>
      <c r="P825" t="b">
        <v>1</v>
      </c>
      <c r="Q825" t="s">
        <v>8276</v>
      </c>
      <c r="R825" s="5">
        <f>Table1[[#This Row],[pledged]]/D825</f>
        <v>1.7949999999999999</v>
      </c>
      <c r="S825" s="6">
        <f>IFERROR(Table1[[#This Row],[pledged]]/Table1[[#This Row],[backers_count]],0)</f>
        <v>43.515151515151516</v>
      </c>
      <c r="T825" s="5" t="s">
        <v>8325</v>
      </c>
      <c r="U825" s="5" t="s">
        <v>8326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 t="str">
        <f>TEXT(((Table1[[#This Row],[deadline]]/60/60)/24)+DATE(1970,1,1),"mmm")</f>
        <v>Apr</v>
      </c>
      <c r="K826" s="14" t="str">
        <f>TEXT(((Table1[[#This Row],[deadline]]/60/60)/24)+DATE(1970,1,1),"yyyy")</f>
        <v>2010</v>
      </c>
      <c r="L826">
        <v>1268459318</v>
      </c>
      <c r="M826">
        <f>((Table1[[#This Row],[launched_at]]/60/60)/24)+DATE(1970,1,1)+(-5/24)</f>
        <v>40250.033773148149</v>
      </c>
      <c r="N826" t="b">
        <v>0</v>
      </c>
      <c r="O826">
        <v>54</v>
      </c>
      <c r="P826" t="b">
        <v>1</v>
      </c>
      <c r="Q826" t="s">
        <v>8276</v>
      </c>
      <c r="R826" s="5">
        <f>Table1[[#This Row],[pledged]]/D826</f>
        <v>1.3438124999999999</v>
      </c>
      <c r="S826" s="6">
        <f>IFERROR(Table1[[#This Row],[pledged]]/Table1[[#This Row],[backers_count]],0)</f>
        <v>39.816666666666663</v>
      </c>
      <c r="T826" s="5" t="s">
        <v>8325</v>
      </c>
      <c r="U826" s="5" t="s">
        <v>8326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 t="str">
        <f>TEXT(((Table1[[#This Row],[deadline]]/60/60)/24)+DATE(1970,1,1),"mmm")</f>
        <v>Oct</v>
      </c>
      <c r="K827" s="14" t="str">
        <f>TEXT(((Table1[[#This Row],[deadline]]/60/60)/24)+DATE(1970,1,1),"yyyy")</f>
        <v>2012</v>
      </c>
      <c r="L827">
        <v>1349335284</v>
      </c>
      <c r="M827">
        <f>((Table1[[#This Row],[launched_at]]/60/60)/24)+DATE(1970,1,1)+(-5/24)</f>
        <v>41186.098194444443</v>
      </c>
      <c r="N827" t="b">
        <v>0</v>
      </c>
      <c r="O827">
        <v>99</v>
      </c>
      <c r="P827" t="b">
        <v>1</v>
      </c>
      <c r="Q827" t="s">
        <v>8276</v>
      </c>
      <c r="R827" s="5">
        <f>Table1[[#This Row],[pledged]]/D827</f>
        <v>1.0043200000000001</v>
      </c>
      <c r="S827" s="6">
        <f>IFERROR(Table1[[#This Row],[pledged]]/Table1[[#This Row],[backers_count]],0)</f>
        <v>126.8080808080808</v>
      </c>
      <c r="T827" s="5" t="s">
        <v>8325</v>
      </c>
      <c r="U827" s="5" t="s">
        <v>8326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 t="str">
        <f>TEXT(((Table1[[#This Row],[deadline]]/60/60)/24)+DATE(1970,1,1),"mmm")</f>
        <v>Mar</v>
      </c>
      <c r="K828" s="14" t="str">
        <f>TEXT(((Table1[[#This Row],[deadline]]/60/60)/24)+DATE(1970,1,1),"yyyy")</f>
        <v>2012</v>
      </c>
      <c r="L828">
        <v>1330908930</v>
      </c>
      <c r="M828">
        <f>((Table1[[#This Row],[launched_at]]/60/60)/24)+DATE(1970,1,1)+(-5/24)</f>
        <v>40972.830208333333</v>
      </c>
      <c r="N828" t="b">
        <v>0</v>
      </c>
      <c r="O828">
        <v>49</v>
      </c>
      <c r="P828" t="b">
        <v>1</v>
      </c>
      <c r="Q828" t="s">
        <v>8276</v>
      </c>
      <c r="R828" s="5">
        <f>Table1[[#This Row],[pledged]]/D828</f>
        <v>1.0145454545454546</v>
      </c>
      <c r="S828" s="6">
        <f>IFERROR(Table1[[#This Row],[pledged]]/Table1[[#This Row],[backers_count]],0)</f>
        <v>113.87755102040816</v>
      </c>
      <c r="T828" s="5" t="s">
        <v>8325</v>
      </c>
      <c r="U828" s="5" t="s">
        <v>8326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 t="str">
        <f>TEXT(((Table1[[#This Row],[deadline]]/60/60)/24)+DATE(1970,1,1),"mmm")</f>
        <v>Feb</v>
      </c>
      <c r="K829" s="14" t="str">
        <f>TEXT(((Table1[[#This Row],[deadline]]/60/60)/24)+DATE(1970,1,1),"yyyy")</f>
        <v>2012</v>
      </c>
      <c r="L829">
        <v>1326972107</v>
      </c>
      <c r="M829">
        <f>((Table1[[#This Row],[launched_at]]/60/60)/24)+DATE(1970,1,1)+(-5/24)</f>
        <v>40927.265127314815</v>
      </c>
      <c r="N829" t="b">
        <v>0</v>
      </c>
      <c r="O829">
        <v>11</v>
      </c>
      <c r="P829" t="b">
        <v>1</v>
      </c>
      <c r="Q829" t="s">
        <v>8276</v>
      </c>
      <c r="R829" s="5">
        <f>Table1[[#This Row],[pledged]]/D829</f>
        <v>1.0333333333333334</v>
      </c>
      <c r="S829" s="6">
        <f>IFERROR(Table1[[#This Row],[pledged]]/Table1[[#This Row],[backers_count]],0)</f>
        <v>28.181818181818183</v>
      </c>
      <c r="T829" s="5" t="s">
        <v>8325</v>
      </c>
      <c r="U829" s="5" t="s">
        <v>8326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 t="str">
        <f>TEXT(((Table1[[#This Row],[deadline]]/60/60)/24)+DATE(1970,1,1),"mmm")</f>
        <v>Jun</v>
      </c>
      <c r="K830" s="14" t="str">
        <f>TEXT(((Table1[[#This Row],[deadline]]/60/60)/24)+DATE(1970,1,1),"yyyy")</f>
        <v>2012</v>
      </c>
      <c r="L830">
        <v>1339549982</v>
      </c>
      <c r="M830">
        <f>((Table1[[#This Row],[launched_at]]/60/60)/24)+DATE(1970,1,1)+(-5/24)</f>
        <v>41072.84238425926</v>
      </c>
      <c r="N830" t="b">
        <v>0</v>
      </c>
      <c r="O830">
        <v>38</v>
      </c>
      <c r="P830" t="b">
        <v>1</v>
      </c>
      <c r="Q830" t="s">
        <v>8276</v>
      </c>
      <c r="R830" s="5">
        <f>Table1[[#This Row],[pledged]]/D830</f>
        <v>1.07</v>
      </c>
      <c r="S830" s="6">
        <f>IFERROR(Table1[[#This Row],[pledged]]/Table1[[#This Row],[backers_count]],0)</f>
        <v>36.60526315789474</v>
      </c>
      <c r="T830" s="5" t="s">
        <v>8325</v>
      </c>
      <c r="U830" s="5" t="s">
        <v>8326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 t="str">
        <f>TEXT(((Table1[[#This Row],[deadline]]/60/60)/24)+DATE(1970,1,1),"mmm")</f>
        <v>Jul</v>
      </c>
      <c r="K831" s="14" t="str">
        <f>TEXT(((Table1[[#This Row],[deadline]]/60/60)/24)+DATE(1970,1,1),"yyyy")</f>
        <v>2016</v>
      </c>
      <c r="L831">
        <v>1463253240</v>
      </c>
      <c r="M831">
        <f>((Table1[[#This Row],[launched_at]]/60/60)/24)+DATE(1970,1,1)+(-5/24)</f>
        <v>42504.593055555553</v>
      </c>
      <c r="N831" t="b">
        <v>0</v>
      </c>
      <c r="O831">
        <v>16</v>
      </c>
      <c r="P831" t="b">
        <v>1</v>
      </c>
      <c r="Q831" t="s">
        <v>8276</v>
      </c>
      <c r="R831" s="5">
        <f>Table1[[#This Row],[pledged]]/D831</f>
        <v>1.04</v>
      </c>
      <c r="S831" s="6">
        <f>IFERROR(Table1[[#This Row],[pledged]]/Table1[[#This Row],[backers_count]],0)</f>
        <v>32.5</v>
      </c>
      <c r="T831" s="5" t="s">
        <v>8325</v>
      </c>
      <c r="U831" s="5" t="s">
        <v>8326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 t="str">
        <f>TEXT(((Table1[[#This Row],[deadline]]/60/60)/24)+DATE(1970,1,1),"mmm")</f>
        <v>Mar</v>
      </c>
      <c r="K832" s="14" t="str">
        <f>TEXT(((Table1[[#This Row],[deadline]]/60/60)/24)+DATE(1970,1,1),"yyyy")</f>
        <v>2013</v>
      </c>
      <c r="L832">
        <v>1361363825</v>
      </c>
      <c r="M832">
        <f>((Table1[[#This Row],[launched_at]]/60/60)/24)+DATE(1970,1,1)+(-5/24)</f>
        <v>41325.317418981482</v>
      </c>
      <c r="N832" t="b">
        <v>0</v>
      </c>
      <c r="O832">
        <v>32</v>
      </c>
      <c r="P832" t="b">
        <v>1</v>
      </c>
      <c r="Q832" t="s">
        <v>8276</v>
      </c>
      <c r="R832" s="5">
        <f>Table1[[#This Row],[pledged]]/D832</f>
        <v>1.0783333333333334</v>
      </c>
      <c r="S832" s="6">
        <f>IFERROR(Table1[[#This Row],[pledged]]/Table1[[#This Row],[backers_count]],0)</f>
        <v>60.65625</v>
      </c>
      <c r="T832" s="5" t="s">
        <v>8325</v>
      </c>
      <c r="U832" s="5" t="s">
        <v>8326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 t="str">
        <f>TEXT(((Table1[[#This Row],[deadline]]/60/60)/24)+DATE(1970,1,1),"mmm")</f>
        <v>Apr</v>
      </c>
      <c r="K833" s="14" t="str">
        <f>TEXT(((Table1[[#This Row],[deadline]]/60/60)/24)+DATE(1970,1,1),"yyyy")</f>
        <v>2012</v>
      </c>
      <c r="L833">
        <v>1332948694</v>
      </c>
      <c r="M833">
        <f>((Table1[[#This Row],[launched_at]]/60/60)/24)+DATE(1970,1,1)+(-5/24)</f>
        <v>40996.438587962963</v>
      </c>
      <c r="N833" t="b">
        <v>0</v>
      </c>
      <c r="O833">
        <v>20</v>
      </c>
      <c r="P833" t="b">
        <v>1</v>
      </c>
      <c r="Q833" t="s">
        <v>8276</v>
      </c>
      <c r="R833" s="5">
        <f>Table1[[#This Row],[pledged]]/D833</f>
        <v>2.3333333333333335</v>
      </c>
      <c r="S833" s="6">
        <f>IFERROR(Table1[[#This Row],[pledged]]/Table1[[#This Row],[backers_count]],0)</f>
        <v>175</v>
      </c>
      <c r="T833" s="5" t="s">
        <v>8325</v>
      </c>
      <c r="U833" s="5" t="s">
        <v>8326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 t="str">
        <f>TEXT(((Table1[[#This Row],[deadline]]/60/60)/24)+DATE(1970,1,1),"mmm")</f>
        <v>Jan</v>
      </c>
      <c r="K834" s="14" t="str">
        <f>TEXT(((Table1[[#This Row],[deadline]]/60/60)/24)+DATE(1970,1,1),"yyyy")</f>
        <v>2012</v>
      </c>
      <c r="L834">
        <v>1321978335</v>
      </c>
      <c r="M834">
        <f>((Table1[[#This Row],[launched_at]]/60/60)/24)+DATE(1970,1,1)+(-5/24)</f>
        <v>40869.466840277775</v>
      </c>
      <c r="N834" t="b">
        <v>0</v>
      </c>
      <c r="O834">
        <v>154</v>
      </c>
      <c r="P834" t="b">
        <v>1</v>
      </c>
      <c r="Q834" t="s">
        <v>8276</v>
      </c>
      <c r="R834" s="5">
        <f>Table1[[#This Row],[pledged]]/D834</f>
        <v>1.0060706666666666</v>
      </c>
      <c r="S834" s="6">
        <f>IFERROR(Table1[[#This Row],[pledged]]/Table1[[#This Row],[backers_count]],0)</f>
        <v>97.993896103896105</v>
      </c>
      <c r="T834" s="5" t="s">
        <v>8325</v>
      </c>
      <c r="U834" s="5" t="s">
        <v>8326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 t="str">
        <f>TEXT(((Table1[[#This Row],[deadline]]/60/60)/24)+DATE(1970,1,1),"mmm")</f>
        <v>Apr</v>
      </c>
      <c r="K835" s="14" t="str">
        <f>TEXT(((Table1[[#This Row],[deadline]]/60/60)/24)+DATE(1970,1,1),"yyyy")</f>
        <v>2014</v>
      </c>
      <c r="L835">
        <v>1395349475</v>
      </c>
      <c r="M835">
        <f>((Table1[[#This Row],[launched_at]]/60/60)/24)+DATE(1970,1,1)+(-5/24)</f>
        <v>41718.669849537036</v>
      </c>
      <c r="N835" t="b">
        <v>0</v>
      </c>
      <c r="O835">
        <v>41</v>
      </c>
      <c r="P835" t="b">
        <v>1</v>
      </c>
      <c r="Q835" t="s">
        <v>8276</v>
      </c>
      <c r="R835" s="5">
        <f>Table1[[#This Row],[pledged]]/D835</f>
        <v>1.0166666666666666</v>
      </c>
      <c r="S835" s="6">
        <f>IFERROR(Table1[[#This Row],[pledged]]/Table1[[#This Row],[backers_count]],0)</f>
        <v>148.78048780487805</v>
      </c>
      <c r="T835" s="5" t="s">
        <v>8325</v>
      </c>
      <c r="U835" s="5" t="s">
        <v>8326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 t="str">
        <f>TEXT(((Table1[[#This Row],[deadline]]/60/60)/24)+DATE(1970,1,1),"mmm")</f>
        <v>Jul</v>
      </c>
      <c r="K836" s="14" t="str">
        <f>TEXT(((Table1[[#This Row],[deadline]]/60/60)/24)+DATE(1970,1,1),"yyyy")</f>
        <v>2013</v>
      </c>
      <c r="L836">
        <v>1369770292</v>
      </c>
      <c r="M836">
        <f>((Table1[[#This Row],[launched_at]]/60/60)/24)+DATE(1970,1,1)+(-5/24)</f>
        <v>41422.614490740736</v>
      </c>
      <c r="N836" t="b">
        <v>0</v>
      </c>
      <c r="O836">
        <v>75</v>
      </c>
      <c r="P836" t="b">
        <v>1</v>
      </c>
      <c r="Q836" t="s">
        <v>8276</v>
      </c>
      <c r="R836" s="5">
        <f>Table1[[#This Row],[pledged]]/D836</f>
        <v>1.3101818181818181</v>
      </c>
      <c r="S836" s="6">
        <f>IFERROR(Table1[[#This Row],[pledged]]/Table1[[#This Row],[backers_count]],0)</f>
        <v>96.08</v>
      </c>
      <c r="T836" s="5" t="s">
        <v>8325</v>
      </c>
      <c r="U836" s="5" t="s">
        <v>8326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 t="str">
        <f>TEXT(((Table1[[#This Row],[deadline]]/60/60)/24)+DATE(1970,1,1),"mmm")</f>
        <v>May</v>
      </c>
      <c r="K837" s="14" t="str">
        <f>TEXT(((Table1[[#This Row],[deadline]]/60/60)/24)+DATE(1970,1,1),"yyyy")</f>
        <v>2012</v>
      </c>
      <c r="L837">
        <v>1333709958</v>
      </c>
      <c r="M837">
        <f>((Table1[[#This Row],[launched_at]]/60/60)/24)+DATE(1970,1,1)+(-5/24)</f>
        <v>41005.249513888884</v>
      </c>
      <c r="N837" t="b">
        <v>0</v>
      </c>
      <c r="O837">
        <v>40</v>
      </c>
      <c r="P837" t="b">
        <v>1</v>
      </c>
      <c r="Q837" t="s">
        <v>8276</v>
      </c>
      <c r="R837" s="5">
        <f>Table1[[#This Row],[pledged]]/D837</f>
        <v>1.1725000000000001</v>
      </c>
      <c r="S837" s="6">
        <f>IFERROR(Table1[[#This Row],[pledged]]/Table1[[#This Row],[backers_count]],0)</f>
        <v>58.625</v>
      </c>
      <c r="T837" s="5" t="s">
        <v>8325</v>
      </c>
      <c r="U837" s="5" t="s">
        <v>8326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 t="str">
        <f>TEXT(((Table1[[#This Row],[deadline]]/60/60)/24)+DATE(1970,1,1),"mmm")</f>
        <v>Oct</v>
      </c>
      <c r="K838" s="14" t="str">
        <f>TEXT(((Table1[[#This Row],[deadline]]/60/60)/24)+DATE(1970,1,1),"yyyy")</f>
        <v>2013</v>
      </c>
      <c r="L838">
        <v>1378516918</v>
      </c>
      <c r="M838">
        <f>((Table1[[#This Row],[launched_at]]/60/60)/24)+DATE(1970,1,1)+(-5/24)</f>
        <v>41523.848587962959</v>
      </c>
      <c r="N838" t="b">
        <v>0</v>
      </c>
      <c r="O838">
        <v>46</v>
      </c>
      <c r="P838" t="b">
        <v>1</v>
      </c>
      <c r="Q838" t="s">
        <v>8276</v>
      </c>
      <c r="R838" s="5">
        <f>Table1[[#This Row],[pledged]]/D838</f>
        <v>1.009304</v>
      </c>
      <c r="S838" s="6">
        <f>IFERROR(Table1[[#This Row],[pledged]]/Table1[[#This Row],[backers_count]],0)</f>
        <v>109.70695652173914</v>
      </c>
      <c r="T838" s="5" t="s">
        <v>8325</v>
      </c>
      <c r="U838" s="5" t="s">
        <v>8326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 t="str">
        <f>TEXT(((Table1[[#This Row],[deadline]]/60/60)/24)+DATE(1970,1,1),"mmm")</f>
        <v>May</v>
      </c>
      <c r="K839" s="14" t="str">
        <f>TEXT(((Table1[[#This Row],[deadline]]/60/60)/24)+DATE(1970,1,1),"yyyy")</f>
        <v>2014</v>
      </c>
      <c r="L839">
        <v>1396396662</v>
      </c>
      <c r="M839">
        <f>((Table1[[#This Row],[launched_at]]/60/60)/24)+DATE(1970,1,1)+(-5/24)</f>
        <v>41730.79006944444</v>
      </c>
      <c r="N839" t="b">
        <v>0</v>
      </c>
      <c r="O839">
        <v>62</v>
      </c>
      <c r="P839" t="b">
        <v>1</v>
      </c>
      <c r="Q839" t="s">
        <v>8276</v>
      </c>
      <c r="R839" s="5">
        <f>Table1[[#This Row],[pledged]]/D839</f>
        <v>1.218</v>
      </c>
      <c r="S839" s="6">
        <f>IFERROR(Table1[[#This Row],[pledged]]/Table1[[#This Row],[backers_count]],0)</f>
        <v>49.112903225806448</v>
      </c>
      <c r="T839" s="5" t="s">
        <v>8325</v>
      </c>
      <c r="U839" s="5" t="s">
        <v>8326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 t="str">
        <f>TEXT(((Table1[[#This Row],[deadline]]/60/60)/24)+DATE(1970,1,1),"mmm")</f>
        <v>Jan</v>
      </c>
      <c r="K840" s="14" t="str">
        <f>TEXT(((Table1[[#This Row],[deadline]]/60/60)/24)+DATE(1970,1,1),"yyyy")</f>
        <v>2012</v>
      </c>
      <c r="L840">
        <v>1324243985</v>
      </c>
      <c r="M840">
        <f>((Table1[[#This Row],[launched_at]]/60/60)/24)+DATE(1970,1,1)+(-5/24)</f>
        <v>40895.689641203702</v>
      </c>
      <c r="N840" t="b">
        <v>0</v>
      </c>
      <c r="O840">
        <v>61</v>
      </c>
      <c r="P840" t="b">
        <v>1</v>
      </c>
      <c r="Q840" t="s">
        <v>8276</v>
      </c>
      <c r="R840" s="5">
        <f>Table1[[#This Row],[pledged]]/D840</f>
        <v>1.454</v>
      </c>
      <c r="S840" s="6">
        <f>IFERROR(Table1[[#This Row],[pledged]]/Table1[[#This Row],[backers_count]],0)</f>
        <v>47.672131147540981</v>
      </c>
      <c r="T840" s="5" t="s">
        <v>8325</v>
      </c>
      <c r="U840" s="5" t="s">
        <v>8326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 t="str">
        <f>TEXT(((Table1[[#This Row],[deadline]]/60/60)/24)+DATE(1970,1,1),"mmm")</f>
        <v>Sep</v>
      </c>
      <c r="K841" s="14" t="str">
        <f>TEXT(((Table1[[#This Row],[deadline]]/60/60)/24)+DATE(1970,1,1),"yyyy")</f>
        <v>2012</v>
      </c>
      <c r="L841">
        <v>1345745956</v>
      </c>
      <c r="M841">
        <f>((Table1[[#This Row],[launched_at]]/60/60)/24)+DATE(1970,1,1)+(-5/24)</f>
        <v>41144.555046296293</v>
      </c>
      <c r="N841" t="b">
        <v>0</v>
      </c>
      <c r="O841">
        <v>96</v>
      </c>
      <c r="P841" t="b">
        <v>1</v>
      </c>
      <c r="Q841" t="s">
        <v>8276</v>
      </c>
      <c r="R841" s="5">
        <f>Table1[[#This Row],[pledged]]/D841</f>
        <v>1.166166</v>
      </c>
      <c r="S841" s="6">
        <f>IFERROR(Table1[[#This Row],[pledged]]/Table1[[#This Row],[backers_count]],0)</f>
        <v>60.737812499999997</v>
      </c>
      <c r="T841" s="5" t="s">
        <v>8325</v>
      </c>
      <c r="U841" s="5" t="s">
        <v>8326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 t="str">
        <f>TEXT(((Table1[[#This Row],[deadline]]/60/60)/24)+DATE(1970,1,1),"mmm")</f>
        <v>Sep</v>
      </c>
      <c r="K842" s="14" t="str">
        <f>TEXT(((Table1[[#This Row],[deadline]]/60/60)/24)+DATE(1970,1,1),"yyyy")</f>
        <v>2016</v>
      </c>
      <c r="L842">
        <v>1472102787</v>
      </c>
      <c r="M842">
        <f>((Table1[[#This Row],[launched_at]]/60/60)/24)+DATE(1970,1,1)+(-5/24)</f>
        <v>42607.018368055556</v>
      </c>
      <c r="N842" t="b">
        <v>0</v>
      </c>
      <c r="O842">
        <v>190</v>
      </c>
      <c r="P842" t="b">
        <v>1</v>
      </c>
      <c r="Q842" t="s">
        <v>8277</v>
      </c>
      <c r="R842" s="5">
        <f>Table1[[#This Row],[pledged]]/D842</f>
        <v>1.2041660000000001</v>
      </c>
      <c r="S842" s="6">
        <f>IFERROR(Table1[[#This Row],[pledged]]/Table1[[#This Row],[backers_count]],0)</f>
        <v>63.37715789473684</v>
      </c>
      <c r="T842" s="5" t="s">
        <v>8325</v>
      </c>
      <c r="U842" s="5" t="s">
        <v>8327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 t="str">
        <f>TEXT(((Table1[[#This Row],[deadline]]/60/60)/24)+DATE(1970,1,1),"mmm")</f>
        <v>Nov</v>
      </c>
      <c r="K843" s="14" t="str">
        <f>TEXT(((Table1[[#This Row],[deadline]]/60/60)/24)+DATE(1970,1,1),"yyyy")</f>
        <v>2014</v>
      </c>
      <c r="L843">
        <v>1413058063</v>
      </c>
      <c r="M843">
        <f>((Table1[[#This Row],[launched_at]]/60/60)/24)+DATE(1970,1,1)+(-5/24)</f>
        <v>41923.63035879629</v>
      </c>
      <c r="N843" t="b">
        <v>1</v>
      </c>
      <c r="O843">
        <v>94</v>
      </c>
      <c r="P843" t="b">
        <v>1</v>
      </c>
      <c r="Q843" t="s">
        <v>8277</v>
      </c>
      <c r="R843" s="5">
        <f>Table1[[#This Row],[pledged]]/D843</f>
        <v>1.0132000000000001</v>
      </c>
      <c r="S843" s="6">
        <f>IFERROR(Table1[[#This Row],[pledged]]/Table1[[#This Row],[backers_count]],0)</f>
        <v>53.893617021276597</v>
      </c>
      <c r="T843" s="5" t="s">
        <v>8325</v>
      </c>
      <c r="U843" s="5" t="s">
        <v>8327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 t="str">
        <f>TEXT(((Table1[[#This Row],[deadline]]/60/60)/24)+DATE(1970,1,1),"mmm")</f>
        <v>Oct</v>
      </c>
      <c r="K844" s="14" t="str">
        <f>TEXT(((Table1[[#This Row],[deadline]]/60/60)/24)+DATE(1970,1,1),"yyyy")</f>
        <v>2013</v>
      </c>
      <c r="L844">
        <v>1378735983</v>
      </c>
      <c r="M844">
        <f>((Table1[[#This Row],[launched_at]]/60/60)/24)+DATE(1970,1,1)+(-5/24)</f>
        <v>41526.384062500001</v>
      </c>
      <c r="N844" t="b">
        <v>1</v>
      </c>
      <c r="O844">
        <v>39</v>
      </c>
      <c r="P844" t="b">
        <v>1</v>
      </c>
      <c r="Q844" t="s">
        <v>8277</v>
      </c>
      <c r="R844" s="5">
        <f>Table1[[#This Row],[pledged]]/D844</f>
        <v>1.0431999999999999</v>
      </c>
      <c r="S844" s="6">
        <f>IFERROR(Table1[[#This Row],[pledged]]/Table1[[#This Row],[backers_count]],0)</f>
        <v>66.871794871794876</v>
      </c>
      <c r="T844" s="5" t="s">
        <v>8325</v>
      </c>
      <c r="U844" s="5" t="s">
        <v>8327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 t="str">
        <f>TEXT(((Table1[[#This Row],[deadline]]/60/60)/24)+DATE(1970,1,1),"mmm")</f>
        <v>Dec</v>
      </c>
      <c r="K845" s="14" t="str">
        <f>TEXT(((Table1[[#This Row],[deadline]]/60/60)/24)+DATE(1970,1,1),"yyyy")</f>
        <v>2016</v>
      </c>
      <c r="L845">
        <v>1479708680</v>
      </c>
      <c r="M845">
        <f>((Table1[[#This Row],[launched_at]]/60/60)/24)+DATE(1970,1,1)+(-5/24)</f>
        <v>42695.049537037034</v>
      </c>
      <c r="N845" t="b">
        <v>0</v>
      </c>
      <c r="O845">
        <v>127</v>
      </c>
      <c r="P845" t="b">
        <v>1</v>
      </c>
      <c r="Q845" t="s">
        <v>8277</v>
      </c>
      <c r="R845" s="5">
        <f>Table1[[#This Row],[pledged]]/D845</f>
        <v>2.6713333333333331</v>
      </c>
      <c r="S845" s="6">
        <f>IFERROR(Table1[[#This Row],[pledged]]/Table1[[#This Row],[backers_count]],0)</f>
        <v>63.102362204724407</v>
      </c>
      <c r="T845" s="5" t="s">
        <v>8325</v>
      </c>
      <c r="U845" s="5" t="s">
        <v>8327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 t="str">
        <f>TEXT(((Table1[[#This Row],[deadline]]/60/60)/24)+DATE(1970,1,1),"mmm")</f>
        <v>Nov</v>
      </c>
      <c r="K846" s="14" t="str">
        <f>TEXT(((Table1[[#This Row],[deadline]]/60/60)/24)+DATE(1970,1,1),"yyyy")</f>
        <v>2014</v>
      </c>
      <c r="L846">
        <v>1411489552</v>
      </c>
      <c r="M846">
        <f>((Table1[[#This Row],[launched_at]]/60/60)/24)+DATE(1970,1,1)+(-5/24)</f>
        <v>41905.476296296292</v>
      </c>
      <c r="N846" t="b">
        <v>1</v>
      </c>
      <c r="O846">
        <v>159</v>
      </c>
      <c r="P846" t="b">
        <v>1</v>
      </c>
      <c r="Q846" t="s">
        <v>8277</v>
      </c>
      <c r="R846" s="5">
        <f>Table1[[#This Row],[pledged]]/D846</f>
        <v>1.9413333333333334</v>
      </c>
      <c r="S846" s="6">
        <f>IFERROR(Table1[[#This Row],[pledged]]/Table1[[#This Row],[backers_count]],0)</f>
        <v>36.628930817610062</v>
      </c>
      <c r="T846" s="5" t="s">
        <v>8325</v>
      </c>
      <c r="U846" s="5" t="s">
        <v>8327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 t="str">
        <f>TEXT(((Table1[[#This Row],[deadline]]/60/60)/24)+DATE(1970,1,1),"mmm")</f>
        <v>Sep</v>
      </c>
      <c r="K847" s="14" t="str">
        <f>TEXT(((Table1[[#This Row],[deadline]]/60/60)/24)+DATE(1970,1,1),"yyyy")</f>
        <v>2016</v>
      </c>
      <c r="L847">
        <v>1469595396</v>
      </c>
      <c r="M847">
        <f>((Table1[[#This Row],[launched_at]]/60/60)/24)+DATE(1970,1,1)+(-5/24)</f>
        <v>42577.997638888883</v>
      </c>
      <c r="N847" t="b">
        <v>0</v>
      </c>
      <c r="O847">
        <v>177</v>
      </c>
      <c r="P847" t="b">
        <v>1</v>
      </c>
      <c r="Q847" t="s">
        <v>8277</v>
      </c>
      <c r="R847" s="5">
        <f>Table1[[#This Row],[pledged]]/D847</f>
        <v>1.203802</v>
      </c>
      <c r="S847" s="6">
        <f>IFERROR(Table1[[#This Row],[pledged]]/Table1[[#This Row],[backers_count]],0)</f>
        <v>34.005706214689269</v>
      </c>
      <c r="T847" s="5" t="s">
        <v>8325</v>
      </c>
      <c r="U847" s="5" t="s">
        <v>8327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 t="str">
        <f>TEXT(((Table1[[#This Row],[deadline]]/60/60)/24)+DATE(1970,1,1),"mmm")</f>
        <v>Mar</v>
      </c>
      <c r="K848" s="14" t="str">
        <f>TEXT(((Table1[[#This Row],[deadline]]/60/60)/24)+DATE(1970,1,1),"yyyy")</f>
        <v>2014</v>
      </c>
      <c r="L848">
        <v>1393233855</v>
      </c>
      <c r="M848">
        <f>((Table1[[#This Row],[launched_at]]/60/60)/24)+DATE(1970,1,1)+(-5/24)</f>
        <v>41694.183506944442</v>
      </c>
      <c r="N848" t="b">
        <v>0</v>
      </c>
      <c r="O848">
        <v>47</v>
      </c>
      <c r="P848" t="b">
        <v>1</v>
      </c>
      <c r="Q848" t="s">
        <v>8277</v>
      </c>
      <c r="R848" s="5">
        <f>Table1[[#This Row],[pledged]]/D848</f>
        <v>1.2200090909090908</v>
      </c>
      <c r="S848" s="6">
        <f>IFERROR(Table1[[#This Row],[pledged]]/Table1[[#This Row],[backers_count]],0)</f>
        <v>28.553404255319148</v>
      </c>
      <c r="T848" s="5" t="s">
        <v>8325</v>
      </c>
      <c r="U848" s="5" t="s">
        <v>8327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 t="str">
        <f>TEXT(((Table1[[#This Row],[deadline]]/60/60)/24)+DATE(1970,1,1),"mmm")</f>
        <v>Jul</v>
      </c>
      <c r="K849" s="14" t="str">
        <f>TEXT(((Table1[[#This Row],[deadline]]/60/60)/24)+DATE(1970,1,1),"yyyy")</f>
        <v>2015</v>
      </c>
      <c r="L849">
        <v>1433963376</v>
      </c>
      <c r="M849">
        <f>((Table1[[#This Row],[launched_at]]/60/60)/24)+DATE(1970,1,1)+(-5/24)</f>
        <v>42165.590000000004</v>
      </c>
      <c r="N849" t="b">
        <v>0</v>
      </c>
      <c r="O849">
        <v>1</v>
      </c>
      <c r="P849" t="b">
        <v>1</v>
      </c>
      <c r="Q849" t="s">
        <v>8277</v>
      </c>
      <c r="R849" s="5">
        <f>Table1[[#This Row],[pledged]]/D849</f>
        <v>1</v>
      </c>
      <c r="S849" s="6">
        <f>IFERROR(Table1[[#This Row],[pledged]]/Table1[[#This Row],[backers_count]],0)</f>
        <v>10</v>
      </c>
      <c r="T849" s="5" t="s">
        <v>8325</v>
      </c>
      <c r="U849" s="5" t="s">
        <v>8327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 t="str">
        <f>TEXT(((Table1[[#This Row],[deadline]]/60/60)/24)+DATE(1970,1,1),"mmm")</f>
        <v>Apr</v>
      </c>
      <c r="K850" s="14" t="str">
        <f>TEXT(((Table1[[#This Row],[deadline]]/60/60)/24)+DATE(1970,1,1),"yyyy")</f>
        <v>2015</v>
      </c>
      <c r="L850">
        <v>1426446033</v>
      </c>
      <c r="M850">
        <f>((Table1[[#This Row],[launched_at]]/60/60)/24)+DATE(1970,1,1)+(-5/24)</f>
        <v>42078.583715277775</v>
      </c>
      <c r="N850" t="b">
        <v>0</v>
      </c>
      <c r="O850">
        <v>16</v>
      </c>
      <c r="P850" t="b">
        <v>1</v>
      </c>
      <c r="Q850" t="s">
        <v>8277</v>
      </c>
      <c r="R850" s="5">
        <f>Table1[[#This Row],[pledged]]/D850</f>
        <v>1</v>
      </c>
      <c r="S850" s="6">
        <f>IFERROR(Table1[[#This Row],[pledged]]/Table1[[#This Row],[backers_count]],0)</f>
        <v>18.75</v>
      </c>
      <c r="T850" s="5" t="s">
        <v>8325</v>
      </c>
      <c r="U850" s="5" t="s">
        <v>8327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 t="str">
        <f>TEXT(((Table1[[#This Row],[deadline]]/60/60)/24)+DATE(1970,1,1),"mmm")</f>
        <v>Mar</v>
      </c>
      <c r="K851" s="14" t="str">
        <f>TEXT(((Table1[[#This Row],[deadline]]/60/60)/24)+DATE(1970,1,1),"yyyy")</f>
        <v>2015</v>
      </c>
      <c r="L851">
        <v>1424057664</v>
      </c>
      <c r="M851">
        <f>((Table1[[#This Row],[launched_at]]/60/60)/24)+DATE(1970,1,1)+(-5/24)</f>
        <v>42050.94055555555</v>
      </c>
      <c r="N851" t="b">
        <v>0</v>
      </c>
      <c r="O851">
        <v>115</v>
      </c>
      <c r="P851" t="b">
        <v>1</v>
      </c>
      <c r="Q851" t="s">
        <v>8277</v>
      </c>
      <c r="R851" s="5">
        <f>Table1[[#This Row],[pledged]]/D851</f>
        <v>1.1990000000000001</v>
      </c>
      <c r="S851" s="6">
        <f>IFERROR(Table1[[#This Row],[pledged]]/Table1[[#This Row],[backers_count]],0)</f>
        <v>41.704347826086959</v>
      </c>
      <c r="T851" s="5" t="s">
        <v>8325</v>
      </c>
      <c r="U851" s="5" t="s">
        <v>8327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 t="str">
        <f>TEXT(((Table1[[#This Row],[deadline]]/60/60)/24)+DATE(1970,1,1),"mmm")</f>
        <v>Apr</v>
      </c>
      <c r="K852" s="14" t="str">
        <f>TEXT(((Table1[[#This Row],[deadline]]/60/60)/24)+DATE(1970,1,1),"yyyy")</f>
        <v>2016</v>
      </c>
      <c r="L852">
        <v>1458762717</v>
      </c>
      <c r="M852">
        <f>((Table1[[#This Row],[launched_at]]/60/60)/24)+DATE(1970,1,1)+(-5/24)</f>
        <v>42452.619409722225</v>
      </c>
      <c r="N852" t="b">
        <v>0</v>
      </c>
      <c r="O852">
        <v>133</v>
      </c>
      <c r="P852" t="b">
        <v>1</v>
      </c>
      <c r="Q852" t="s">
        <v>8277</v>
      </c>
      <c r="R852" s="5">
        <f>Table1[[#This Row],[pledged]]/D852</f>
        <v>1.55175</v>
      </c>
      <c r="S852" s="6">
        <f>IFERROR(Table1[[#This Row],[pledged]]/Table1[[#This Row],[backers_count]],0)</f>
        <v>46.669172932330824</v>
      </c>
      <c r="T852" s="5" t="s">
        <v>8325</v>
      </c>
      <c r="U852" s="5" t="s">
        <v>8327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 t="str">
        <f>TEXT(((Table1[[#This Row],[deadline]]/60/60)/24)+DATE(1970,1,1),"mmm")</f>
        <v>Jul</v>
      </c>
      <c r="K853" s="14" t="str">
        <f>TEXT(((Table1[[#This Row],[deadline]]/60/60)/24)+DATE(1970,1,1),"yyyy")</f>
        <v>2016</v>
      </c>
      <c r="L853">
        <v>1464815253</v>
      </c>
      <c r="M853">
        <f>((Table1[[#This Row],[launched_at]]/60/60)/24)+DATE(1970,1,1)+(-5/24)</f>
        <v>42522.671909722216</v>
      </c>
      <c r="N853" t="b">
        <v>0</v>
      </c>
      <c r="O853">
        <v>70</v>
      </c>
      <c r="P853" t="b">
        <v>1</v>
      </c>
      <c r="Q853" t="s">
        <v>8277</v>
      </c>
      <c r="R853" s="5">
        <f>Table1[[#This Row],[pledged]]/D853</f>
        <v>1.3045</v>
      </c>
      <c r="S853" s="6">
        <f>IFERROR(Table1[[#This Row],[pledged]]/Table1[[#This Row],[backers_count]],0)</f>
        <v>37.271428571428572</v>
      </c>
      <c r="T853" s="5" t="s">
        <v>8325</v>
      </c>
      <c r="U853" s="5" t="s">
        <v>8327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 t="str">
        <f>TEXT(((Table1[[#This Row],[deadline]]/60/60)/24)+DATE(1970,1,1),"mmm")</f>
        <v>Oct</v>
      </c>
      <c r="K854" s="14" t="str">
        <f>TEXT(((Table1[[#This Row],[deadline]]/60/60)/24)+DATE(1970,1,1),"yyyy")</f>
        <v>2016</v>
      </c>
      <c r="L854">
        <v>1476386395</v>
      </c>
      <c r="M854">
        <f>((Table1[[#This Row],[launched_at]]/60/60)/24)+DATE(1970,1,1)+(-5/24)</f>
        <v>42656.59716435185</v>
      </c>
      <c r="N854" t="b">
        <v>0</v>
      </c>
      <c r="O854">
        <v>62</v>
      </c>
      <c r="P854" t="b">
        <v>1</v>
      </c>
      <c r="Q854" t="s">
        <v>8277</v>
      </c>
      <c r="R854" s="5">
        <f>Table1[[#This Row],[pledged]]/D854</f>
        <v>1.0497142857142858</v>
      </c>
      <c r="S854" s="6">
        <f>IFERROR(Table1[[#This Row],[pledged]]/Table1[[#This Row],[backers_count]],0)</f>
        <v>59.258064516129032</v>
      </c>
      <c r="T854" s="5" t="s">
        <v>8325</v>
      </c>
      <c r="U854" s="5" t="s">
        <v>8327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 t="str">
        <f>TEXT(((Table1[[#This Row],[deadline]]/60/60)/24)+DATE(1970,1,1),"mmm")</f>
        <v>Feb</v>
      </c>
      <c r="K855" s="14" t="str">
        <f>TEXT(((Table1[[#This Row],[deadline]]/60/60)/24)+DATE(1970,1,1),"yyyy")</f>
        <v>2015</v>
      </c>
      <c r="L855">
        <v>1421524709</v>
      </c>
      <c r="M855">
        <f>((Table1[[#This Row],[launched_at]]/60/60)/24)+DATE(1970,1,1)+(-5/24)</f>
        <v>42021.62394675926</v>
      </c>
      <c r="N855" t="b">
        <v>0</v>
      </c>
      <c r="O855">
        <v>10</v>
      </c>
      <c r="P855" t="b">
        <v>1</v>
      </c>
      <c r="Q855" t="s">
        <v>8277</v>
      </c>
      <c r="R855" s="5">
        <f>Table1[[#This Row],[pledged]]/D855</f>
        <v>1</v>
      </c>
      <c r="S855" s="6">
        <f>IFERROR(Table1[[#This Row],[pledged]]/Table1[[#This Row],[backers_count]],0)</f>
        <v>30</v>
      </c>
      <c r="T855" s="5" t="s">
        <v>8325</v>
      </c>
      <c r="U855" s="5" t="s">
        <v>8327</v>
      </c>
    </row>
    <row r="856" spans="1:21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 t="str">
        <f>TEXT(((Table1[[#This Row],[deadline]]/60/60)/24)+DATE(1970,1,1),"mmm")</f>
        <v>Dec</v>
      </c>
      <c r="K856" s="14" t="str">
        <f>TEXT(((Table1[[#This Row],[deadline]]/60/60)/24)+DATE(1970,1,1),"yyyy")</f>
        <v>2016</v>
      </c>
      <c r="L856">
        <v>1480309546</v>
      </c>
      <c r="M856">
        <f>((Table1[[#This Row],[launched_at]]/60/60)/24)+DATE(1970,1,1)+(-5/24)</f>
        <v>42702.004004629627</v>
      </c>
      <c r="N856" t="b">
        <v>0</v>
      </c>
      <c r="O856">
        <v>499</v>
      </c>
      <c r="P856" t="b">
        <v>1</v>
      </c>
      <c r="Q856" t="s">
        <v>8277</v>
      </c>
      <c r="R856" s="5">
        <f>Table1[[#This Row],[pledged]]/D856</f>
        <v>1.1822050359712231</v>
      </c>
      <c r="S856" s="6">
        <f>IFERROR(Table1[[#This Row],[pledged]]/Table1[[#This Row],[backers_count]],0)</f>
        <v>65.8623246492986</v>
      </c>
      <c r="T856" s="5" t="s">
        <v>8325</v>
      </c>
      <c r="U856" s="5" t="s">
        <v>8327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 t="str">
        <f>TEXT(((Table1[[#This Row],[deadline]]/60/60)/24)+DATE(1970,1,1),"mmm")</f>
        <v>Jul</v>
      </c>
      <c r="K857" s="14" t="str">
        <f>TEXT(((Table1[[#This Row],[deadline]]/60/60)/24)+DATE(1970,1,1),"yyyy")</f>
        <v>2016</v>
      </c>
      <c r="L857">
        <v>1466737217</v>
      </c>
      <c r="M857">
        <f>((Table1[[#This Row],[launched_at]]/60/60)/24)+DATE(1970,1,1)+(-5/24)</f>
        <v>42544.916863425926</v>
      </c>
      <c r="N857" t="b">
        <v>0</v>
      </c>
      <c r="O857">
        <v>47</v>
      </c>
      <c r="P857" t="b">
        <v>1</v>
      </c>
      <c r="Q857" t="s">
        <v>8277</v>
      </c>
      <c r="R857" s="5">
        <f>Table1[[#This Row],[pledged]]/D857</f>
        <v>1.0344827586206897</v>
      </c>
      <c r="S857" s="6">
        <f>IFERROR(Table1[[#This Row],[pledged]]/Table1[[#This Row],[backers_count]],0)</f>
        <v>31.914893617021278</v>
      </c>
      <c r="T857" s="5" t="s">
        <v>8325</v>
      </c>
      <c r="U857" s="5" t="s">
        <v>8327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 t="str">
        <f>TEXT(((Table1[[#This Row],[deadline]]/60/60)/24)+DATE(1970,1,1),"mmm")</f>
        <v>Oct</v>
      </c>
      <c r="K858" s="14" t="str">
        <f>TEXT(((Table1[[#This Row],[deadline]]/60/60)/24)+DATE(1970,1,1),"yyyy")</f>
        <v>2016</v>
      </c>
      <c r="L858">
        <v>1472282956</v>
      </c>
      <c r="M858">
        <f>((Table1[[#This Row],[launched_at]]/60/60)/24)+DATE(1970,1,1)+(-5/24)</f>
        <v>42609.103657407402</v>
      </c>
      <c r="N858" t="b">
        <v>0</v>
      </c>
      <c r="O858">
        <v>28</v>
      </c>
      <c r="P858" t="b">
        <v>1</v>
      </c>
      <c r="Q858" t="s">
        <v>8277</v>
      </c>
      <c r="R858" s="5">
        <f>Table1[[#This Row],[pledged]]/D858</f>
        <v>2.1800000000000002</v>
      </c>
      <c r="S858" s="6">
        <f>IFERROR(Table1[[#This Row],[pledged]]/Table1[[#This Row],[backers_count]],0)</f>
        <v>19.464285714285715</v>
      </c>
      <c r="T858" s="5" t="s">
        <v>8325</v>
      </c>
      <c r="U858" s="5" t="s">
        <v>8327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 t="str">
        <f>TEXT(((Table1[[#This Row],[deadline]]/60/60)/24)+DATE(1970,1,1),"mmm")</f>
        <v>Nov</v>
      </c>
      <c r="K859" s="14" t="str">
        <f>TEXT(((Table1[[#This Row],[deadline]]/60/60)/24)+DATE(1970,1,1),"yyyy")</f>
        <v>2015</v>
      </c>
      <c r="L859">
        <v>1444831031</v>
      </c>
      <c r="M859">
        <f>((Table1[[#This Row],[launched_at]]/60/60)/24)+DATE(1970,1,1)+(-5/24)</f>
        <v>42291.373043981475</v>
      </c>
      <c r="N859" t="b">
        <v>0</v>
      </c>
      <c r="O859">
        <v>24</v>
      </c>
      <c r="P859" t="b">
        <v>1</v>
      </c>
      <c r="Q859" t="s">
        <v>8277</v>
      </c>
      <c r="R859" s="5">
        <f>Table1[[#This Row],[pledged]]/D859</f>
        <v>1</v>
      </c>
      <c r="S859" s="6">
        <f>IFERROR(Table1[[#This Row],[pledged]]/Table1[[#This Row],[backers_count]],0)</f>
        <v>50</v>
      </c>
      <c r="T859" s="5" t="s">
        <v>8325</v>
      </c>
      <c r="U859" s="5" t="s">
        <v>8327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 t="str">
        <f>TEXT(((Table1[[#This Row],[deadline]]/60/60)/24)+DATE(1970,1,1),"mmm")</f>
        <v>Apr</v>
      </c>
      <c r="K860" s="14" t="str">
        <f>TEXT(((Table1[[#This Row],[deadline]]/60/60)/24)+DATE(1970,1,1),"yyyy")</f>
        <v>2015</v>
      </c>
      <c r="L860">
        <v>1426528418</v>
      </c>
      <c r="M860">
        <f>((Table1[[#This Row],[launched_at]]/60/60)/24)+DATE(1970,1,1)+(-5/24)</f>
        <v>42079.537245370368</v>
      </c>
      <c r="N860" t="b">
        <v>0</v>
      </c>
      <c r="O860">
        <v>76</v>
      </c>
      <c r="P860" t="b">
        <v>1</v>
      </c>
      <c r="Q860" t="s">
        <v>8277</v>
      </c>
      <c r="R860" s="5">
        <f>Table1[[#This Row],[pledged]]/D860</f>
        <v>1.4400583333333332</v>
      </c>
      <c r="S860" s="6">
        <f>IFERROR(Table1[[#This Row],[pledged]]/Table1[[#This Row],[backers_count]],0)</f>
        <v>22.737763157894737</v>
      </c>
      <c r="T860" s="5" t="s">
        <v>8325</v>
      </c>
      <c r="U860" s="5" t="s">
        <v>8327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 t="str">
        <f>TEXT(((Table1[[#This Row],[deadline]]/60/60)/24)+DATE(1970,1,1),"mmm")</f>
        <v>Jun</v>
      </c>
      <c r="K861" s="14" t="str">
        <f>TEXT(((Table1[[#This Row],[deadline]]/60/60)/24)+DATE(1970,1,1),"yyyy")</f>
        <v>2015</v>
      </c>
      <c r="L861">
        <v>1430768468</v>
      </c>
      <c r="M861">
        <f>((Table1[[#This Row],[launched_at]]/60/60)/24)+DATE(1970,1,1)+(-5/24)</f>
        <v>42128.611898148149</v>
      </c>
      <c r="N861" t="b">
        <v>0</v>
      </c>
      <c r="O861">
        <v>98</v>
      </c>
      <c r="P861" t="b">
        <v>1</v>
      </c>
      <c r="Q861" t="s">
        <v>8277</v>
      </c>
      <c r="R861" s="5">
        <f>Table1[[#This Row],[pledged]]/D861</f>
        <v>1.0467500000000001</v>
      </c>
      <c r="S861" s="6">
        <f>IFERROR(Table1[[#This Row],[pledged]]/Table1[[#This Row],[backers_count]],0)</f>
        <v>42.724489795918366</v>
      </c>
      <c r="T861" s="5" t="s">
        <v>8325</v>
      </c>
      <c r="U861" s="5" t="s">
        <v>8327</v>
      </c>
    </row>
    <row r="862" spans="1:21" ht="45" x14ac:dyDescent="0.2">
      <c r="A862">
        <v>3798</v>
      </c>
      <c r="B862" s="3" t="s">
        <v>3795</v>
      </c>
      <c r="C862" s="3" t="s">
        <v>7908</v>
      </c>
      <c r="D862">
        <v>70000</v>
      </c>
      <c r="E862">
        <v>1025</v>
      </c>
      <c r="F862" t="s">
        <v>8221</v>
      </c>
      <c r="G862" t="s">
        <v>8224</v>
      </c>
      <c r="H862" t="s">
        <v>8246</v>
      </c>
      <c r="I862">
        <v>1407691248</v>
      </c>
      <c r="J862" s="14" t="str">
        <f>TEXT(((Table1[[#This Row],[deadline]]/60/60)/24)+DATE(1970,1,1),"mmm")</f>
        <v>Aug</v>
      </c>
      <c r="K862" s="14" t="str">
        <f>TEXT(((Table1[[#This Row],[deadline]]/60/60)/24)+DATE(1970,1,1),"yyyy")</f>
        <v>2014</v>
      </c>
      <c r="L862">
        <v>1405099248</v>
      </c>
      <c r="M862">
        <f>((Table1[[#This Row],[launched_at]]/60/60)/24)+DATE(1970,1,1)+(-5/24)</f>
        <v>41831.514444444445</v>
      </c>
      <c r="N862" t="b">
        <v>0</v>
      </c>
      <c r="O862">
        <v>5</v>
      </c>
      <c r="P862" t="b">
        <v>0</v>
      </c>
      <c r="Q862" t="s">
        <v>8305</v>
      </c>
      <c r="R862" s="5">
        <f>Table1[[#This Row],[pledged]]/D862</f>
        <v>1.4642857142857143E-2</v>
      </c>
      <c r="S862" s="6">
        <f>IFERROR(Table1[[#This Row],[pledged]]/Table1[[#This Row],[backers_count]],0)</f>
        <v>205</v>
      </c>
      <c r="T862" s="5" t="s">
        <v>8317</v>
      </c>
      <c r="U862" s="5" t="s">
        <v>8359</v>
      </c>
    </row>
    <row r="863" spans="1:21" ht="45" x14ac:dyDescent="0.2">
      <c r="A863">
        <v>1168</v>
      </c>
      <c r="B863" s="3" t="s">
        <v>1169</v>
      </c>
      <c r="C863" s="3" t="s">
        <v>5278</v>
      </c>
      <c r="D863">
        <v>18000</v>
      </c>
      <c r="E863">
        <v>1020</v>
      </c>
      <c r="F863" t="s">
        <v>8221</v>
      </c>
      <c r="G863" t="s">
        <v>8224</v>
      </c>
      <c r="H863" t="s">
        <v>8246</v>
      </c>
      <c r="I863">
        <v>1474507065</v>
      </c>
      <c r="J863" s="14" t="str">
        <f>TEXT(((Table1[[#This Row],[deadline]]/60/60)/24)+DATE(1970,1,1),"mmm")</f>
        <v>Sep</v>
      </c>
      <c r="K863" s="14" t="str">
        <f>TEXT(((Table1[[#This Row],[deadline]]/60/60)/24)+DATE(1970,1,1),"yyyy")</f>
        <v>2016</v>
      </c>
      <c r="L863">
        <v>1471915065</v>
      </c>
      <c r="M863">
        <f>((Table1[[#This Row],[launched_at]]/60/60)/24)+DATE(1970,1,1)+(-5/24)</f>
        <v>42604.845659722218</v>
      </c>
      <c r="N863" t="b">
        <v>0</v>
      </c>
      <c r="O863">
        <v>3</v>
      </c>
      <c r="P863" t="b">
        <v>0</v>
      </c>
      <c r="Q863" t="s">
        <v>8284</v>
      </c>
      <c r="R863" s="5">
        <f>Table1[[#This Row],[pledged]]/D863</f>
        <v>5.6666666666666664E-2</v>
      </c>
      <c r="S863" s="6">
        <f>IFERROR(Table1[[#This Row],[pledged]]/Table1[[#This Row],[backers_count]],0)</f>
        <v>340</v>
      </c>
      <c r="T863" s="5" t="s">
        <v>8336</v>
      </c>
      <c r="U863" s="5" t="s">
        <v>8337</v>
      </c>
    </row>
    <row r="864" spans="1:21" x14ac:dyDescent="0.2">
      <c r="A864">
        <v>1590</v>
      </c>
      <c r="B864" s="3" t="s">
        <v>1591</v>
      </c>
      <c r="C864" s="3" t="s">
        <v>5700</v>
      </c>
      <c r="D864">
        <v>60000</v>
      </c>
      <c r="E864">
        <v>1020</v>
      </c>
      <c r="F864" t="s">
        <v>8221</v>
      </c>
      <c r="G864" t="s">
        <v>8237</v>
      </c>
      <c r="H864" t="s">
        <v>8249</v>
      </c>
      <c r="I864">
        <v>1443040464</v>
      </c>
      <c r="J864" s="14" t="str">
        <f>TEXT(((Table1[[#This Row],[deadline]]/60/60)/24)+DATE(1970,1,1),"mmm")</f>
        <v>Sep</v>
      </c>
      <c r="K864" s="14" t="str">
        <f>TEXT(((Table1[[#This Row],[deadline]]/60/60)/24)+DATE(1970,1,1),"yyyy")</f>
        <v>2015</v>
      </c>
      <c r="L864">
        <v>1440448464</v>
      </c>
      <c r="M864">
        <f>((Table1[[#This Row],[launched_at]]/60/60)/24)+DATE(1970,1,1)+(-5/24)</f>
        <v>42240.648888888885</v>
      </c>
      <c r="N864" t="b">
        <v>0</v>
      </c>
      <c r="O864">
        <v>2</v>
      </c>
      <c r="P864" t="b">
        <v>0</v>
      </c>
      <c r="Q864" t="s">
        <v>8291</v>
      </c>
      <c r="R864" s="5">
        <f>Table1[[#This Row],[pledged]]/D864</f>
        <v>1.7000000000000001E-2</v>
      </c>
      <c r="S864" s="6">
        <f>IFERROR(Table1[[#This Row],[pledged]]/Table1[[#This Row],[backers_count]],0)</f>
        <v>510</v>
      </c>
      <c r="T864" s="5" t="s">
        <v>8338</v>
      </c>
      <c r="U864" s="5" t="s">
        <v>8345</v>
      </c>
    </row>
    <row r="865" spans="1:21" ht="45" x14ac:dyDescent="0.2">
      <c r="A865">
        <v>3906</v>
      </c>
      <c r="B865" s="3" t="s">
        <v>3903</v>
      </c>
      <c r="C865" s="3" t="s">
        <v>8014</v>
      </c>
      <c r="D865">
        <v>1500</v>
      </c>
      <c r="E865">
        <v>1010</v>
      </c>
      <c r="F865" t="s">
        <v>8221</v>
      </c>
      <c r="G865" t="s">
        <v>8225</v>
      </c>
      <c r="H865" t="s">
        <v>8247</v>
      </c>
      <c r="I865">
        <v>1435325100</v>
      </c>
      <c r="J865" s="14" t="str">
        <f>TEXT(((Table1[[#This Row],[deadline]]/60/60)/24)+DATE(1970,1,1),"mmm")</f>
        <v>Jun</v>
      </c>
      <c r="K865" s="14" t="str">
        <f>TEXT(((Table1[[#This Row],[deadline]]/60/60)/24)+DATE(1970,1,1),"yyyy")</f>
        <v>2015</v>
      </c>
      <c r="L865">
        <v>1432072893</v>
      </c>
      <c r="M865">
        <f>((Table1[[#This Row],[launched_at]]/60/60)/24)+DATE(1970,1,1)+(-5/24)</f>
        <v>42143.709409722222</v>
      </c>
      <c r="N865" t="b">
        <v>0</v>
      </c>
      <c r="O865">
        <v>16</v>
      </c>
      <c r="P865" t="b">
        <v>0</v>
      </c>
      <c r="Q865" t="s">
        <v>8271</v>
      </c>
      <c r="R865" s="5">
        <f>Table1[[#This Row],[pledged]]/D865</f>
        <v>0.67333333333333334</v>
      </c>
      <c r="S865" s="6">
        <f>IFERROR(Table1[[#This Row],[pledged]]/Table1[[#This Row],[backers_count]],0)</f>
        <v>63.125</v>
      </c>
      <c r="T865" s="5" t="s">
        <v>8317</v>
      </c>
      <c r="U865" s="5" t="s">
        <v>8318</v>
      </c>
    </row>
    <row r="866" spans="1:21" ht="30" x14ac:dyDescent="0.2">
      <c r="A866">
        <v>1880</v>
      </c>
      <c r="B866" s="3" t="s">
        <v>1881</v>
      </c>
      <c r="C866" s="3" t="s">
        <v>5990</v>
      </c>
      <c r="D866">
        <v>5000</v>
      </c>
      <c r="E866">
        <v>1004</v>
      </c>
      <c r="F866" t="s">
        <v>8221</v>
      </c>
      <c r="G866" t="s">
        <v>8225</v>
      </c>
      <c r="H866" t="s">
        <v>8247</v>
      </c>
      <c r="I866">
        <v>1459341380</v>
      </c>
      <c r="J866" s="14" t="str">
        <f>TEXT(((Table1[[#This Row],[deadline]]/60/60)/24)+DATE(1970,1,1),"mmm")</f>
        <v>Mar</v>
      </c>
      <c r="K866" s="14" t="str">
        <f>TEXT(((Table1[[#This Row],[deadline]]/60/60)/24)+DATE(1970,1,1),"yyyy")</f>
        <v>2016</v>
      </c>
      <c r="L866">
        <v>1456839380</v>
      </c>
      <c r="M866">
        <f>((Table1[[#This Row],[launched_at]]/60/60)/24)+DATE(1970,1,1)+(-5/24)</f>
        <v>42430.358564814807</v>
      </c>
      <c r="N866" t="b">
        <v>0</v>
      </c>
      <c r="O866">
        <v>24</v>
      </c>
      <c r="P866" t="b">
        <v>0</v>
      </c>
      <c r="Q866" t="s">
        <v>8283</v>
      </c>
      <c r="R866" s="5">
        <f>Table1[[#This Row],[pledged]]/D866</f>
        <v>0.20080000000000001</v>
      </c>
      <c r="S866" s="6">
        <f>IFERROR(Table1[[#This Row],[pledged]]/Table1[[#This Row],[backers_count]],0)</f>
        <v>41.833333333333336</v>
      </c>
      <c r="T866" s="5" t="s">
        <v>8333</v>
      </c>
      <c r="U866" s="5" t="s">
        <v>8335</v>
      </c>
    </row>
    <row r="867" spans="1:21" ht="45" x14ac:dyDescent="0.2">
      <c r="A867">
        <v>2768</v>
      </c>
      <c r="B867" s="3" t="s">
        <v>2768</v>
      </c>
      <c r="C867" s="3" t="s">
        <v>6878</v>
      </c>
      <c r="D867">
        <v>7000</v>
      </c>
      <c r="E867">
        <v>1002</v>
      </c>
      <c r="F867" t="s">
        <v>8221</v>
      </c>
      <c r="G867" t="s">
        <v>8224</v>
      </c>
      <c r="H867" t="s">
        <v>8246</v>
      </c>
      <c r="I867">
        <v>1333028723</v>
      </c>
      <c r="J867" s="14" t="str">
        <f>TEXT(((Table1[[#This Row],[deadline]]/60/60)/24)+DATE(1970,1,1),"mmm")</f>
        <v>Mar</v>
      </c>
      <c r="K867" s="14" t="str">
        <f>TEXT(((Table1[[#This Row],[deadline]]/60/60)/24)+DATE(1970,1,1),"yyyy")</f>
        <v>2012</v>
      </c>
      <c r="L867">
        <v>1330440323</v>
      </c>
      <c r="M867">
        <f>((Table1[[#This Row],[launched_at]]/60/60)/24)+DATE(1970,1,1)+(-5/24)</f>
        <v>40967.4065162037</v>
      </c>
      <c r="N867" t="b">
        <v>0</v>
      </c>
      <c r="O867">
        <v>34</v>
      </c>
      <c r="P867" t="b">
        <v>0</v>
      </c>
      <c r="Q867" t="s">
        <v>8304</v>
      </c>
      <c r="R867" s="5">
        <f>Table1[[#This Row],[pledged]]/D867</f>
        <v>0.14314285714285716</v>
      </c>
      <c r="S867" s="6">
        <f>IFERROR(Table1[[#This Row],[pledged]]/Table1[[#This Row],[backers_count]],0)</f>
        <v>29.470588235294116</v>
      </c>
      <c r="T867" s="5" t="s">
        <v>8322</v>
      </c>
      <c r="U867" s="5" t="s">
        <v>8358</v>
      </c>
    </row>
    <row r="868" spans="1:21" ht="45" x14ac:dyDescent="0.2">
      <c r="A868">
        <v>2509</v>
      </c>
      <c r="B868" s="3" t="s">
        <v>2509</v>
      </c>
      <c r="C868" s="3" t="s">
        <v>6619</v>
      </c>
      <c r="D868">
        <v>95000</v>
      </c>
      <c r="E868">
        <v>1000</v>
      </c>
      <c r="F868" t="s">
        <v>8221</v>
      </c>
      <c r="G868" t="s">
        <v>8225</v>
      </c>
      <c r="H868" t="s">
        <v>8247</v>
      </c>
      <c r="I868">
        <v>1429554349</v>
      </c>
      <c r="J868" s="14" t="str">
        <f>TEXT(((Table1[[#This Row],[deadline]]/60/60)/24)+DATE(1970,1,1),"mmm")</f>
        <v>Apr</v>
      </c>
      <c r="K868" s="14" t="str">
        <f>TEXT(((Table1[[#This Row],[deadline]]/60/60)/24)+DATE(1970,1,1),"yyyy")</f>
        <v>2015</v>
      </c>
      <c r="L868">
        <v>1424719549</v>
      </c>
      <c r="M868">
        <f>((Table1[[#This Row],[launched_at]]/60/60)/24)+DATE(1970,1,1)+(-5/24)</f>
        <v>42058.601261574069</v>
      </c>
      <c r="N868" t="b">
        <v>0</v>
      </c>
      <c r="O868">
        <v>28</v>
      </c>
      <c r="P868" t="b">
        <v>0</v>
      </c>
      <c r="Q868" t="s">
        <v>8299</v>
      </c>
      <c r="R868" s="5">
        <f>Table1[[#This Row],[pledged]]/D868</f>
        <v>1.0526315789473684E-2</v>
      </c>
      <c r="S868" s="6">
        <f>IFERROR(Table1[[#This Row],[pledged]]/Table1[[#This Row],[backers_count]],0)</f>
        <v>35.714285714285715</v>
      </c>
      <c r="T868" s="5" t="s">
        <v>8336</v>
      </c>
      <c r="U868" s="5" t="s">
        <v>8353</v>
      </c>
    </row>
    <row r="869" spans="1:21" ht="45" x14ac:dyDescent="0.2">
      <c r="A869">
        <v>3913</v>
      </c>
      <c r="B869" s="3" t="s">
        <v>3910</v>
      </c>
      <c r="C869" s="3" t="s">
        <v>8021</v>
      </c>
      <c r="D869">
        <v>10000</v>
      </c>
      <c r="E869">
        <v>1000</v>
      </c>
      <c r="F869" t="s">
        <v>8221</v>
      </c>
      <c r="G869" t="s">
        <v>8224</v>
      </c>
      <c r="H869" t="s">
        <v>8246</v>
      </c>
      <c r="I869">
        <v>1448863449</v>
      </c>
      <c r="J869" s="14" t="str">
        <f>TEXT(((Table1[[#This Row],[deadline]]/60/60)/24)+DATE(1970,1,1),"mmm")</f>
        <v>Nov</v>
      </c>
      <c r="K869" s="14" t="str">
        <f>TEXT(((Table1[[#This Row],[deadline]]/60/60)/24)+DATE(1970,1,1),"yyyy")</f>
        <v>2015</v>
      </c>
      <c r="L869">
        <v>1446267849</v>
      </c>
      <c r="M869">
        <f>((Table1[[#This Row],[launched_at]]/60/60)/24)+DATE(1970,1,1)+(-5/24)</f>
        <v>42308.002881944441</v>
      </c>
      <c r="N869" t="b">
        <v>0</v>
      </c>
      <c r="O869">
        <v>7</v>
      </c>
      <c r="P869" t="b">
        <v>0</v>
      </c>
      <c r="Q869" t="s">
        <v>8271</v>
      </c>
      <c r="R869" s="5">
        <f>Table1[[#This Row],[pledged]]/D869</f>
        <v>0.1</v>
      </c>
      <c r="S869" s="6">
        <f>IFERROR(Table1[[#This Row],[pledged]]/Table1[[#This Row],[backers_count]],0)</f>
        <v>142.85714285714286</v>
      </c>
      <c r="T869" s="5" t="s">
        <v>8317</v>
      </c>
      <c r="U869" s="5" t="s">
        <v>8318</v>
      </c>
    </row>
    <row r="870" spans="1:21" ht="45" x14ac:dyDescent="0.2">
      <c r="A870">
        <v>1794</v>
      </c>
      <c r="B870" s="3" t="s">
        <v>1795</v>
      </c>
      <c r="C870" s="3" t="s">
        <v>5904</v>
      </c>
      <c r="D870">
        <v>9000</v>
      </c>
      <c r="E870">
        <v>997</v>
      </c>
      <c r="F870" t="s">
        <v>8221</v>
      </c>
      <c r="G870" t="s">
        <v>8224</v>
      </c>
      <c r="H870" t="s">
        <v>8246</v>
      </c>
      <c r="I870">
        <v>1423660422</v>
      </c>
      <c r="J870" s="14" t="str">
        <f>TEXT(((Table1[[#This Row],[deadline]]/60/60)/24)+DATE(1970,1,1),"mmm")</f>
        <v>Feb</v>
      </c>
      <c r="K870" s="14" t="str">
        <f>TEXT(((Table1[[#This Row],[deadline]]/60/60)/24)+DATE(1970,1,1),"yyyy")</f>
        <v>2015</v>
      </c>
      <c r="L870">
        <v>1420636422</v>
      </c>
      <c r="M870">
        <f>((Table1[[#This Row],[launched_at]]/60/60)/24)+DATE(1970,1,1)+(-5/24)</f>
        <v>42011.342847222222</v>
      </c>
      <c r="N870" t="b">
        <v>1</v>
      </c>
      <c r="O870">
        <v>18</v>
      </c>
      <c r="P870" t="b">
        <v>0</v>
      </c>
      <c r="Q870" t="s">
        <v>8285</v>
      </c>
      <c r="R870" s="5">
        <f>Table1[[#This Row],[pledged]]/D870</f>
        <v>0.11077777777777778</v>
      </c>
      <c r="S870" s="6">
        <f>IFERROR(Table1[[#This Row],[pledged]]/Table1[[#This Row],[backers_count]],0)</f>
        <v>55.388888888888886</v>
      </c>
      <c r="T870" s="5" t="s">
        <v>8338</v>
      </c>
      <c r="U870" s="5" t="s">
        <v>8339</v>
      </c>
    </row>
    <row r="871" spans="1:21" ht="45" x14ac:dyDescent="0.2">
      <c r="A871">
        <v>1778</v>
      </c>
      <c r="B871" s="3" t="s">
        <v>1779</v>
      </c>
      <c r="C871" s="3" t="s">
        <v>5888</v>
      </c>
      <c r="D871">
        <v>50000</v>
      </c>
      <c r="E871">
        <v>995</v>
      </c>
      <c r="F871" t="s">
        <v>8221</v>
      </c>
      <c r="G871" t="s">
        <v>8224</v>
      </c>
      <c r="H871" t="s">
        <v>8246</v>
      </c>
      <c r="I871">
        <v>1427485395</v>
      </c>
      <c r="J871" s="14" t="str">
        <f>TEXT(((Table1[[#This Row],[deadline]]/60/60)/24)+DATE(1970,1,1),"mmm")</f>
        <v>Mar</v>
      </c>
      <c r="K871" s="14" t="str">
        <f>TEXT(((Table1[[#This Row],[deadline]]/60/60)/24)+DATE(1970,1,1),"yyyy")</f>
        <v>2015</v>
      </c>
      <c r="L871">
        <v>1423600995</v>
      </c>
      <c r="M871">
        <f>((Table1[[#This Row],[launched_at]]/60/60)/24)+DATE(1970,1,1)+(-5/24)</f>
        <v>42045.655034722215</v>
      </c>
      <c r="N871" t="b">
        <v>1</v>
      </c>
      <c r="O871">
        <v>15</v>
      </c>
      <c r="P871" t="b">
        <v>0</v>
      </c>
      <c r="Q871" t="s">
        <v>8285</v>
      </c>
      <c r="R871" s="5">
        <f>Table1[[#This Row],[pledged]]/D871</f>
        <v>1.9900000000000001E-2</v>
      </c>
      <c r="S871" s="6">
        <f>IFERROR(Table1[[#This Row],[pledged]]/Table1[[#This Row],[backers_count]],0)</f>
        <v>66.333333333333329</v>
      </c>
      <c r="T871" s="5" t="s">
        <v>8338</v>
      </c>
      <c r="U871" s="5" t="s">
        <v>8339</v>
      </c>
    </row>
    <row r="872" spans="1:21" ht="45" x14ac:dyDescent="0.2">
      <c r="A872">
        <v>1167</v>
      </c>
      <c r="B872" s="3" t="s">
        <v>1168</v>
      </c>
      <c r="C872" s="3" t="s">
        <v>5277</v>
      </c>
      <c r="D872">
        <v>60000</v>
      </c>
      <c r="E872">
        <v>979</v>
      </c>
      <c r="F872" t="s">
        <v>8221</v>
      </c>
      <c r="G872" t="s">
        <v>8224</v>
      </c>
      <c r="H872" t="s">
        <v>8246</v>
      </c>
      <c r="I872">
        <v>1410543495</v>
      </c>
      <c r="J872" s="14" t="str">
        <f>TEXT(((Table1[[#This Row],[deadline]]/60/60)/24)+DATE(1970,1,1),"mmm")</f>
        <v>Sep</v>
      </c>
      <c r="K872" s="14" t="str">
        <f>TEXT(((Table1[[#This Row],[deadline]]/60/60)/24)+DATE(1970,1,1),"yyyy")</f>
        <v>2014</v>
      </c>
      <c r="L872">
        <v>1407865095</v>
      </c>
      <c r="M872">
        <f>((Table1[[#This Row],[launched_at]]/60/60)/24)+DATE(1970,1,1)+(-5/24)</f>
        <v>41863.526562499996</v>
      </c>
      <c r="N872" t="b">
        <v>0</v>
      </c>
      <c r="O872">
        <v>16</v>
      </c>
      <c r="P872" t="b">
        <v>0</v>
      </c>
      <c r="Q872" t="s">
        <v>8284</v>
      </c>
      <c r="R872" s="5">
        <f>Table1[[#This Row],[pledged]]/D872</f>
        <v>1.6316666666666667E-2</v>
      </c>
      <c r="S872" s="6">
        <f>IFERROR(Table1[[#This Row],[pledged]]/Table1[[#This Row],[backers_count]],0)</f>
        <v>61.1875</v>
      </c>
      <c r="T872" s="5" t="s">
        <v>8336</v>
      </c>
      <c r="U872" s="5" t="s">
        <v>8337</v>
      </c>
    </row>
    <row r="873" spans="1:21" ht="30" x14ac:dyDescent="0.2">
      <c r="A873">
        <v>705</v>
      </c>
      <c r="B873" s="3" t="s">
        <v>706</v>
      </c>
      <c r="C873" s="3" t="s">
        <v>4815</v>
      </c>
      <c r="D873">
        <v>100000</v>
      </c>
      <c r="E873">
        <v>977</v>
      </c>
      <c r="F873" t="s">
        <v>8221</v>
      </c>
      <c r="G873" t="s">
        <v>8233</v>
      </c>
      <c r="H873" t="s">
        <v>8249</v>
      </c>
      <c r="I873">
        <v>1484999278</v>
      </c>
      <c r="J873" s="14" t="str">
        <f>TEXT(((Table1[[#This Row],[deadline]]/60/60)/24)+DATE(1970,1,1),"mmm")</f>
        <v>Jan</v>
      </c>
      <c r="K873" s="14" t="str">
        <f>TEXT(((Table1[[#This Row],[deadline]]/60/60)/24)+DATE(1970,1,1),"yyyy")</f>
        <v>2017</v>
      </c>
      <c r="L873">
        <v>1482407278</v>
      </c>
      <c r="M873">
        <f>((Table1[[#This Row],[launched_at]]/60/60)/24)+DATE(1970,1,1)+(-5/24)</f>
        <v>42726.283310185179</v>
      </c>
      <c r="N873" t="b">
        <v>0</v>
      </c>
      <c r="O873">
        <v>5</v>
      </c>
      <c r="P873" t="b">
        <v>0</v>
      </c>
      <c r="Q873" t="s">
        <v>8273</v>
      </c>
      <c r="R873" s="5">
        <f>Table1[[#This Row],[pledged]]/D873</f>
        <v>9.7699999999999992E-3</v>
      </c>
      <c r="S873" s="6">
        <f>IFERROR(Table1[[#This Row],[pledged]]/Table1[[#This Row],[backers_count]],0)</f>
        <v>195.4</v>
      </c>
      <c r="T873" s="5" t="s">
        <v>8319</v>
      </c>
      <c r="U873" s="5" t="s">
        <v>8321</v>
      </c>
    </row>
    <row r="874" spans="1:21" ht="45" x14ac:dyDescent="0.2">
      <c r="A874">
        <v>2873</v>
      </c>
      <c r="B874" s="3" t="s">
        <v>2873</v>
      </c>
      <c r="C874" s="3" t="s">
        <v>6983</v>
      </c>
      <c r="D874">
        <v>2500</v>
      </c>
      <c r="E874">
        <v>953</v>
      </c>
      <c r="F874" t="s">
        <v>8221</v>
      </c>
      <c r="G874" t="s">
        <v>8224</v>
      </c>
      <c r="H874" t="s">
        <v>8246</v>
      </c>
      <c r="I874">
        <v>1422473831</v>
      </c>
      <c r="J874" s="14" t="str">
        <f>TEXT(((Table1[[#This Row],[deadline]]/60/60)/24)+DATE(1970,1,1),"mmm")</f>
        <v>Jan</v>
      </c>
      <c r="K874" s="14" t="str">
        <f>TEXT(((Table1[[#This Row],[deadline]]/60/60)/24)+DATE(1970,1,1),"yyyy")</f>
        <v>2015</v>
      </c>
      <c r="L874">
        <v>1419881831</v>
      </c>
      <c r="M874">
        <f>((Table1[[#This Row],[launched_at]]/60/60)/24)+DATE(1970,1,1)+(-5/24)</f>
        <v>42002.609155092585</v>
      </c>
      <c r="N874" t="b">
        <v>0</v>
      </c>
      <c r="O874">
        <v>8</v>
      </c>
      <c r="P874" t="b">
        <v>0</v>
      </c>
      <c r="Q874" t="s">
        <v>8271</v>
      </c>
      <c r="R874" s="5">
        <f>Table1[[#This Row],[pledged]]/D874</f>
        <v>0.38119999999999998</v>
      </c>
      <c r="S874" s="6">
        <f>IFERROR(Table1[[#This Row],[pledged]]/Table1[[#This Row],[backers_count]],0)</f>
        <v>119.125</v>
      </c>
      <c r="T874" s="5" t="s">
        <v>8317</v>
      </c>
      <c r="U874" s="5" t="s">
        <v>8318</v>
      </c>
    </row>
    <row r="875" spans="1:21" ht="45" x14ac:dyDescent="0.2">
      <c r="A875">
        <v>2515</v>
      </c>
      <c r="B875" s="3" t="s">
        <v>2515</v>
      </c>
      <c r="C875" s="3" t="s">
        <v>6625</v>
      </c>
      <c r="D875">
        <v>5000</v>
      </c>
      <c r="E875">
        <v>930</v>
      </c>
      <c r="F875" t="s">
        <v>8221</v>
      </c>
      <c r="G875" t="s">
        <v>8224</v>
      </c>
      <c r="H875" t="s">
        <v>8246</v>
      </c>
      <c r="I875">
        <v>1424635753</v>
      </c>
      <c r="J875" s="14" t="str">
        <f>TEXT(((Table1[[#This Row],[deadline]]/60/60)/24)+DATE(1970,1,1),"mmm")</f>
        <v>Feb</v>
      </c>
      <c r="K875" s="14" t="str">
        <f>TEXT(((Table1[[#This Row],[deadline]]/60/60)/24)+DATE(1970,1,1),"yyyy")</f>
        <v>2015</v>
      </c>
      <c r="L875">
        <v>1422043753</v>
      </c>
      <c r="M875">
        <f>((Table1[[#This Row],[launched_at]]/60/60)/24)+DATE(1970,1,1)+(-5/24)</f>
        <v>42027.63140046296</v>
      </c>
      <c r="N875" t="b">
        <v>0</v>
      </c>
      <c r="O875">
        <v>12</v>
      </c>
      <c r="P875" t="b">
        <v>0</v>
      </c>
      <c r="Q875" t="s">
        <v>8299</v>
      </c>
      <c r="R875" s="5">
        <f>Table1[[#This Row],[pledged]]/D875</f>
        <v>0.186</v>
      </c>
      <c r="S875" s="6">
        <f>IFERROR(Table1[[#This Row],[pledged]]/Table1[[#This Row],[backers_count]],0)</f>
        <v>77.5</v>
      </c>
      <c r="T875" s="5" t="s">
        <v>8336</v>
      </c>
      <c r="U875" s="5" t="s">
        <v>8353</v>
      </c>
    </row>
    <row r="876" spans="1:21" ht="45" x14ac:dyDescent="0.2">
      <c r="A876">
        <v>3637</v>
      </c>
      <c r="B876" s="3" t="s">
        <v>3635</v>
      </c>
      <c r="C876" s="3" t="s">
        <v>7747</v>
      </c>
      <c r="D876">
        <v>3000</v>
      </c>
      <c r="E876">
        <v>926</v>
      </c>
      <c r="F876" t="s">
        <v>8221</v>
      </c>
      <c r="G876" t="s">
        <v>8224</v>
      </c>
      <c r="H876" t="s">
        <v>8246</v>
      </c>
      <c r="I876">
        <v>1420130935</v>
      </c>
      <c r="J876" s="14" t="str">
        <f>TEXT(((Table1[[#This Row],[deadline]]/60/60)/24)+DATE(1970,1,1),"mmm")</f>
        <v>Jan</v>
      </c>
      <c r="K876" s="14" t="str">
        <f>TEXT(((Table1[[#This Row],[deadline]]/60/60)/24)+DATE(1970,1,1),"yyyy")</f>
        <v>2015</v>
      </c>
      <c r="L876">
        <v>1417538935</v>
      </c>
      <c r="M876">
        <f>((Table1[[#This Row],[launched_at]]/60/60)/24)+DATE(1970,1,1)+(-5/24)</f>
        <v>41975.492303240739</v>
      </c>
      <c r="N876" t="b">
        <v>0</v>
      </c>
      <c r="O876">
        <v>14</v>
      </c>
      <c r="P876" t="b">
        <v>0</v>
      </c>
      <c r="Q876" t="s">
        <v>8305</v>
      </c>
      <c r="R876" s="5">
        <f>Table1[[#This Row],[pledged]]/D876</f>
        <v>0.30866666666666664</v>
      </c>
      <c r="S876" s="6">
        <f>IFERROR(Table1[[#This Row],[pledged]]/Table1[[#This Row],[backers_count]],0)</f>
        <v>66.142857142857139</v>
      </c>
      <c r="T876" s="5" t="s">
        <v>8317</v>
      </c>
      <c r="U876" s="5" t="s">
        <v>8359</v>
      </c>
    </row>
    <row r="877" spans="1:21" x14ac:dyDescent="0.2">
      <c r="A877">
        <v>1152</v>
      </c>
      <c r="B877" s="3" t="s">
        <v>1153</v>
      </c>
      <c r="C877" s="3" t="s">
        <v>5262</v>
      </c>
      <c r="D877">
        <v>16000</v>
      </c>
      <c r="E877">
        <v>911</v>
      </c>
      <c r="F877" t="s">
        <v>8221</v>
      </c>
      <c r="G877" t="s">
        <v>8224</v>
      </c>
      <c r="H877" t="s">
        <v>8246</v>
      </c>
      <c r="I877">
        <v>1431709312</v>
      </c>
      <c r="J877" s="14" t="str">
        <f>TEXT(((Table1[[#This Row],[deadline]]/60/60)/24)+DATE(1970,1,1),"mmm")</f>
        <v>May</v>
      </c>
      <c r="K877" s="14" t="str">
        <f>TEXT(((Table1[[#This Row],[deadline]]/60/60)/24)+DATE(1970,1,1),"yyyy")</f>
        <v>2015</v>
      </c>
      <c r="L877">
        <v>1429117312</v>
      </c>
      <c r="M877">
        <f>((Table1[[#This Row],[launched_at]]/60/60)/24)+DATE(1970,1,1)+(-5/24)</f>
        <v>42109.501296296294</v>
      </c>
      <c r="N877" t="b">
        <v>0</v>
      </c>
      <c r="O877">
        <v>15</v>
      </c>
      <c r="P877" t="b">
        <v>0</v>
      </c>
      <c r="Q877" t="s">
        <v>8284</v>
      </c>
      <c r="R877" s="5">
        <f>Table1[[#This Row],[pledged]]/D877</f>
        <v>5.6937500000000002E-2</v>
      </c>
      <c r="S877" s="6">
        <f>IFERROR(Table1[[#This Row],[pledged]]/Table1[[#This Row],[backers_count]],0)</f>
        <v>60.733333333333334</v>
      </c>
      <c r="T877" s="5" t="s">
        <v>8336</v>
      </c>
      <c r="U877" s="5" t="s">
        <v>8337</v>
      </c>
    </row>
    <row r="878" spans="1:21" ht="45" x14ac:dyDescent="0.2">
      <c r="A878">
        <v>3093</v>
      </c>
      <c r="B878" s="3" t="s">
        <v>3093</v>
      </c>
      <c r="C878" s="3" t="s">
        <v>7203</v>
      </c>
      <c r="D878">
        <v>4000</v>
      </c>
      <c r="E878">
        <v>910</v>
      </c>
      <c r="F878" t="s">
        <v>8221</v>
      </c>
      <c r="G878" t="s">
        <v>8229</v>
      </c>
      <c r="H878" t="s">
        <v>8251</v>
      </c>
      <c r="I878">
        <v>1401595140</v>
      </c>
      <c r="J878" s="14" t="str">
        <f>TEXT(((Table1[[#This Row],[deadline]]/60/60)/24)+DATE(1970,1,1),"mmm")</f>
        <v>Jun</v>
      </c>
      <c r="K878" s="14" t="str">
        <f>TEXT(((Table1[[#This Row],[deadline]]/60/60)/24)+DATE(1970,1,1),"yyyy")</f>
        <v>2014</v>
      </c>
      <c r="L878">
        <v>1398980941</v>
      </c>
      <c r="M878">
        <f>((Table1[[#This Row],[launched_at]]/60/60)/24)+DATE(1970,1,1)+(-5/24)</f>
        <v>41760.700706018513</v>
      </c>
      <c r="N878" t="b">
        <v>0</v>
      </c>
      <c r="O878">
        <v>17</v>
      </c>
      <c r="P878" t="b">
        <v>0</v>
      </c>
      <c r="Q878" t="s">
        <v>8303</v>
      </c>
      <c r="R878" s="5">
        <f>Table1[[#This Row],[pledged]]/D878</f>
        <v>0.22750000000000001</v>
      </c>
      <c r="S878" s="6">
        <f>IFERROR(Table1[[#This Row],[pledged]]/Table1[[#This Row],[backers_count]],0)</f>
        <v>53.529411764705884</v>
      </c>
      <c r="T878" s="5" t="s">
        <v>8317</v>
      </c>
      <c r="U878" s="5" t="s">
        <v>8357</v>
      </c>
    </row>
    <row r="879" spans="1:21" ht="45" x14ac:dyDescent="0.2">
      <c r="A879">
        <v>977</v>
      </c>
      <c r="B879" s="3" t="s">
        <v>978</v>
      </c>
      <c r="C879" s="3" t="s">
        <v>5087</v>
      </c>
      <c r="D879">
        <v>2700</v>
      </c>
      <c r="E879">
        <v>909</v>
      </c>
      <c r="F879" t="s">
        <v>8221</v>
      </c>
      <c r="G879" t="s">
        <v>8239</v>
      </c>
      <c r="H879" t="s">
        <v>8249</v>
      </c>
      <c r="I879">
        <v>1456094197</v>
      </c>
      <c r="J879" s="14" t="str">
        <f>TEXT(((Table1[[#This Row],[deadline]]/60/60)/24)+DATE(1970,1,1),"mmm")</f>
        <v>Feb</v>
      </c>
      <c r="K879" s="14" t="str">
        <f>TEXT(((Table1[[#This Row],[deadline]]/60/60)/24)+DATE(1970,1,1),"yyyy")</f>
        <v>2016</v>
      </c>
      <c r="L879">
        <v>1453502197</v>
      </c>
      <c r="M879">
        <f>((Table1[[#This Row],[launched_at]]/60/60)/24)+DATE(1970,1,1)+(-5/24)</f>
        <v>42391.733761574076</v>
      </c>
      <c r="N879" t="b">
        <v>0</v>
      </c>
      <c r="O879">
        <v>12</v>
      </c>
      <c r="P879" t="b">
        <v>0</v>
      </c>
      <c r="Q879" t="s">
        <v>8273</v>
      </c>
      <c r="R879" s="5">
        <f>Table1[[#This Row],[pledged]]/D879</f>
        <v>0.33666666666666667</v>
      </c>
      <c r="S879" s="6">
        <f>IFERROR(Table1[[#This Row],[pledged]]/Table1[[#This Row],[backers_count]],0)</f>
        <v>75.75</v>
      </c>
      <c r="T879" s="5" t="s">
        <v>8319</v>
      </c>
      <c r="U879" s="5" t="s">
        <v>8321</v>
      </c>
    </row>
    <row r="880" spans="1:21" ht="45" x14ac:dyDescent="0.2">
      <c r="A880">
        <v>3914</v>
      </c>
      <c r="B880" s="3" t="s">
        <v>3911</v>
      </c>
      <c r="C880" s="3" t="s">
        <v>8022</v>
      </c>
      <c r="D880">
        <v>2500</v>
      </c>
      <c r="E880">
        <v>909</v>
      </c>
      <c r="F880" t="s">
        <v>8221</v>
      </c>
      <c r="G880" t="s">
        <v>8225</v>
      </c>
      <c r="H880" t="s">
        <v>8247</v>
      </c>
      <c r="I880">
        <v>1431298740</v>
      </c>
      <c r="J880" s="14" t="str">
        <f>TEXT(((Table1[[#This Row],[deadline]]/60/60)/24)+DATE(1970,1,1),"mmm")</f>
        <v>May</v>
      </c>
      <c r="K880" s="14" t="str">
        <f>TEXT(((Table1[[#This Row],[deadline]]/60/60)/24)+DATE(1970,1,1),"yyyy")</f>
        <v>2015</v>
      </c>
      <c r="L880">
        <v>1429558756</v>
      </c>
      <c r="M880">
        <f>((Table1[[#This Row],[launched_at]]/60/60)/24)+DATE(1970,1,1)+(-5/24)</f>
        <v>42114.610601851848</v>
      </c>
      <c r="N880" t="b">
        <v>0</v>
      </c>
      <c r="O880">
        <v>27</v>
      </c>
      <c r="P880" t="b">
        <v>0</v>
      </c>
      <c r="Q880" t="s">
        <v>8271</v>
      </c>
      <c r="R880" s="5">
        <f>Table1[[#This Row],[pledged]]/D880</f>
        <v>0.36359999999999998</v>
      </c>
      <c r="S880" s="6">
        <f>IFERROR(Table1[[#This Row],[pledged]]/Table1[[#This Row],[backers_count]],0)</f>
        <v>33.666666666666664</v>
      </c>
      <c r="T880" s="5" t="s">
        <v>8317</v>
      </c>
      <c r="U880" s="5" t="s">
        <v>8318</v>
      </c>
    </row>
    <row r="881" spans="1:21" ht="45" x14ac:dyDescent="0.2">
      <c r="A881">
        <v>1786</v>
      </c>
      <c r="B881" s="3" t="s">
        <v>1787</v>
      </c>
      <c r="C881" s="3" t="s">
        <v>5896</v>
      </c>
      <c r="D881">
        <v>1900</v>
      </c>
      <c r="E881">
        <v>905</v>
      </c>
      <c r="F881" t="s">
        <v>8221</v>
      </c>
      <c r="G881" t="s">
        <v>8233</v>
      </c>
      <c r="H881" t="s">
        <v>8249</v>
      </c>
      <c r="I881">
        <v>1418649177</v>
      </c>
      <c r="J881" s="14" t="str">
        <f>TEXT(((Table1[[#This Row],[deadline]]/60/60)/24)+DATE(1970,1,1),"mmm")</f>
        <v>Dec</v>
      </c>
      <c r="K881" s="14" t="str">
        <f>TEXT(((Table1[[#This Row],[deadline]]/60/60)/24)+DATE(1970,1,1),"yyyy")</f>
        <v>2014</v>
      </c>
      <c r="L881">
        <v>1416057177</v>
      </c>
      <c r="M881">
        <f>((Table1[[#This Row],[launched_at]]/60/60)/24)+DATE(1970,1,1)+(-5/24)</f>
        <v>41958.342326388891</v>
      </c>
      <c r="N881" t="b">
        <v>1</v>
      </c>
      <c r="O881">
        <v>29</v>
      </c>
      <c r="P881" t="b">
        <v>0</v>
      </c>
      <c r="Q881" t="s">
        <v>8285</v>
      </c>
      <c r="R881" s="5">
        <f>Table1[[#This Row],[pledged]]/D881</f>
        <v>0.47631578947368419</v>
      </c>
      <c r="S881" s="6">
        <f>IFERROR(Table1[[#This Row],[pledged]]/Table1[[#This Row],[backers_count]],0)</f>
        <v>31.206896551724139</v>
      </c>
      <c r="T881" s="5" t="s">
        <v>8338</v>
      </c>
      <c r="U881" s="5" t="s">
        <v>8339</v>
      </c>
    </row>
    <row r="882" spans="1:21" ht="45" x14ac:dyDescent="0.2">
      <c r="A882">
        <v>664</v>
      </c>
      <c r="B882" s="3" t="s">
        <v>665</v>
      </c>
      <c r="C882" s="3" t="s">
        <v>4774</v>
      </c>
      <c r="D882">
        <v>12000</v>
      </c>
      <c r="E882">
        <v>904</v>
      </c>
      <c r="F882" t="s">
        <v>8221</v>
      </c>
      <c r="G882" t="s">
        <v>8224</v>
      </c>
      <c r="H882" t="s">
        <v>8246</v>
      </c>
      <c r="I882">
        <v>1428940775</v>
      </c>
      <c r="J882" s="14" t="str">
        <f>TEXT(((Table1[[#This Row],[deadline]]/60/60)/24)+DATE(1970,1,1),"mmm")</f>
        <v>Apr</v>
      </c>
      <c r="K882" s="14" t="str">
        <f>TEXT(((Table1[[#This Row],[deadline]]/60/60)/24)+DATE(1970,1,1),"yyyy")</f>
        <v>2015</v>
      </c>
      <c r="L882">
        <v>1426348775</v>
      </c>
      <c r="M882">
        <f>((Table1[[#This Row],[launched_at]]/60/60)/24)+DATE(1970,1,1)+(-5/24)</f>
        <v>42077.458043981482</v>
      </c>
      <c r="N882" t="b">
        <v>0</v>
      </c>
      <c r="O882">
        <v>29</v>
      </c>
      <c r="P882" t="b">
        <v>0</v>
      </c>
      <c r="Q882" t="s">
        <v>8273</v>
      </c>
      <c r="R882" s="5">
        <f>Table1[[#This Row],[pledged]]/D882</f>
        <v>7.5333333333333335E-2</v>
      </c>
      <c r="S882" s="6">
        <f>IFERROR(Table1[[#This Row],[pledged]]/Table1[[#This Row],[backers_count]],0)</f>
        <v>31.172413793103448</v>
      </c>
      <c r="T882" s="5" t="s">
        <v>8319</v>
      </c>
      <c r="U882" s="5" t="s">
        <v>8321</v>
      </c>
    </row>
    <row r="883" spans="1:21" ht="45" x14ac:dyDescent="0.2">
      <c r="A883">
        <v>1490</v>
      </c>
      <c r="B883" s="3" t="s">
        <v>1491</v>
      </c>
      <c r="C883" s="3" t="s">
        <v>5600</v>
      </c>
      <c r="D883">
        <v>2900</v>
      </c>
      <c r="E883">
        <v>895</v>
      </c>
      <c r="F883" t="s">
        <v>8221</v>
      </c>
      <c r="G883" t="s">
        <v>8224</v>
      </c>
      <c r="H883" t="s">
        <v>8246</v>
      </c>
      <c r="I883">
        <v>1380720474</v>
      </c>
      <c r="J883" s="14" t="str">
        <f>TEXT(((Table1[[#This Row],[deadline]]/60/60)/24)+DATE(1970,1,1),"mmm")</f>
        <v>Oct</v>
      </c>
      <c r="K883" s="14" t="str">
        <f>TEXT(((Table1[[#This Row],[deadline]]/60/60)/24)+DATE(1970,1,1),"yyyy")</f>
        <v>2013</v>
      </c>
      <c r="L883">
        <v>1378214874</v>
      </c>
      <c r="M883">
        <f>((Table1[[#This Row],[launched_at]]/60/60)/24)+DATE(1970,1,1)+(-5/24)</f>
        <v>41520.352708333332</v>
      </c>
      <c r="N883" t="b">
        <v>0</v>
      </c>
      <c r="O883">
        <v>19</v>
      </c>
      <c r="P883" t="b">
        <v>0</v>
      </c>
      <c r="Q883" t="s">
        <v>8275</v>
      </c>
      <c r="R883" s="5">
        <f>Table1[[#This Row],[pledged]]/D883</f>
        <v>0.30862068965517242</v>
      </c>
      <c r="S883" s="6">
        <f>IFERROR(Table1[[#This Row],[pledged]]/Table1[[#This Row],[backers_count]],0)</f>
        <v>47.10526315789474</v>
      </c>
      <c r="T883" s="5" t="s">
        <v>8322</v>
      </c>
      <c r="U883" s="5" t="s">
        <v>8324</v>
      </c>
    </row>
    <row r="884" spans="1:21" ht="45" x14ac:dyDescent="0.2">
      <c r="A884">
        <v>1771</v>
      </c>
      <c r="B884" s="3" t="s">
        <v>1772</v>
      </c>
      <c r="C884" s="3" t="s">
        <v>5881</v>
      </c>
      <c r="D884">
        <v>4200</v>
      </c>
      <c r="E884">
        <v>895</v>
      </c>
      <c r="F884" t="s">
        <v>8221</v>
      </c>
      <c r="G884" t="s">
        <v>8225</v>
      </c>
      <c r="H884" t="s">
        <v>8247</v>
      </c>
      <c r="I884">
        <v>1414107040</v>
      </c>
      <c r="J884" s="14" t="str">
        <f>TEXT(((Table1[[#This Row],[deadline]]/60/60)/24)+DATE(1970,1,1),"mmm")</f>
        <v>Oct</v>
      </c>
      <c r="K884" s="14" t="str">
        <f>TEXT(((Table1[[#This Row],[deadline]]/60/60)/24)+DATE(1970,1,1),"yyyy")</f>
        <v>2014</v>
      </c>
      <c r="L884">
        <v>1411515040</v>
      </c>
      <c r="M884">
        <f>((Table1[[#This Row],[launched_at]]/60/60)/24)+DATE(1970,1,1)+(-5/24)</f>
        <v>41905.771296296298</v>
      </c>
      <c r="N884" t="b">
        <v>1</v>
      </c>
      <c r="O884">
        <v>25</v>
      </c>
      <c r="P884" t="b">
        <v>0</v>
      </c>
      <c r="Q884" t="s">
        <v>8285</v>
      </c>
      <c r="R884" s="5">
        <f>Table1[[#This Row],[pledged]]/D884</f>
        <v>0.21309523809523809</v>
      </c>
      <c r="S884" s="6">
        <f>IFERROR(Table1[[#This Row],[pledged]]/Table1[[#This Row],[backers_count]],0)</f>
        <v>35.799999999999997</v>
      </c>
      <c r="T884" s="5" t="s">
        <v>8338</v>
      </c>
      <c r="U884" s="5" t="s">
        <v>8339</v>
      </c>
    </row>
    <row r="885" spans="1:21" ht="45" x14ac:dyDescent="0.2">
      <c r="A885">
        <v>675</v>
      </c>
      <c r="B885" s="3" t="s">
        <v>676</v>
      </c>
      <c r="C885" s="3" t="s">
        <v>4785</v>
      </c>
      <c r="D885">
        <v>6000</v>
      </c>
      <c r="E885">
        <v>891</v>
      </c>
      <c r="F885" t="s">
        <v>8221</v>
      </c>
      <c r="G885" t="s">
        <v>8224</v>
      </c>
      <c r="H885" t="s">
        <v>8246</v>
      </c>
      <c r="I885">
        <v>1420095540</v>
      </c>
      <c r="J885" s="14" t="str">
        <f>TEXT(((Table1[[#This Row],[deadline]]/60/60)/24)+DATE(1970,1,1),"mmm")</f>
        <v>Jan</v>
      </c>
      <c r="K885" s="14" t="str">
        <f>TEXT(((Table1[[#This Row],[deadline]]/60/60)/24)+DATE(1970,1,1),"yyyy")</f>
        <v>2015</v>
      </c>
      <c r="L885">
        <v>1417558804</v>
      </c>
      <c r="M885">
        <f>((Table1[[#This Row],[launched_at]]/60/60)/24)+DATE(1970,1,1)+(-5/24)</f>
        <v>41975.722268518519</v>
      </c>
      <c r="N885" t="b">
        <v>0</v>
      </c>
      <c r="O885">
        <v>26</v>
      </c>
      <c r="P885" t="b">
        <v>0</v>
      </c>
      <c r="Q885" t="s">
        <v>8273</v>
      </c>
      <c r="R885" s="5">
        <f>Table1[[#This Row],[pledged]]/D885</f>
        <v>0.14849999999999999</v>
      </c>
      <c r="S885" s="6">
        <f>IFERROR(Table1[[#This Row],[pledged]]/Table1[[#This Row],[backers_count]],0)</f>
        <v>34.269230769230766</v>
      </c>
      <c r="T885" s="5" t="s">
        <v>8319</v>
      </c>
      <c r="U885" s="5" t="s">
        <v>8321</v>
      </c>
    </row>
    <row r="886" spans="1:21" ht="30" x14ac:dyDescent="0.2">
      <c r="A886">
        <v>1174</v>
      </c>
      <c r="B886" s="3" t="s">
        <v>1175</v>
      </c>
      <c r="C886" s="3" t="s">
        <v>5284</v>
      </c>
      <c r="D886">
        <v>15000</v>
      </c>
      <c r="E886">
        <v>886</v>
      </c>
      <c r="F886" t="s">
        <v>8221</v>
      </c>
      <c r="G886" t="s">
        <v>8224</v>
      </c>
      <c r="H886" t="s">
        <v>8246</v>
      </c>
      <c r="I886">
        <v>1462738327</v>
      </c>
      <c r="J886" s="14" t="str">
        <f>TEXT(((Table1[[#This Row],[deadline]]/60/60)/24)+DATE(1970,1,1),"mmm")</f>
        <v>May</v>
      </c>
      <c r="K886" s="14" t="str">
        <f>TEXT(((Table1[[#This Row],[deadline]]/60/60)/24)+DATE(1970,1,1),"yyyy")</f>
        <v>2016</v>
      </c>
      <c r="L886">
        <v>1460146327</v>
      </c>
      <c r="M886">
        <f>((Table1[[#This Row],[launched_at]]/60/60)/24)+DATE(1970,1,1)+(-5/24)</f>
        <v>42468.633414351854</v>
      </c>
      <c r="N886" t="b">
        <v>0</v>
      </c>
      <c r="O886">
        <v>19</v>
      </c>
      <c r="P886" t="b">
        <v>0</v>
      </c>
      <c r="Q886" t="s">
        <v>8284</v>
      </c>
      <c r="R886" s="5">
        <f>Table1[[#This Row],[pledged]]/D886</f>
        <v>5.906666666666667E-2</v>
      </c>
      <c r="S886" s="6">
        <f>IFERROR(Table1[[#This Row],[pledged]]/Table1[[#This Row],[backers_count]],0)</f>
        <v>46.631578947368418</v>
      </c>
      <c r="T886" s="5" t="s">
        <v>8336</v>
      </c>
      <c r="U886" s="5" t="s">
        <v>8337</v>
      </c>
    </row>
    <row r="887" spans="1:21" ht="45" x14ac:dyDescent="0.2">
      <c r="A887">
        <v>958</v>
      </c>
      <c r="B887" s="3" t="s">
        <v>959</v>
      </c>
      <c r="C887" s="3" t="s">
        <v>5068</v>
      </c>
      <c r="D887">
        <v>7777</v>
      </c>
      <c r="E887">
        <v>881</v>
      </c>
      <c r="F887" t="s">
        <v>8221</v>
      </c>
      <c r="G887" t="s">
        <v>8224</v>
      </c>
      <c r="H887" t="s">
        <v>8246</v>
      </c>
      <c r="I887">
        <v>1428641940</v>
      </c>
      <c r="J887" s="14" t="str">
        <f>TEXT(((Table1[[#This Row],[deadline]]/60/60)/24)+DATE(1970,1,1),"mmm")</f>
        <v>Apr</v>
      </c>
      <c r="K887" s="14" t="str">
        <f>TEXT(((Table1[[#This Row],[deadline]]/60/60)/24)+DATE(1970,1,1),"yyyy")</f>
        <v>2015</v>
      </c>
      <c r="L887">
        <v>1426792563</v>
      </c>
      <c r="M887">
        <f>((Table1[[#This Row],[launched_at]]/60/60)/24)+DATE(1970,1,1)+(-5/24)</f>
        <v>42082.594479166662</v>
      </c>
      <c r="N887" t="b">
        <v>0</v>
      </c>
      <c r="O887">
        <v>17</v>
      </c>
      <c r="P887" t="b">
        <v>0</v>
      </c>
      <c r="Q887" t="s">
        <v>8273</v>
      </c>
      <c r="R887" s="5">
        <f>Table1[[#This Row],[pledged]]/D887</f>
        <v>0.11328275684711328</v>
      </c>
      <c r="S887" s="6">
        <f>IFERROR(Table1[[#This Row],[pledged]]/Table1[[#This Row],[backers_count]],0)</f>
        <v>51.823529411764703</v>
      </c>
      <c r="T887" s="5" t="s">
        <v>8319</v>
      </c>
      <c r="U887" s="5" t="s">
        <v>8321</v>
      </c>
    </row>
    <row r="888" spans="1:21" ht="45" x14ac:dyDescent="0.2">
      <c r="A888">
        <v>3800</v>
      </c>
      <c r="B888" s="3" t="s">
        <v>3797</v>
      </c>
      <c r="C888" s="3" t="s">
        <v>7910</v>
      </c>
      <c r="D888">
        <v>22000</v>
      </c>
      <c r="E888">
        <v>881</v>
      </c>
      <c r="F888" t="s">
        <v>8221</v>
      </c>
      <c r="G888" t="s">
        <v>8224</v>
      </c>
      <c r="H888" t="s">
        <v>8246</v>
      </c>
      <c r="I888">
        <v>1420952340</v>
      </c>
      <c r="J888" s="14" t="str">
        <f>TEXT(((Table1[[#This Row],[deadline]]/60/60)/24)+DATE(1970,1,1),"mmm")</f>
        <v>Jan</v>
      </c>
      <c r="K888" s="14" t="str">
        <f>TEXT(((Table1[[#This Row],[deadline]]/60/60)/24)+DATE(1970,1,1),"yyyy")</f>
        <v>2015</v>
      </c>
      <c r="L888">
        <v>1418146883</v>
      </c>
      <c r="M888">
        <f>((Table1[[#This Row],[launched_at]]/60/60)/24)+DATE(1970,1,1)+(-5/24)</f>
        <v>41982.528738425921</v>
      </c>
      <c r="N888" t="b">
        <v>0</v>
      </c>
      <c r="O888">
        <v>16</v>
      </c>
      <c r="P888" t="b">
        <v>0</v>
      </c>
      <c r="Q888" t="s">
        <v>8305</v>
      </c>
      <c r="R888" s="5">
        <f>Table1[[#This Row],[pledged]]/D888</f>
        <v>4.0045454545454544E-2</v>
      </c>
      <c r="S888" s="6">
        <f>IFERROR(Table1[[#This Row],[pledged]]/Table1[[#This Row],[backers_count]],0)</f>
        <v>55.0625</v>
      </c>
      <c r="T888" s="5" t="s">
        <v>8317</v>
      </c>
      <c r="U888" s="5" t="s">
        <v>8359</v>
      </c>
    </row>
    <row r="889" spans="1:21" ht="45" x14ac:dyDescent="0.2">
      <c r="A889">
        <v>4055</v>
      </c>
      <c r="B889" s="3" t="s">
        <v>4051</v>
      </c>
      <c r="C889" s="3" t="s">
        <v>8159</v>
      </c>
      <c r="D889">
        <v>5000</v>
      </c>
      <c r="E889">
        <v>881</v>
      </c>
      <c r="F889" t="s">
        <v>8221</v>
      </c>
      <c r="G889" t="s">
        <v>8225</v>
      </c>
      <c r="H889" t="s">
        <v>8247</v>
      </c>
      <c r="I889">
        <v>1403192031</v>
      </c>
      <c r="J889" s="14" t="str">
        <f>TEXT(((Table1[[#This Row],[deadline]]/60/60)/24)+DATE(1970,1,1),"mmm")</f>
        <v>Jun</v>
      </c>
      <c r="K889" s="14" t="str">
        <f>TEXT(((Table1[[#This Row],[deadline]]/60/60)/24)+DATE(1970,1,1),"yyyy")</f>
        <v>2014</v>
      </c>
      <c r="L889">
        <v>1400600031</v>
      </c>
      <c r="M889">
        <f>((Table1[[#This Row],[launched_at]]/60/60)/24)+DATE(1970,1,1)+(-5/24)</f>
        <v>41779.44017361111</v>
      </c>
      <c r="N889" t="b">
        <v>0</v>
      </c>
      <c r="O889">
        <v>21</v>
      </c>
      <c r="P889" t="b">
        <v>0</v>
      </c>
      <c r="Q889" t="s">
        <v>8271</v>
      </c>
      <c r="R889" s="5">
        <f>Table1[[#This Row],[pledged]]/D889</f>
        <v>0.1762</v>
      </c>
      <c r="S889" s="6">
        <f>IFERROR(Table1[[#This Row],[pledged]]/Table1[[#This Row],[backers_count]],0)</f>
        <v>41.952380952380949</v>
      </c>
      <c r="T889" s="5" t="s">
        <v>8317</v>
      </c>
      <c r="U889" s="5" t="s">
        <v>8318</v>
      </c>
    </row>
    <row r="890" spans="1:21" ht="45" x14ac:dyDescent="0.2">
      <c r="A890">
        <v>964</v>
      </c>
      <c r="B890" s="3" t="s">
        <v>965</v>
      </c>
      <c r="C890" s="3" t="s">
        <v>5074</v>
      </c>
      <c r="D890">
        <v>110000</v>
      </c>
      <c r="E890">
        <v>879</v>
      </c>
      <c r="F890" t="s">
        <v>8221</v>
      </c>
      <c r="G890" t="s">
        <v>8229</v>
      </c>
      <c r="H890" t="s">
        <v>8251</v>
      </c>
      <c r="I890">
        <v>1441119919</v>
      </c>
      <c r="J890" s="14" t="str">
        <f>TEXT(((Table1[[#This Row],[deadline]]/60/60)/24)+DATE(1970,1,1),"mmm")</f>
        <v>Sep</v>
      </c>
      <c r="K890" s="14" t="str">
        <f>TEXT(((Table1[[#This Row],[deadline]]/60/60)/24)+DATE(1970,1,1),"yyyy")</f>
        <v>2015</v>
      </c>
      <c r="L890">
        <v>1437663919</v>
      </c>
      <c r="M890">
        <f>((Table1[[#This Row],[launched_at]]/60/60)/24)+DATE(1970,1,1)+(-5/24)</f>
        <v>42208.420358796291</v>
      </c>
      <c r="N890" t="b">
        <v>0</v>
      </c>
      <c r="O890">
        <v>29</v>
      </c>
      <c r="P890" t="b">
        <v>0</v>
      </c>
      <c r="Q890" t="s">
        <v>8273</v>
      </c>
      <c r="R890" s="5">
        <f>Table1[[#This Row],[pledged]]/D890</f>
        <v>7.9909090909090902E-3</v>
      </c>
      <c r="S890" s="6">
        <f>IFERROR(Table1[[#This Row],[pledged]]/Table1[[#This Row],[backers_count]],0)</f>
        <v>30.310344827586206</v>
      </c>
      <c r="T890" s="5" t="s">
        <v>8319</v>
      </c>
      <c r="U890" s="5" t="s">
        <v>8321</v>
      </c>
    </row>
    <row r="891" spans="1:21" ht="45" x14ac:dyDescent="0.2">
      <c r="A891">
        <v>3841</v>
      </c>
      <c r="B891" s="3" t="s">
        <v>3838</v>
      </c>
      <c r="C891" s="3" t="s">
        <v>7950</v>
      </c>
      <c r="D891">
        <v>10000</v>
      </c>
      <c r="E891">
        <v>872</v>
      </c>
      <c r="F891" t="s">
        <v>8221</v>
      </c>
      <c r="G891" t="s">
        <v>8224</v>
      </c>
      <c r="H891" t="s">
        <v>8246</v>
      </c>
      <c r="I891">
        <v>1405882287</v>
      </c>
      <c r="J891" s="14" t="str">
        <f>TEXT(((Table1[[#This Row],[deadline]]/60/60)/24)+DATE(1970,1,1),"mmm")</f>
        <v>Jul</v>
      </c>
      <c r="K891" s="14" t="str">
        <f>TEXT(((Table1[[#This Row],[deadline]]/60/60)/24)+DATE(1970,1,1),"yyyy")</f>
        <v>2014</v>
      </c>
      <c r="L891">
        <v>1400698287</v>
      </c>
      <c r="M891">
        <f>((Table1[[#This Row],[launched_at]]/60/60)/24)+DATE(1970,1,1)+(-5/24)</f>
        <v>41780.57739583333</v>
      </c>
      <c r="N891" t="b">
        <v>1</v>
      </c>
      <c r="O891">
        <v>34</v>
      </c>
      <c r="P891" t="b">
        <v>0</v>
      </c>
      <c r="Q891" t="s">
        <v>8271</v>
      </c>
      <c r="R891" s="5">
        <f>Table1[[#This Row],[pledged]]/D891</f>
        <v>8.72E-2</v>
      </c>
      <c r="S891" s="6">
        <f>IFERROR(Table1[[#This Row],[pledged]]/Table1[[#This Row],[backers_count]],0)</f>
        <v>25.647058823529413</v>
      </c>
      <c r="T891" s="5" t="s">
        <v>8317</v>
      </c>
      <c r="U891" s="5" t="s">
        <v>8318</v>
      </c>
    </row>
    <row r="892" spans="1:21" ht="45" x14ac:dyDescent="0.2">
      <c r="A892">
        <v>1812</v>
      </c>
      <c r="B892" s="3" t="s">
        <v>1813</v>
      </c>
      <c r="C892" s="3" t="s">
        <v>5922</v>
      </c>
      <c r="D892">
        <v>6500</v>
      </c>
      <c r="E892">
        <v>865</v>
      </c>
      <c r="F892" t="s">
        <v>8221</v>
      </c>
      <c r="G892" t="s">
        <v>8225</v>
      </c>
      <c r="H892" t="s">
        <v>8247</v>
      </c>
      <c r="I892">
        <v>1467531536</v>
      </c>
      <c r="J892" s="14" t="str">
        <f>TEXT(((Table1[[#This Row],[deadline]]/60/60)/24)+DATE(1970,1,1),"mmm")</f>
        <v>Jul</v>
      </c>
      <c r="K892" s="14" t="str">
        <f>TEXT(((Table1[[#This Row],[deadline]]/60/60)/24)+DATE(1970,1,1),"yyyy")</f>
        <v>2016</v>
      </c>
      <c r="L892">
        <v>1464939536</v>
      </c>
      <c r="M892">
        <f>((Table1[[#This Row],[launched_at]]/60/60)/24)+DATE(1970,1,1)+(-5/24)</f>
        <v>42524.110370370363</v>
      </c>
      <c r="N892" t="b">
        <v>0</v>
      </c>
      <c r="O892">
        <v>23</v>
      </c>
      <c r="P892" t="b">
        <v>0</v>
      </c>
      <c r="Q892" t="s">
        <v>8285</v>
      </c>
      <c r="R892" s="5">
        <f>Table1[[#This Row],[pledged]]/D892</f>
        <v>0.13307692307692306</v>
      </c>
      <c r="S892" s="6">
        <f>IFERROR(Table1[[#This Row],[pledged]]/Table1[[#This Row],[backers_count]],0)</f>
        <v>37.608695652173914</v>
      </c>
      <c r="T892" s="5" t="s">
        <v>8338</v>
      </c>
      <c r="U892" s="5" t="s">
        <v>8339</v>
      </c>
    </row>
    <row r="893" spans="1:21" ht="45" x14ac:dyDescent="0.2">
      <c r="A893">
        <v>473</v>
      </c>
      <c r="B893" s="3" t="s">
        <v>474</v>
      </c>
      <c r="C893" s="3" t="s">
        <v>4583</v>
      </c>
      <c r="D893">
        <v>30000</v>
      </c>
      <c r="E893">
        <v>861</v>
      </c>
      <c r="F893" t="s">
        <v>8221</v>
      </c>
      <c r="G893" t="s">
        <v>8224</v>
      </c>
      <c r="H893" t="s">
        <v>8246</v>
      </c>
      <c r="I893">
        <v>1410972319</v>
      </c>
      <c r="J893" s="14" t="str">
        <f>TEXT(((Table1[[#This Row],[deadline]]/60/60)/24)+DATE(1970,1,1),"mmm")</f>
        <v>Sep</v>
      </c>
      <c r="K893" s="14" t="str">
        <f>TEXT(((Table1[[#This Row],[deadline]]/60/60)/24)+DATE(1970,1,1),"yyyy")</f>
        <v>2014</v>
      </c>
      <c r="L893">
        <v>1408380319</v>
      </c>
      <c r="M893" s="13">
        <f>((Table1[[#This Row],[launched_at]]/60/60)/24)+DATE(1970,1,1)+(-5/24)</f>
        <v>41869.489803240736</v>
      </c>
      <c r="N893" t="b">
        <v>0</v>
      </c>
      <c r="O893">
        <v>14</v>
      </c>
      <c r="P893" t="b">
        <v>0</v>
      </c>
      <c r="Q893" t="s">
        <v>8270</v>
      </c>
      <c r="R893" s="5">
        <f>Table1[[#This Row],[pledged]]/D893</f>
        <v>2.87E-2</v>
      </c>
      <c r="S893" s="6">
        <f>IFERROR(Table1[[#This Row],[pledged]]/Table1[[#This Row],[backers_count]],0)</f>
        <v>61.5</v>
      </c>
      <c r="T893" s="5" t="s">
        <v>8310</v>
      </c>
      <c r="U893" s="5" t="s">
        <v>8316</v>
      </c>
    </row>
    <row r="894" spans="1:21" ht="60" x14ac:dyDescent="0.2">
      <c r="A894">
        <v>956</v>
      </c>
      <c r="B894" s="3" t="s">
        <v>957</v>
      </c>
      <c r="C894" s="3" t="s">
        <v>5066</v>
      </c>
      <c r="D894">
        <v>50000</v>
      </c>
      <c r="E894">
        <v>861</v>
      </c>
      <c r="F894" t="s">
        <v>8221</v>
      </c>
      <c r="G894" t="s">
        <v>8224</v>
      </c>
      <c r="H894" t="s">
        <v>8246</v>
      </c>
      <c r="I894">
        <v>1430081759</v>
      </c>
      <c r="J894" s="14" t="str">
        <f>TEXT(((Table1[[#This Row],[deadline]]/60/60)/24)+DATE(1970,1,1),"mmm")</f>
        <v>Apr</v>
      </c>
      <c r="K894" s="14" t="str">
        <f>TEXT(((Table1[[#This Row],[deadline]]/60/60)/24)+DATE(1970,1,1),"yyyy")</f>
        <v>2015</v>
      </c>
      <c r="L894">
        <v>1424901359</v>
      </c>
      <c r="M894">
        <f>((Table1[[#This Row],[launched_at]]/60/60)/24)+DATE(1970,1,1)+(-5/24)</f>
        <v>42060.705543981479</v>
      </c>
      <c r="N894" t="b">
        <v>0</v>
      </c>
      <c r="O894">
        <v>17</v>
      </c>
      <c r="P894" t="b">
        <v>0</v>
      </c>
      <c r="Q894" t="s">
        <v>8273</v>
      </c>
      <c r="R894" s="5">
        <f>Table1[[#This Row],[pledged]]/D894</f>
        <v>1.7219999999999999E-2</v>
      </c>
      <c r="S894" s="6">
        <f>IFERROR(Table1[[#This Row],[pledged]]/Table1[[#This Row],[backers_count]],0)</f>
        <v>50.647058823529413</v>
      </c>
      <c r="T894" s="5" t="s">
        <v>8319</v>
      </c>
      <c r="U894" s="5" t="s">
        <v>8321</v>
      </c>
    </row>
    <row r="895" spans="1:21" ht="30" x14ac:dyDescent="0.2">
      <c r="A895">
        <v>1772</v>
      </c>
      <c r="B895" s="3" t="s">
        <v>1773</v>
      </c>
      <c r="C895" s="3" t="s">
        <v>5882</v>
      </c>
      <c r="D895">
        <v>5500</v>
      </c>
      <c r="E895">
        <v>858</v>
      </c>
      <c r="F895" t="s">
        <v>8221</v>
      </c>
      <c r="G895" t="s">
        <v>8225</v>
      </c>
      <c r="H895" t="s">
        <v>8247</v>
      </c>
      <c r="I895">
        <v>1404666836</v>
      </c>
      <c r="J895" s="14" t="str">
        <f>TEXT(((Table1[[#This Row],[deadline]]/60/60)/24)+DATE(1970,1,1),"mmm")</f>
        <v>Jul</v>
      </c>
      <c r="K895" s="14" t="str">
        <f>TEXT(((Table1[[#This Row],[deadline]]/60/60)/24)+DATE(1970,1,1),"yyyy")</f>
        <v>2014</v>
      </c>
      <c r="L895">
        <v>1399482836</v>
      </c>
      <c r="M895">
        <f>((Table1[[#This Row],[launched_at]]/60/60)/24)+DATE(1970,1,1)+(-5/24)</f>
        <v>41766.509675925925</v>
      </c>
      <c r="N895" t="b">
        <v>1</v>
      </c>
      <c r="O895">
        <v>19</v>
      </c>
      <c r="P895" t="b">
        <v>0</v>
      </c>
      <c r="Q895" t="s">
        <v>8285</v>
      </c>
      <c r="R895" s="5">
        <f>Table1[[#This Row],[pledged]]/D895</f>
        <v>0.156</v>
      </c>
      <c r="S895" s="6">
        <f>IFERROR(Table1[[#This Row],[pledged]]/Table1[[#This Row],[backers_count]],0)</f>
        <v>45.157894736842103</v>
      </c>
      <c r="T895" s="5" t="s">
        <v>8338</v>
      </c>
      <c r="U895" s="5" t="s">
        <v>8339</v>
      </c>
    </row>
    <row r="896" spans="1:21" ht="45" x14ac:dyDescent="0.2">
      <c r="A896">
        <v>1728</v>
      </c>
      <c r="B896" s="3" t="s">
        <v>1729</v>
      </c>
      <c r="C896" s="3" t="s">
        <v>5838</v>
      </c>
      <c r="D896">
        <v>1250</v>
      </c>
      <c r="E896">
        <v>855</v>
      </c>
      <c r="F896" t="s">
        <v>8221</v>
      </c>
      <c r="G896" t="s">
        <v>8224</v>
      </c>
      <c r="H896" t="s">
        <v>8246</v>
      </c>
      <c r="I896">
        <v>1445439674</v>
      </c>
      <c r="J896" s="14" t="str">
        <f>TEXT(((Table1[[#This Row],[deadline]]/60/60)/24)+DATE(1970,1,1),"mmm")</f>
        <v>Oct</v>
      </c>
      <c r="K896" s="14" t="str">
        <f>TEXT(((Table1[[#This Row],[deadline]]/60/60)/24)+DATE(1970,1,1),"yyyy")</f>
        <v>2015</v>
      </c>
      <c r="L896">
        <v>1442847674</v>
      </c>
      <c r="M896">
        <f>((Table1[[#This Row],[launched_at]]/60/60)/24)+DATE(1970,1,1)+(-5/24)</f>
        <v>42268.417523148142</v>
      </c>
      <c r="N896" t="b">
        <v>0</v>
      </c>
      <c r="O896">
        <v>7</v>
      </c>
      <c r="P896" t="b">
        <v>0</v>
      </c>
      <c r="Q896" t="s">
        <v>8293</v>
      </c>
      <c r="R896" s="5">
        <f>Table1[[#This Row],[pledged]]/D896</f>
        <v>0.68400000000000005</v>
      </c>
      <c r="S896" s="6">
        <f>IFERROR(Table1[[#This Row],[pledged]]/Table1[[#This Row],[backers_count]],0)</f>
        <v>122.14285714285714</v>
      </c>
      <c r="T896" s="5" t="s">
        <v>8325</v>
      </c>
      <c r="U896" s="5" t="s">
        <v>8347</v>
      </c>
    </row>
    <row r="897" spans="1:21" ht="45" x14ac:dyDescent="0.2">
      <c r="A897">
        <v>2125</v>
      </c>
      <c r="B897" s="3" t="s">
        <v>2126</v>
      </c>
      <c r="C897" s="3" t="s">
        <v>6235</v>
      </c>
      <c r="D897">
        <v>60000</v>
      </c>
      <c r="E897">
        <v>852</v>
      </c>
      <c r="F897" t="s">
        <v>8221</v>
      </c>
      <c r="G897" t="s">
        <v>8224</v>
      </c>
      <c r="H897" t="s">
        <v>8246</v>
      </c>
      <c r="I897">
        <v>1438734833</v>
      </c>
      <c r="J897" s="14" t="str">
        <f>TEXT(((Table1[[#This Row],[deadline]]/60/60)/24)+DATE(1970,1,1),"mmm")</f>
        <v>Aug</v>
      </c>
      <c r="K897" s="14" t="str">
        <f>TEXT(((Table1[[#This Row],[deadline]]/60/60)/24)+DATE(1970,1,1),"yyyy")</f>
        <v>2015</v>
      </c>
      <c r="L897">
        <v>1436142833</v>
      </c>
      <c r="M897">
        <f>((Table1[[#This Row],[launched_at]]/60/60)/24)+DATE(1970,1,1)+(-5/24)</f>
        <v>42190.815196759257</v>
      </c>
      <c r="N897" t="b">
        <v>0</v>
      </c>
      <c r="O897">
        <v>27</v>
      </c>
      <c r="P897" t="b">
        <v>0</v>
      </c>
      <c r="Q897" t="s">
        <v>8282</v>
      </c>
      <c r="R897" s="5">
        <f>Table1[[#This Row],[pledged]]/D897</f>
        <v>1.4200000000000001E-2</v>
      </c>
      <c r="S897" s="6">
        <f>IFERROR(Table1[[#This Row],[pledged]]/Table1[[#This Row],[backers_count]],0)</f>
        <v>31.555555555555557</v>
      </c>
      <c r="T897" s="5" t="s">
        <v>8333</v>
      </c>
      <c r="U897" s="5" t="s">
        <v>8334</v>
      </c>
    </row>
    <row r="898" spans="1:21" ht="45" x14ac:dyDescent="0.2">
      <c r="A898">
        <v>3851</v>
      </c>
      <c r="B898" s="3" t="s">
        <v>3848</v>
      </c>
      <c r="C898" s="3" t="s">
        <v>7960</v>
      </c>
      <c r="D898">
        <v>2500</v>
      </c>
      <c r="E898">
        <v>852</v>
      </c>
      <c r="F898" t="s">
        <v>8221</v>
      </c>
      <c r="G898" t="s">
        <v>8225</v>
      </c>
      <c r="H898" t="s">
        <v>8247</v>
      </c>
      <c r="I898">
        <v>1437129179</v>
      </c>
      <c r="J898" s="14" t="str">
        <f>TEXT(((Table1[[#This Row],[deadline]]/60/60)/24)+DATE(1970,1,1),"mmm")</f>
        <v>Jul</v>
      </c>
      <c r="K898" s="14" t="str">
        <f>TEXT(((Table1[[#This Row],[deadline]]/60/60)/24)+DATE(1970,1,1),"yyyy")</f>
        <v>2015</v>
      </c>
      <c r="L898">
        <v>1434537179</v>
      </c>
      <c r="M898">
        <f>((Table1[[#This Row],[launched_at]]/60/60)/24)+DATE(1970,1,1)+(-5/24)</f>
        <v>42172.23123842592</v>
      </c>
      <c r="N898" t="b">
        <v>1</v>
      </c>
      <c r="O898">
        <v>24</v>
      </c>
      <c r="P898" t="b">
        <v>0</v>
      </c>
      <c r="Q898" t="s">
        <v>8271</v>
      </c>
      <c r="R898" s="5">
        <f>Table1[[#This Row],[pledged]]/D898</f>
        <v>0.34079999999999999</v>
      </c>
      <c r="S898" s="6">
        <f>IFERROR(Table1[[#This Row],[pledged]]/Table1[[#This Row],[backers_count]],0)</f>
        <v>35.5</v>
      </c>
      <c r="T898" s="5" t="s">
        <v>8317</v>
      </c>
      <c r="U898" s="5" t="s">
        <v>8318</v>
      </c>
    </row>
    <row r="899" spans="1:21" ht="30" x14ac:dyDescent="0.2">
      <c r="A899">
        <v>598</v>
      </c>
      <c r="B899" s="3" t="s">
        <v>599</v>
      </c>
      <c r="C899" s="3" t="s">
        <v>4708</v>
      </c>
      <c r="D899">
        <v>2500</v>
      </c>
      <c r="E899">
        <v>850</v>
      </c>
      <c r="F899" t="s">
        <v>8221</v>
      </c>
      <c r="G899" t="s">
        <v>8224</v>
      </c>
      <c r="H899" t="s">
        <v>8246</v>
      </c>
      <c r="I899">
        <v>1417737781</v>
      </c>
      <c r="J899" s="14" t="str">
        <f>TEXT(((Table1[[#This Row],[deadline]]/60/60)/24)+DATE(1970,1,1),"mmm")</f>
        <v>Dec</v>
      </c>
      <c r="K899" s="14" t="str">
        <f>TEXT(((Table1[[#This Row],[deadline]]/60/60)/24)+DATE(1970,1,1),"yyyy")</f>
        <v>2014</v>
      </c>
      <c r="L899">
        <v>1415145781</v>
      </c>
      <c r="M899">
        <f>((Table1[[#This Row],[launched_at]]/60/60)/24)+DATE(1970,1,1)+(-5/24)</f>
        <v>41947.793761574074</v>
      </c>
      <c r="N899" t="b">
        <v>0</v>
      </c>
      <c r="O899">
        <v>7</v>
      </c>
      <c r="P899" t="b">
        <v>0</v>
      </c>
      <c r="Q899" t="s">
        <v>8272</v>
      </c>
      <c r="R899" s="5">
        <f>Table1[[#This Row],[pledged]]/D899</f>
        <v>0.34</v>
      </c>
      <c r="S899" s="6">
        <f>IFERROR(Table1[[#This Row],[pledged]]/Table1[[#This Row],[backers_count]],0)</f>
        <v>121.42857142857143</v>
      </c>
      <c r="T899" s="5" t="s">
        <v>8319</v>
      </c>
      <c r="U899" s="5" t="s">
        <v>8320</v>
      </c>
    </row>
    <row r="900" spans="1:21" ht="45" x14ac:dyDescent="0.2">
      <c r="A900">
        <v>1069</v>
      </c>
      <c r="B900" s="3" t="s">
        <v>1070</v>
      </c>
      <c r="C900" s="3" t="s">
        <v>5179</v>
      </c>
      <c r="D900">
        <v>2200</v>
      </c>
      <c r="E900">
        <v>850</v>
      </c>
      <c r="F900" t="s">
        <v>8221</v>
      </c>
      <c r="G900" t="s">
        <v>8224</v>
      </c>
      <c r="H900" t="s">
        <v>8246</v>
      </c>
      <c r="I900">
        <v>1385447459</v>
      </c>
      <c r="J900" s="14" t="str">
        <f>TEXT(((Table1[[#This Row],[deadline]]/60/60)/24)+DATE(1970,1,1),"mmm")</f>
        <v>Nov</v>
      </c>
      <c r="K900" s="14" t="str">
        <f>TEXT(((Table1[[#This Row],[deadline]]/60/60)/24)+DATE(1970,1,1),"yyyy")</f>
        <v>2013</v>
      </c>
      <c r="L900">
        <v>1382679059</v>
      </c>
      <c r="M900">
        <f>((Table1[[#This Row],[launched_at]]/60/60)/24)+DATE(1970,1,1)+(-5/24)</f>
        <v>41572.021516203698</v>
      </c>
      <c r="N900" t="b">
        <v>0</v>
      </c>
      <c r="O900">
        <v>21</v>
      </c>
      <c r="P900" t="b">
        <v>0</v>
      </c>
      <c r="Q900" t="s">
        <v>8282</v>
      </c>
      <c r="R900" s="5">
        <f>Table1[[#This Row],[pledged]]/D900</f>
        <v>0.38636363636363635</v>
      </c>
      <c r="S900" s="6">
        <f>IFERROR(Table1[[#This Row],[pledged]]/Table1[[#This Row],[backers_count]],0)</f>
        <v>40.476190476190474</v>
      </c>
      <c r="T900" s="5" t="s">
        <v>8333</v>
      </c>
      <c r="U900" s="5" t="s">
        <v>8334</v>
      </c>
    </row>
    <row r="901" spans="1:21" ht="45" x14ac:dyDescent="0.2">
      <c r="A901">
        <v>1737</v>
      </c>
      <c r="B901" s="3" t="s">
        <v>1738</v>
      </c>
      <c r="C901" s="3" t="s">
        <v>5847</v>
      </c>
      <c r="D901">
        <v>4000</v>
      </c>
      <c r="E901">
        <v>850</v>
      </c>
      <c r="F901" t="s">
        <v>8221</v>
      </c>
      <c r="G901" t="s">
        <v>8224</v>
      </c>
      <c r="H901" t="s">
        <v>8246</v>
      </c>
      <c r="I901">
        <v>1437432392</v>
      </c>
      <c r="J901" s="14" t="str">
        <f>TEXT(((Table1[[#This Row],[deadline]]/60/60)/24)+DATE(1970,1,1),"mmm")</f>
        <v>Jul</v>
      </c>
      <c r="K901" s="14" t="str">
        <f>TEXT(((Table1[[#This Row],[deadline]]/60/60)/24)+DATE(1970,1,1),"yyyy")</f>
        <v>2015</v>
      </c>
      <c r="L901">
        <v>1434840392</v>
      </c>
      <c r="M901">
        <f>((Table1[[#This Row],[launched_at]]/60/60)/24)+DATE(1970,1,1)+(-5/24)</f>
        <v>42175.740648148152</v>
      </c>
      <c r="N901" t="b">
        <v>0</v>
      </c>
      <c r="O901">
        <v>15</v>
      </c>
      <c r="P901" t="b">
        <v>0</v>
      </c>
      <c r="Q901" t="s">
        <v>8293</v>
      </c>
      <c r="R901" s="5">
        <f>Table1[[#This Row],[pledged]]/D901</f>
        <v>0.21249999999999999</v>
      </c>
      <c r="S901" s="6">
        <f>IFERROR(Table1[[#This Row],[pledged]]/Table1[[#This Row],[backers_count]],0)</f>
        <v>56.666666666666664</v>
      </c>
      <c r="T901" s="5" t="s">
        <v>8325</v>
      </c>
      <c r="U901" s="5" t="s">
        <v>8347</v>
      </c>
    </row>
    <row r="902" spans="1:21" ht="60" x14ac:dyDescent="0.2">
      <c r="A902">
        <v>3845</v>
      </c>
      <c r="B902" s="3" t="s">
        <v>3842</v>
      </c>
      <c r="C902" s="3" t="s">
        <v>7954</v>
      </c>
      <c r="D902">
        <v>40000</v>
      </c>
      <c r="E902">
        <v>842</v>
      </c>
      <c r="F902" t="s">
        <v>8221</v>
      </c>
      <c r="G902" t="s">
        <v>8224</v>
      </c>
      <c r="H902" t="s">
        <v>8246</v>
      </c>
      <c r="I902">
        <v>1443711774</v>
      </c>
      <c r="J902" s="14" t="str">
        <f>TEXT(((Table1[[#This Row],[deadline]]/60/60)/24)+DATE(1970,1,1),"mmm")</f>
        <v>Oct</v>
      </c>
      <c r="K902" s="14" t="str">
        <f>TEXT(((Table1[[#This Row],[deadline]]/60/60)/24)+DATE(1970,1,1),"yyyy")</f>
        <v>2015</v>
      </c>
      <c r="L902">
        <v>1441119774</v>
      </c>
      <c r="M902">
        <f>((Table1[[#This Row],[launched_at]]/60/60)/24)+DATE(1970,1,1)+(-5/24)</f>
        <v>42248.418680555551</v>
      </c>
      <c r="N902" t="b">
        <v>1</v>
      </c>
      <c r="O902">
        <v>12</v>
      </c>
      <c r="P902" t="b">
        <v>0</v>
      </c>
      <c r="Q902" t="s">
        <v>8271</v>
      </c>
      <c r="R902" s="5">
        <f>Table1[[#This Row],[pledged]]/D902</f>
        <v>2.1049999999999999E-2</v>
      </c>
      <c r="S902" s="6">
        <f>IFERROR(Table1[[#This Row],[pledged]]/Table1[[#This Row],[backers_count]],0)</f>
        <v>70.166666666666671</v>
      </c>
      <c r="T902" s="5" t="s">
        <v>8317</v>
      </c>
      <c r="U902" s="5" t="s">
        <v>8318</v>
      </c>
    </row>
    <row r="903" spans="1:21" ht="45" x14ac:dyDescent="0.2">
      <c r="A903">
        <v>703</v>
      </c>
      <c r="B903" s="3" t="s">
        <v>704</v>
      </c>
      <c r="C903" s="3" t="s">
        <v>4813</v>
      </c>
      <c r="D903">
        <v>15000</v>
      </c>
      <c r="E903">
        <v>837</v>
      </c>
      <c r="F903" t="s">
        <v>8221</v>
      </c>
      <c r="G903" t="s">
        <v>8224</v>
      </c>
      <c r="H903" t="s">
        <v>8246</v>
      </c>
      <c r="I903">
        <v>1485905520</v>
      </c>
      <c r="J903" s="14" t="str">
        <f>TEXT(((Table1[[#This Row],[deadline]]/60/60)/24)+DATE(1970,1,1),"mmm")</f>
        <v>Jan</v>
      </c>
      <c r="K903" s="14" t="str">
        <f>TEXT(((Table1[[#This Row],[deadline]]/60/60)/24)+DATE(1970,1,1),"yyyy")</f>
        <v>2017</v>
      </c>
      <c r="L903">
        <v>1481150949</v>
      </c>
      <c r="M903">
        <f>((Table1[[#This Row],[launched_at]]/60/60)/24)+DATE(1970,1,1)+(-5/24)</f>
        <v>42711.742465277777</v>
      </c>
      <c r="N903" t="b">
        <v>0</v>
      </c>
      <c r="O903">
        <v>7</v>
      </c>
      <c r="P903" t="b">
        <v>0</v>
      </c>
      <c r="Q903" t="s">
        <v>8273</v>
      </c>
      <c r="R903" s="5">
        <f>Table1[[#This Row],[pledged]]/D903</f>
        <v>5.5800000000000002E-2</v>
      </c>
      <c r="S903" s="6">
        <f>IFERROR(Table1[[#This Row],[pledged]]/Table1[[#This Row],[backers_count]],0)</f>
        <v>119.57142857142857</v>
      </c>
      <c r="T903" s="5" t="s">
        <v>8319</v>
      </c>
      <c r="U903" s="5" t="s">
        <v>8321</v>
      </c>
    </row>
    <row r="904" spans="1:21" ht="45" x14ac:dyDescent="0.2">
      <c r="A904">
        <v>2744</v>
      </c>
      <c r="B904" s="3" t="s">
        <v>2744</v>
      </c>
      <c r="C904" s="3" t="s">
        <v>6854</v>
      </c>
      <c r="D904">
        <v>16000</v>
      </c>
      <c r="E904">
        <v>835</v>
      </c>
      <c r="F904" t="s">
        <v>8221</v>
      </c>
      <c r="G904" t="s">
        <v>8224</v>
      </c>
      <c r="H904" t="s">
        <v>8246</v>
      </c>
      <c r="I904">
        <v>1330478998</v>
      </c>
      <c r="J904" s="14" t="str">
        <f>TEXT(((Table1[[#This Row],[deadline]]/60/60)/24)+DATE(1970,1,1),"mmm")</f>
        <v>Feb</v>
      </c>
      <c r="K904" s="14" t="str">
        <f>TEXT(((Table1[[#This Row],[deadline]]/60/60)/24)+DATE(1970,1,1),"yyyy")</f>
        <v>2012</v>
      </c>
      <c r="L904">
        <v>1327886998</v>
      </c>
      <c r="M904">
        <f>((Table1[[#This Row],[launched_at]]/60/60)/24)+DATE(1970,1,1)+(-5/24)</f>
        <v>40937.854143518518</v>
      </c>
      <c r="N904" t="b">
        <v>0</v>
      </c>
      <c r="O904">
        <v>22</v>
      </c>
      <c r="P904" t="b">
        <v>0</v>
      </c>
      <c r="Q904" t="s">
        <v>8304</v>
      </c>
      <c r="R904" s="5">
        <f>Table1[[#This Row],[pledged]]/D904</f>
        <v>5.2187499999999998E-2</v>
      </c>
      <c r="S904" s="6">
        <f>IFERROR(Table1[[#This Row],[pledged]]/Table1[[#This Row],[backers_count]],0)</f>
        <v>37.954545454545453</v>
      </c>
      <c r="T904" s="5" t="s">
        <v>8322</v>
      </c>
      <c r="U904" s="5" t="s">
        <v>8358</v>
      </c>
    </row>
    <row r="905" spans="1:21" ht="45" x14ac:dyDescent="0.2">
      <c r="A905">
        <v>3051</v>
      </c>
      <c r="B905" s="3" t="s">
        <v>3051</v>
      </c>
      <c r="C905" s="3" t="s">
        <v>7161</v>
      </c>
      <c r="D905">
        <v>3500</v>
      </c>
      <c r="E905">
        <v>827</v>
      </c>
      <c r="F905" t="s">
        <v>8221</v>
      </c>
      <c r="G905" t="s">
        <v>8225</v>
      </c>
      <c r="H905" t="s">
        <v>8247</v>
      </c>
      <c r="I905">
        <v>1486547945</v>
      </c>
      <c r="J905" s="14" t="str">
        <f>TEXT(((Table1[[#This Row],[deadline]]/60/60)/24)+DATE(1970,1,1),"mmm")</f>
        <v>Feb</v>
      </c>
      <c r="K905" s="14" t="str">
        <f>TEXT(((Table1[[#This Row],[deadline]]/60/60)/24)+DATE(1970,1,1),"yyyy")</f>
        <v>2017</v>
      </c>
      <c r="L905">
        <v>1483955945</v>
      </c>
      <c r="M905">
        <f>((Table1[[#This Row],[launched_at]]/60/60)/24)+DATE(1970,1,1)+(-5/24)</f>
        <v>42744.207696759251</v>
      </c>
      <c r="N905" t="b">
        <v>1</v>
      </c>
      <c r="O905">
        <v>35</v>
      </c>
      <c r="P905" t="b">
        <v>0</v>
      </c>
      <c r="Q905" t="s">
        <v>8303</v>
      </c>
      <c r="R905" s="5">
        <f>Table1[[#This Row],[pledged]]/D905</f>
        <v>0.23628571428571429</v>
      </c>
      <c r="S905" s="6">
        <f>IFERROR(Table1[[#This Row],[pledged]]/Table1[[#This Row],[backers_count]],0)</f>
        <v>23.62857142857143</v>
      </c>
      <c r="T905" s="5" t="s">
        <v>8317</v>
      </c>
      <c r="U905" s="5" t="s">
        <v>8357</v>
      </c>
    </row>
    <row r="906" spans="1:21" ht="45" x14ac:dyDescent="0.2">
      <c r="A906">
        <v>458</v>
      </c>
      <c r="B906" s="3" t="s">
        <v>459</v>
      </c>
      <c r="C906" s="3" t="s">
        <v>4568</v>
      </c>
      <c r="D906">
        <v>10000</v>
      </c>
      <c r="E906">
        <v>821</v>
      </c>
      <c r="F906" t="s">
        <v>8221</v>
      </c>
      <c r="G906" t="s">
        <v>8225</v>
      </c>
      <c r="H906" t="s">
        <v>8247</v>
      </c>
      <c r="I906">
        <v>1368550060</v>
      </c>
      <c r="J906" s="14" t="str">
        <f>TEXT(((Table1[[#This Row],[deadline]]/60/60)/24)+DATE(1970,1,1),"mmm")</f>
        <v>May</v>
      </c>
      <c r="K906" s="14" t="str">
        <f>TEXT(((Table1[[#This Row],[deadline]]/60/60)/24)+DATE(1970,1,1),"yyyy")</f>
        <v>2013</v>
      </c>
      <c r="L906">
        <v>1365958060</v>
      </c>
      <c r="M906" s="13">
        <f>((Table1[[#This Row],[launched_at]]/60/60)/24)+DATE(1970,1,1)+(-5/24)</f>
        <v>41378.491435185184</v>
      </c>
      <c r="N906" t="b">
        <v>0</v>
      </c>
      <c r="O906">
        <v>49</v>
      </c>
      <c r="P906" t="b">
        <v>0</v>
      </c>
      <c r="Q906" t="s">
        <v>8270</v>
      </c>
      <c r="R906" s="5">
        <f>Table1[[#This Row],[pledged]]/D906</f>
        <v>8.2100000000000006E-2</v>
      </c>
      <c r="S906" s="6">
        <f>IFERROR(Table1[[#This Row],[pledged]]/Table1[[#This Row],[backers_count]],0)</f>
        <v>16.755102040816325</v>
      </c>
      <c r="T906" s="5" t="s">
        <v>8310</v>
      </c>
      <c r="U906" s="5" t="s">
        <v>8316</v>
      </c>
    </row>
    <row r="907" spans="1:21" ht="45" x14ac:dyDescent="0.2">
      <c r="A907">
        <v>3644</v>
      </c>
      <c r="B907" s="3" t="s">
        <v>3642</v>
      </c>
      <c r="C907" s="3" t="s">
        <v>7754</v>
      </c>
      <c r="D907">
        <v>5000</v>
      </c>
      <c r="E907">
        <v>821</v>
      </c>
      <c r="F907" t="s">
        <v>8221</v>
      </c>
      <c r="G907" t="s">
        <v>8224</v>
      </c>
      <c r="H907" t="s">
        <v>8246</v>
      </c>
      <c r="I907">
        <v>1457413140</v>
      </c>
      <c r="J907" s="14" t="str">
        <f>TEXT(((Table1[[#This Row],[deadline]]/60/60)/24)+DATE(1970,1,1),"mmm")</f>
        <v>Mar</v>
      </c>
      <c r="K907" s="14" t="str">
        <f>TEXT(((Table1[[#This Row],[deadline]]/60/60)/24)+DATE(1970,1,1),"yyyy")</f>
        <v>2016</v>
      </c>
      <c r="L907">
        <v>1454996887</v>
      </c>
      <c r="M907">
        <f>((Table1[[#This Row],[launched_at]]/60/60)/24)+DATE(1970,1,1)+(-5/24)</f>
        <v>42409.033414351848</v>
      </c>
      <c r="N907" t="b">
        <v>0</v>
      </c>
      <c r="O907">
        <v>12</v>
      </c>
      <c r="P907" t="b">
        <v>0</v>
      </c>
      <c r="Q907" t="s">
        <v>8305</v>
      </c>
      <c r="R907" s="5">
        <f>Table1[[#This Row],[pledged]]/D907</f>
        <v>0.16420000000000001</v>
      </c>
      <c r="S907" s="6">
        <f>IFERROR(Table1[[#This Row],[pledged]]/Table1[[#This Row],[backers_count]],0)</f>
        <v>68.416666666666671</v>
      </c>
      <c r="T907" s="5" t="s">
        <v>8317</v>
      </c>
      <c r="U907" s="5" t="s">
        <v>8359</v>
      </c>
    </row>
    <row r="908" spans="1:21" ht="60" x14ac:dyDescent="0.2">
      <c r="A908">
        <v>3898</v>
      </c>
      <c r="B908" s="3" t="s">
        <v>3895</v>
      </c>
      <c r="C908" s="3" t="s">
        <v>8006</v>
      </c>
      <c r="D908">
        <v>2500</v>
      </c>
      <c r="E908">
        <v>814</v>
      </c>
      <c r="F908" t="s">
        <v>8221</v>
      </c>
      <c r="G908" t="s">
        <v>8225</v>
      </c>
      <c r="H908" t="s">
        <v>8247</v>
      </c>
      <c r="I908">
        <v>1439827200</v>
      </c>
      <c r="J908" s="14" t="str">
        <f>TEXT(((Table1[[#This Row],[deadline]]/60/60)/24)+DATE(1970,1,1),"mmm")</f>
        <v>Aug</v>
      </c>
      <c r="K908" s="14" t="str">
        <f>TEXT(((Table1[[#This Row],[deadline]]/60/60)/24)+DATE(1970,1,1),"yyyy")</f>
        <v>2015</v>
      </c>
      <c r="L908">
        <v>1436355270</v>
      </c>
      <c r="M908">
        <f>((Table1[[#This Row],[launched_at]]/60/60)/24)+DATE(1970,1,1)+(-5/24)</f>
        <v>42193.273958333331</v>
      </c>
      <c r="N908" t="b">
        <v>0</v>
      </c>
      <c r="O908">
        <v>16</v>
      </c>
      <c r="P908" t="b">
        <v>0</v>
      </c>
      <c r="Q908" t="s">
        <v>8271</v>
      </c>
      <c r="R908" s="5">
        <f>Table1[[#This Row],[pledged]]/D908</f>
        <v>0.3256</v>
      </c>
      <c r="S908" s="6">
        <f>IFERROR(Table1[[#This Row],[pledged]]/Table1[[#This Row],[backers_count]],0)</f>
        <v>50.875</v>
      </c>
      <c r="T908" s="5" t="s">
        <v>8317</v>
      </c>
      <c r="U908" s="5" t="s">
        <v>8318</v>
      </c>
    </row>
    <row r="909" spans="1:21" ht="45" x14ac:dyDescent="0.2">
      <c r="A909">
        <v>1437</v>
      </c>
      <c r="B909" s="3" t="s">
        <v>1438</v>
      </c>
      <c r="C909" s="3" t="s">
        <v>5547</v>
      </c>
      <c r="D909">
        <v>3000</v>
      </c>
      <c r="E909">
        <v>807</v>
      </c>
      <c r="F909" t="s">
        <v>8221</v>
      </c>
      <c r="G909" t="s">
        <v>8224</v>
      </c>
      <c r="H909" t="s">
        <v>8246</v>
      </c>
      <c r="I909">
        <v>1405227540</v>
      </c>
      <c r="J909" s="14" t="str">
        <f>TEXT(((Table1[[#This Row],[deadline]]/60/60)/24)+DATE(1970,1,1),"mmm")</f>
        <v>Jul</v>
      </c>
      <c r="K909" s="14" t="str">
        <f>TEXT(((Table1[[#This Row],[deadline]]/60/60)/24)+DATE(1970,1,1),"yyyy")</f>
        <v>2014</v>
      </c>
      <c r="L909">
        <v>1402058739</v>
      </c>
      <c r="M909">
        <f>((Table1[[#This Row],[launched_at]]/60/60)/24)+DATE(1970,1,1)+(-5/24)</f>
        <v>41796.32336805555</v>
      </c>
      <c r="N909" t="b">
        <v>0</v>
      </c>
      <c r="O909">
        <v>22</v>
      </c>
      <c r="P909" t="b">
        <v>0</v>
      </c>
      <c r="Q909" t="s">
        <v>8287</v>
      </c>
      <c r="R909" s="5">
        <f>Table1[[#This Row],[pledged]]/D909</f>
        <v>0.26900000000000002</v>
      </c>
      <c r="S909" s="6">
        <f>IFERROR(Table1[[#This Row],[pledged]]/Table1[[#This Row],[backers_count]],0)</f>
        <v>36.68181818181818</v>
      </c>
      <c r="T909" s="5" t="s">
        <v>8322</v>
      </c>
      <c r="U909" s="5" t="s">
        <v>8341</v>
      </c>
    </row>
    <row r="910" spans="1:21" ht="45" x14ac:dyDescent="0.2">
      <c r="A910">
        <v>1433</v>
      </c>
      <c r="B910" s="3" t="s">
        <v>1434</v>
      </c>
      <c r="C910" s="3" t="s">
        <v>5543</v>
      </c>
      <c r="D910">
        <v>12000</v>
      </c>
      <c r="E910">
        <v>805</v>
      </c>
      <c r="F910" t="s">
        <v>8221</v>
      </c>
      <c r="G910" t="s">
        <v>8237</v>
      </c>
      <c r="H910" t="s">
        <v>8249</v>
      </c>
      <c r="I910">
        <v>1481367600</v>
      </c>
      <c r="J910" s="14" t="str">
        <f>TEXT(((Table1[[#This Row],[deadline]]/60/60)/24)+DATE(1970,1,1),"mmm")</f>
        <v>Dec</v>
      </c>
      <c r="K910" s="14" t="str">
        <f>TEXT(((Table1[[#This Row],[deadline]]/60/60)/24)+DATE(1970,1,1),"yyyy")</f>
        <v>2016</v>
      </c>
      <c r="L910">
        <v>1477839675</v>
      </c>
      <c r="M910">
        <f>((Table1[[#This Row],[launched_at]]/60/60)/24)+DATE(1970,1,1)+(-5/24)</f>
        <v>42673.417534722219</v>
      </c>
      <c r="N910" t="b">
        <v>0</v>
      </c>
      <c r="O910">
        <v>10</v>
      </c>
      <c r="P910" t="b">
        <v>0</v>
      </c>
      <c r="Q910" t="s">
        <v>8287</v>
      </c>
      <c r="R910" s="5">
        <f>Table1[[#This Row],[pledged]]/D910</f>
        <v>6.7083333333333328E-2</v>
      </c>
      <c r="S910" s="6">
        <f>IFERROR(Table1[[#This Row],[pledged]]/Table1[[#This Row],[backers_count]],0)</f>
        <v>80.5</v>
      </c>
      <c r="T910" s="5" t="s">
        <v>8322</v>
      </c>
      <c r="U910" s="5" t="s">
        <v>8341</v>
      </c>
    </row>
    <row r="911" spans="1:21" ht="45" x14ac:dyDescent="0.2">
      <c r="A911">
        <v>3739</v>
      </c>
      <c r="B911" s="3" t="s">
        <v>3736</v>
      </c>
      <c r="C911" s="3" t="s">
        <v>7849</v>
      </c>
      <c r="D911">
        <v>4000</v>
      </c>
      <c r="E911">
        <v>805</v>
      </c>
      <c r="F911" t="s">
        <v>8221</v>
      </c>
      <c r="G911" t="s">
        <v>8225</v>
      </c>
      <c r="H911" t="s">
        <v>8247</v>
      </c>
      <c r="I911">
        <v>1468752468</v>
      </c>
      <c r="J911" s="14" t="str">
        <f>TEXT(((Table1[[#This Row],[deadline]]/60/60)/24)+DATE(1970,1,1),"mmm")</f>
        <v>Jul</v>
      </c>
      <c r="K911" s="14" t="str">
        <f>TEXT(((Table1[[#This Row],[deadline]]/60/60)/24)+DATE(1970,1,1),"yyyy")</f>
        <v>2016</v>
      </c>
      <c r="L911">
        <v>1467024468</v>
      </c>
      <c r="M911">
        <f>((Table1[[#This Row],[launched_at]]/60/60)/24)+DATE(1970,1,1)+(-5/24)</f>
        <v>42548.241527777776</v>
      </c>
      <c r="N911" t="b">
        <v>0</v>
      </c>
      <c r="O911">
        <v>8</v>
      </c>
      <c r="P911" t="b">
        <v>0</v>
      </c>
      <c r="Q911" t="s">
        <v>8271</v>
      </c>
      <c r="R911" s="5">
        <f>Table1[[#This Row],[pledged]]/D911</f>
        <v>0.20125000000000001</v>
      </c>
      <c r="S911" s="6">
        <f>IFERROR(Table1[[#This Row],[pledged]]/Table1[[#This Row],[backers_count]],0)</f>
        <v>100.625</v>
      </c>
      <c r="T911" s="5" t="s">
        <v>8317</v>
      </c>
      <c r="U911" s="5" t="s">
        <v>8318</v>
      </c>
    </row>
    <row r="912" spans="1:21" ht="45" x14ac:dyDescent="0.2">
      <c r="A912">
        <v>2746</v>
      </c>
      <c r="B912" s="3" t="s">
        <v>2746</v>
      </c>
      <c r="C912" s="3" t="s">
        <v>6856</v>
      </c>
      <c r="D912">
        <v>3000</v>
      </c>
      <c r="E912">
        <v>801</v>
      </c>
      <c r="F912" t="s">
        <v>8221</v>
      </c>
      <c r="G912" t="s">
        <v>8224</v>
      </c>
      <c r="H912" t="s">
        <v>8246</v>
      </c>
      <c r="I912">
        <v>1409337911</v>
      </c>
      <c r="J912" s="14" t="str">
        <f>TEXT(((Table1[[#This Row],[deadline]]/60/60)/24)+DATE(1970,1,1),"mmm")</f>
        <v>Aug</v>
      </c>
      <c r="K912" s="14" t="str">
        <f>TEXT(((Table1[[#This Row],[deadline]]/60/60)/24)+DATE(1970,1,1),"yyyy")</f>
        <v>2014</v>
      </c>
      <c r="L912">
        <v>1406745911</v>
      </c>
      <c r="M912">
        <f>((Table1[[#This Row],[launched_at]]/60/60)/24)+DATE(1970,1,1)+(-5/24)</f>
        <v>41850.57304398148</v>
      </c>
      <c r="N912" t="b">
        <v>0</v>
      </c>
      <c r="O912">
        <v>19</v>
      </c>
      <c r="P912" t="b">
        <v>0</v>
      </c>
      <c r="Q912" t="s">
        <v>8304</v>
      </c>
      <c r="R912" s="5">
        <f>Table1[[#This Row],[pledged]]/D912</f>
        <v>0.26700000000000002</v>
      </c>
      <c r="S912" s="6">
        <f>IFERROR(Table1[[#This Row],[pledged]]/Table1[[#This Row],[backers_count]],0)</f>
        <v>42.157894736842103</v>
      </c>
      <c r="T912" s="5" t="s">
        <v>8322</v>
      </c>
      <c r="U912" s="5" t="s">
        <v>8358</v>
      </c>
    </row>
    <row r="913" spans="1:21" ht="30" x14ac:dyDescent="0.2">
      <c r="A913">
        <v>187</v>
      </c>
      <c r="B913" s="3" t="s">
        <v>189</v>
      </c>
      <c r="C913" s="3" t="s">
        <v>4297</v>
      </c>
      <c r="D913">
        <v>5000</v>
      </c>
      <c r="E913">
        <v>800</v>
      </c>
      <c r="F913" t="s">
        <v>8221</v>
      </c>
      <c r="G913" t="s">
        <v>8224</v>
      </c>
      <c r="H913" t="s">
        <v>8246</v>
      </c>
      <c r="I913">
        <v>1437461940</v>
      </c>
      <c r="J913" s="14" t="str">
        <f>TEXT(((Table1[[#This Row],[deadline]]/60/60)/24)+DATE(1970,1,1),"mmm")</f>
        <v>Jul</v>
      </c>
      <c r="K913" s="14" t="str">
        <f>TEXT(((Table1[[#This Row],[deadline]]/60/60)/24)+DATE(1970,1,1),"yyyy")</f>
        <v>2015</v>
      </c>
      <c r="L913">
        <v>1435383457</v>
      </c>
      <c r="M913" s="13">
        <f>((Table1[[#This Row],[launched_at]]/60/60)/24)+DATE(1970,1,1)+(-5/24)</f>
        <v>42182.02612268518</v>
      </c>
      <c r="N913" t="b">
        <v>0</v>
      </c>
      <c r="O913">
        <v>5</v>
      </c>
      <c r="P913" t="b">
        <v>0</v>
      </c>
      <c r="Q913" t="s">
        <v>8268</v>
      </c>
      <c r="R913" s="5">
        <f>Table1[[#This Row],[pledged]]/D913</f>
        <v>0.16</v>
      </c>
      <c r="S913" s="6">
        <f>IFERROR(Table1[[#This Row],[pledged]]/Table1[[#This Row],[backers_count]],0)</f>
        <v>160</v>
      </c>
      <c r="T913" s="5" t="s">
        <v>8310</v>
      </c>
      <c r="U913" s="5" t="s">
        <v>8314</v>
      </c>
    </row>
    <row r="914" spans="1:21" ht="45" x14ac:dyDescent="0.2">
      <c r="A914">
        <v>1415</v>
      </c>
      <c r="B914" s="3" t="s">
        <v>1416</v>
      </c>
      <c r="C914" s="3" t="s">
        <v>5525</v>
      </c>
      <c r="D914">
        <v>4400</v>
      </c>
      <c r="E914">
        <v>800</v>
      </c>
      <c r="F914" t="s">
        <v>8221</v>
      </c>
      <c r="G914" t="s">
        <v>8224</v>
      </c>
      <c r="H914" t="s">
        <v>8246</v>
      </c>
      <c r="I914">
        <v>1439741591</v>
      </c>
      <c r="J914" s="14" t="str">
        <f>TEXT(((Table1[[#This Row],[deadline]]/60/60)/24)+DATE(1970,1,1),"mmm")</f>
        <v>Aug</v>
      </c>
      <c r="K914" s="14" t="str">
        <f>TEXT(((Table1[[#This Row],[deadline]]/60/60)/24)+DATE(1970,1,1),"yyyy")</f>
        <v>2015</v>
      </c>
      <c r="L914">
        <v>1436285591</v>
      </c>
      <c r="M914">
        <f>((Table1[[#This Row],[launched_at]]/60/60)/24)+DATE(1970,1,1)+(-5/24)</f>
        <v>42192.467488425922</v>
      </c>
      <c r="N914" t="b">
        <v>0</v>
      </c>
      <c r="O914">
        <v>9</v>
      </c>
      <c r="P914" t="b">
        <v>0</v>
      </c>
      <c r="Q914" t="s">
        <v>8287</v>
      </c>
      <c r="R914" s="5">
        <f>Table1[[#This Row],[pledged]]/D914</f>
        <v>0.18181818181818182</v>
      </c>
      <c r="S914" s="6">
        <f>IFERROR(Table1[[#This Row],[pledged]]/Table1[[#This Row],[backers_count]],0)</f>
        <v>88.888888888888886</v>
      </c>
      <c r="T914" s="5" t="s">
        <v>8322</v>
      </c>
      <c r="U914" s="5" t="s">
        <v>8341</v>
      </c>
    </row>
    <row r="915" spans="1:21" ht="45" x14ac:dyDescent="0.2">
      <c r="A915">
        <v>2684</v>
      </c>
      <c r="B915" s="3" t="s">
        <v>2684</v>
      </c>
      <c r="C915" s="3" t="s">
        <v>6794</v>
      </c>
      <c r="D915">
        <v>70000</v>
      </c>
      <c r="E915">
        <v>800</v>
      </c>
      <c r="F915" t="s">
        <v>8221</v>
      </c>
      <c r="G915" t="s">
        <v>8224</v>
      </c>
      <c r="H915" t="s">
        <v>8246</v>
      </c>
      <c r="I915">
        <v>1407621425</v>
      </c>
      <c r="J915" s="14" t="str">
        <f>TEXT(((Table1[[#This Row],[deadline]]/60/60)/24)+DATE(1970,1,1),"mmm")</f>
        <v>Aug</v>
      </c>
      <c r="K915" s="14" t="str">
        <f>TEXT(((Table1[[#This Row],[deadline]]/60/60)/24)+DATE(1970,1,1),"yyyy")</f>
        <v>2014</v>
      </c>
      <c r="L915">
        <v>1404165425</v>
      </c>
      <c r="M915">
        <f>((Table1[[#This Row],[launched_at]]/60/60)/24)+DATE(1970,1,1)+(-5/24)</f>
        <v>41820.706307870365</v>
      </c>
      <c r="N915" t="b">
        <v>0</v>
      </c>
      <c r="O915">
        <v>4</v>
      </c>
      <c r="P915" t="b">
        <v>0</v>
      </c>
      <c r="Q915" t="s">
        <v>8284</v>
      </c>
      <c r="R915" s="5">
        <f>Table1[[#This Row],[pledged]]/D915</f>
        <v>1.1428571428571429E-2</v>
      </c>
      <c r="S915" s="6">
        <f>IFERROR(Table1[[#This Row],[pledged]]/Table1[[#This Row],[backers_count]],0)</f>
        <v>200</v>
      </c>
      <c r="T915" s="5" t="s">
        <v>8336</v>
      </c>
      <c r="U915" s="5" t="s">
        <v>8337</v>
      </c>
    </row>
    <row r="916" spans="1:21" ht="30" x14ac:dyDescent="0.2">
      <c r="A916">
        <v>4095</v>
      </c>
      <c r="B916" s="3" t="s">
        <v>4091</v>
      </c>
      <c r="C916" s="3" t="s">
        <v>8198</v>
      </c>
      <c r="D916">
        <v>30000</v>
      </c>
      <c r="E916">
        <v>800</v>
      </c>
      <c r="F916" t="s">
        <v>8221</v>
      </c>
      <c r="G916" t="s">
        <v>8238</v>
      </c>
      <c r="H916" t="s">
        <v>8256</v>
      </c>
      <c r="I916">
        <v>1482108350</v>
      </c>
      <c r="J916" s="14" t="str">
        <f>TEXT(((Table1[[#This Row],[deadline]]/60/60)/24)+DATE(1970,1,1),"mmm")</f>
        <v>Dec</v>
      </c>
      <c r="K916" s="14" t="str">
        <f>TEXT(((Table1[[#This Row],[deadline]]/60/60)/24)+DATE(1970,1,1),"yyyy")</f>
        <v>2016</v>
      </c>
      <c r="L916">
        <v>1479516350</v>
      </c>
      <c r="M916">
        <f>((Table1[[#This Row],[launched_at]]/60/60)/24)+DATE(1970,1,1)+(-5/24)</f>
        <v>42692.823495370372</v>
      </c>
      <c r="N916" t="b">
        <v>0</v>
      </c>
      <c r="O916">
        <v>1</v>
      </c>
      <c r="P916" t="b">
        <v>0</v>
      </c>
      <c r="Q916" t="s">
        <v>8271</v>
      </c>
      <c r="R916" s="5">
        <f>Table1[[#This Row],[pledged]]/D916</f>
        <v>2.6666666666666668E-2</v>
      </c>
      <c r="S916" s="6">
        <f>IFERROR(Table1[[#This Row],[pledged]]/Table1[[#This Row],[backers_count]],0)</f>
        <v>800</v>
      </c>
      <c r="T916" s="5" t="s">
        <v>8317</v>
      </c>
      <c r="U916" s="5" t="s">
        <v>8318</v>
      </c>
    </row>
    <row r="917" spans="1:21" ht="45" x14ac:dyDescent="0.2">
      <c r="A917">
        <v>3091</v>
      </c>
      <c r="B917" s="3" t="s">
        <v>3091</v>
      </c>
      <c r="C917" s="3" t="s">
        <v>7201</v>
      </c>
      <c r="D917">
        <v>5000</v>
      </c>
      <c r="E917">
        <v>796</v>
      </c>
      <c r="F917" t="s">
        <v>8221</v>
      </c>
      <c r="G917" t="s">
        <v>8224</v>
      </c>
      <c r="H917" t="s">
        <v>8246</v>
      </c>
      <c r="I917">
        <v>1471214743</v>
      </c>
      <c r="J917" s="14" t="str">
        <f>TEXT(((Table1[[#This Row],[deadline]]/60/60)/24)+DATE(1970,1,1),"mmm")</f>
        <v>Aug</v>
      </c>
      <c r="K917" s="14" t="str">
        <f>TEXT(((Table1[[#This Row],[deadline]]/60/60)/24)+DATE(1970,1,1),"yyyy")</f>
        <v>2016</v>
      </c>
      <c r="L917">
        <v>1468622743</v>
      </c>
      <c r="M917">
        <f>((Table1[[#This Row],[launched_at]]/60/60)/24)+DATE(1970,1,1)+(-5/24)</f>
        <v>42566.740081018514</v>
      </c>
      <c r="N917" t="b">
        <v>0</v>
      </c>
      <c r="O917">
        <v>9</v>
      </c>
      <c r="P917" t="b">
        <v>0</v>
      </c>
      <c r="Q917" t="s">
        <v>8303</v>
      </c>
      <c r="R917" s="5">
        <f>Table1[[#This Row],[pledged]]/D917</f>
        <v>0.15920000000000001</v>
      </c>
      <c r="S917" s="6">
        <f>IFERROR(Table1[[#This Row],[pledged]]/Table1[[#This Row],[backers_count]],0)</f>
        <v>88.444444444444443</v>
      </c>
      <c r="T917" s="5" t="s">
        <v>8317</v>
      </c>
      <c r="U917" s="5" t="s">
        <v>8357</v>
      </c>
    </row>
    <row r="918" spans="1:21" ht="45" x14ac:dyDescent="0.2">
      <c r="A918">
        <v>3096</v>
      </c>
      <c r="B918" s="3" t="s">
        <v>3096</v>
      </c>
      <c r="C918" s="3" t="s">
        <v>7206</v>
      </c>
      <c r="D918">
        <v>20000</v>
      </c>
      <c r="E918">
        <v>795</v>
      </c>
      <c r="F918" t="s">
        <v>8221</v>
      </c>
      <c r="G918" t="s">
        <v>8224</v>
      </c>
      <c r="H918" t="s">
        <v>8246</v>
      </c>
      <c r="I918">
        <v>1432151326</v>
      </c>
      <c r="J918" s="14" t="str">
        <f>TEXT(((Table1[[#This Row],[deadline]]/60/60)/24)+DATE(1970,1,1),"mmm")</f>
        <v>May</v>
      </c>
      <c r="K918" s="14" t="str">
        <f>TEXT(((Table1[[#This Row],[deadline]]/60/60)/24)+DATE(1970,1,1),"yyyy")</f>
        <v>2015</v>
      </c>
      <c r="L918">
        <v>1429559326</v>
      </c>
      <c r="M918">
        <f>((Table1[[#This Row],[launched_at]]/60/60)/24)+DATE(1970,1,1)+(-5/24)</f>
        <v>42114.617199074077</v>
      </c>
      <c r="N918" t="b">
        <v>0</v>
      </c>
      <c r="O918">
        <v>14</v>
      </c>
      <c r="P918" t="b">
        <v>0</v>
      </c>
      <c r="Q918" t="s">
        <v>8303</v>
      </c>
      <c r="R918" s="5">
        <f>Table1[[#This Row],[pledged]]/D918</f>
        <v>3.9750000000000001E-2</v>
      </c>
      <c r="S918" s="6">
        <f>IFERROR(Table1[[#This Row],[pledged]]/Table1[[#This Row],[backers_count]],0)</f>
        <v>56.785714285714285</v>
      </c>
      <c r="T918" s="5" t="s">
        <v>8317</v>
      </c>
      <c r="U918" s="5" t="s">
        <v>8357</v>
      </c>
    </row>
    <row r="919" spans="1:21" ht="45" x14ac:dyDescent="0.2">
      <c r="A919">
        <v>4056</v>
      </c>
      <c r="B919" s="3" t="s">
        <v>4052</v>
      </c>
      <c r="C919" s="3" t="s">
        <v>8160</v>
      </c>
      <c r="D919">
        <v>1500</v>
      </c>
      <c r="E919">
        <v>795</v>
      </c>
      <c r="F919" t="s">
        <v>8221</v>
      </c>
      <c r="G919" t="s">
        <v>8224</v>
      </c>
      <c r="H919" t="s">
        <v>8246</v>
      </c>
      <c r="I919">
        <v>1467575940</v>
      </c>
      <c r="J919" s="14" t="str">
        <f>TEXT(((Table1[[#This Row],[deadline]]/60/60)/24)+DATE(1970,1,1),"mmm")</f>
        <v>Jul</v>
      </c>
      <c r="K919" s="14" t="str">
        <f>TEXT(((Table1[[#This Row],[deadline]]/60/60)/24)+DATE(1970,1,1),"yyyy")</f>
        <v>2016</v>
      </c>
      <c r="L919">
        <v>1465856639</v>
      </c>
      <c r="M919">
        <f>((Table1[[#This Row],[launched_at]]/60/60)/24)+DATE(1970,1,1)+(-5/24)</f>
        <v>42534.724988425929</v>
      </c>
      <c r="N919" t="b">
        <v>0</v>
      </c>
      <c r="O919">
        <v>9</v>
      </c>
      <c r="P919" t="b">
        <v>0</v>
      </c>
      <c r="Q919" t="s">
        <v>8271</v>
      </c>
      <c r="R919" s="5">
        <f>Table1[[#This Row],[pledged]]/D919</f>
        <v>0.53</v>
      </c>
      <c r="S919" s="6">
        <f>IFERROR(Table1[[#This Row],[pledged]]/Table1[[#This Row],[backers_count]],0)</f>
        <v>88.333333333333329</v>
      </c>
      <c r="T919" s="5" t="s">
        <v>8317</v>
      </c>
      <c r="U919" s="5" t="s">
        <v>8318</v>
      </c>
    </row>
    <row r="920" spans="1:21" ht="45" x14ac:dyDescent="0.2">
      <c r="A920">
        <v>4057</v>
      </c>
      <c r="B920" s="3" t="s">
        <v>4053</v>
      </c>
      <c r="C920" s="3" t="s">
        <v>8161</v>
      </c>
      <c r="D920">
        <v>3500</v>
      </c>
      <c r="E920">
        <v>775</v>
      </c>
      <c r="F920" t="s">
        <v>8221</v>
      </c>
      <c r="G920" t="s">
        <v>8225</v>
      </c>
      <c r="H920" t="s">
        <v>8247</v>
      </c>
      <c r="I920">
        <v>1448492400</v>
      </c>
      <c r="J920" s="14" t="str">
        <f>TEXT(((Table1[[#This Row],[deadline]]/60/60)/24)+DATE(1970,1,1),"mmm")</f>
        <v>Nov</v>
      </c>
      <c r="K920" s="14" t="str">
        <f>TEXT(((Table1[[#This Row],[deadline]]/60/60)/24)+DATE(1970,1,1),"yyyy")</f>
        <v>2015</v>
      </c>
      <c r="L920">
        <v>1446506080</v>
      </c>
      <c r="M920">
        <f>((Table1[[#This Row],[launched_at]]/60/60)/24)+DATE(1970,1,1)+(-5/24)</f>
        <v>42310.760185185187</v>
      </c>
      <c r="N920" t="b">
        <v>0</v>
      </c>
      <c r="O920">
        <v>6</v>
      </c>
      <c r="P920" t="b">
        <v>0</v>
      </c>
      <c r="Q920" t="s">
        <v>8271</v>
      </c>
      <c r="R920" s="5">
        <f>Table1[[#This Row],[pledged]]/D920</f>
        <v>0.22142857142857142</v>
      </c>
      <c r="S920" s="6">
        <f>IFERROR(Table1[[#This Row],[pledged]]/Table1[[#This Row],[backers_count]],0)</f>
        <v>129.16666666666666</v>
      </c>
      <c r="T920" s="5" t="s">
        <v>8317</v>
      </c>
      <c r="U920" s="5" t="s">
        <v>8318</v>
      </c>
    </row>
    <row r="921" spans="1:21" ht="45" x14ac:dyDescent="0.2">
      <c r="A921">
        <v>446</v>
      </c>
      <c r="B921" s="3" t="s">
        <v>447</v>
      </c>
      <c r="C921" s="3" t="s">
        <v>4556</v>
      </c>
      <c r="D921">
        <v>10500</v>
      </c>
      <c r="E921">
        <v>766</v>
      </c>
      <c r="F921" t="s">
        <v>8221</v>
      </c>
      <c r="G921" t="s">
        <v>8224</v>
      </c>
      <c r="H921" t="s">
        <v>8246</v>
      </c>
      <c r="I921">
        <v>1425434420</v>
      </c>
      <c r="J921" s="14" t="str">
        <f>TEXT(((Table1[[#This Row],[deadline]]/60/60)/24)+DATE(1970,1,1),"mmm")</f>
        <v>Mar</v>
      </c>
      <c r="K921" s="14" t="str">
        <f>TEXT(((Table1[[#This Row],[deadline]]/60/60)/24)+DATE(1970,1,1),"yyyy")</f>
        <v>2015</v>
      </c>
      <c r="L921">
        <v>1422842420</v>
      </c>
      <c r="M921" s="13">
        <f>((Table1[[#This Row],[launched_at]]/60/60)/24)+DATE(1970,1,1)+(-5/24)</f>
        <v>42036.875231481477</v>
      </c>
      <c r="N921" t="b">
        <v>0</v>
      </c>
      <c r="O921">
        <v>16</v>
      </c>
      <c r="P921" t="b">
        <v>0</v>
      </c>
      <c r="Q921" t="s">
        <v>8270</v>
      </c>
      <c r="R921" s="5">
        <f>Table1[[#This Row],[pledged]]/D921</f>
        <v>7.2952380952380949E-2</v>
      </c>
      <c r="S921" s="6">
        <f>IFERROR(Table1[[#This Row],[pledged]]/Table1[[#This Row],[backers_count]],0)</f>
        <v>47.875</v>
      </c>
      <c r="T921" s="5" t="s">
        <v>8310</v>
      </c>
      <c r="U921" s="5" t="s">
        <v>8316</v>
      </c>
    </row>
    <row r="922" spans="1:21" ht="45" x14ac:dyDescent="0.2">
      <c r="A922">
        <v>4083</v>
      </c>
      <c r="B922" s="3" t="s">
        <v>4079</v>
      </c>
      <c r="C922" s="3" t="s">
        <v>8186</v>
      </c>
      <c r="D922">
        <v>3500</v>
      </c>
      <c r="E922">
        <v>759</v>
      </c>
      <c r="F922" t="s">
        <v>8221</v>
      </c>
      <c r="G922" t="s">
        <v>8224</v>
      </c>
      <c r="H922" t="s">
        <v>8246</v>
      </c>
      <c r="I922">
        <v>1452795416</v>
      </c>
      <c r="J922" s="14" t="str">
        <f>TEXT(((Table1[[#This Row],[deadline]]/60/60)/24)+DATE(1970,1,1),"mmm")</f>
        <v>Jan</v>
      </c>
      <c r="K922" s="14" t="str">
        <f>TEXT(((Table1[[#This Row],[deadline]]/60/60)/24)+DATE(1970,1,1),"yyyy")</f>
        <v>2016</v>
      </c>
      <c r="L922">
        <v>1450203416</v>
      </c>
      <c r="M922">
        <f>((Table1[[#This Row],[launched_at]]/60/60)/24)+DATE(1970,1,1)+(-5/24)</f>
        <v>42353.553425925922</v>
      </c>
      <c r="N922" t="b">
        <v>0</v>
      </c>
      <c r="O922">
        <v>6</v>
      </c>
      <c r="P922" t="b">
        <v>0</v>
      </c>
      <c r="Q922" t="s">
        <v>8271</v>
      </c>
      <c r="R922" s="5">
        <f>Table1[[#This Row],[pledged]]/D922</f>
        <v>0.21685714285714286</v>
      </c>
      <c r="S922" s="6">
        <f>IFERROR(Table1[[#This Row],[pledged]]/Table1[[#This Row],[backers_count]],0)</f>
        <v>126.5</v>
      </c>
      <c r="T922" s="5" t="s">
        <v>8317</v>
      </c>
      <c r="U922" s="5" t="s">
        <v>8318</v>
      </c>
    </row>
    <row r="923" spans="1:21" ht="45" x14ac:dyDescent="0.2">
      <c r="A923">
        <v>885</v>
      </c>
      <c r="B923" s="3" t="s">
        <v>886</v>
      </c>
      <c r="C923" s="3" t="s">
        <v>4995</v>
      </c>
      <c r="D923">
        <v>1000</v>
      </c>
      <c r="E923">
        <v>750</v>
      </c>
      <c r="F923" t="s">
        <v>8221</v>
      </c>
      <c r="G923" t="s">
        <v>8224</v>
      </c>
      <c r="H923" t="s">
        <v>8246</v>
      </c>
      <c r="I923">
        <v>1483137311</v>
      </c>
      <c r="J923" s="14" t="str">
        <f>TEXT(((Table1[[#This Row],[deadline]]/60/60)/24)+DATE(1970,1,1),"mmm")</f>
        <v>Dec</v>
      </c>
      <c r="K923" s="14" t="str">
        <f>TEXT(((Table1[[#This Row],[deadline]]/60/60)/24)+DATE(1970,1,1),"yyyy")</f>
        <v>2016</v>
      </c>
      <c r="L923">
        <v>1481322911</v>
      </c>
      <c r="M923">
        <f>((Table1[[#This Row],[launched_at]]/60/60)/24)+DATE(1970,1,1)+(-5/24)</f>
        <v>42713.732766203706</v>
      </c>
      <c r="N923" t="b">
        <v>0</v>
      </c>
      <c r="O923">
        <v>21</v>
      </c>
      <c r="P923" t="b">
        <v>0</v>
      </c>
      <c r="Q923" t="s">
        <v>8279</v>
      </c>
      <c r="R923" s="5">
        <f>Table1[[#This Row],[pledged]]/D923</f>
        <v>0.75</v>
      </c>
      <c r="S923" s="6">
        <f>IFERROR(Table1[[#This Row],[pledged]]/Table1[[#This Row],[backers_count]],0)</f>
        <v>35.714285714285715</v>
      </c>
      <c r="T923" s="5" t="s">
        <v>8325</v>
      </c>
      <c r="U923" s="5" t="s">
        <v>8329</v>
      </c>
    </row>
    <row r="924" spans="1:21" ht="45" x14ac:dyDescent="0.2">
      <c r="A924">
        <v>2870</v>
      </c>
      <c r="B924" s="3" t="s">
        <v>2870</v>
      </c>
      <c r="C924" s="3" t="s">
        <v>6980</v>
      </c>
      <c r="D924">
        <v>5000</v>
      </c>
      <c r="E924">
        <v>750</v>
      </c>
      <c r="F924" t="s">
        <v>8221</v>
      </c>
      <c r="G924" t="s">
        <v>8224</v>
      </c>
      <c r="H924" t="s">
        <v>8246</v>
      </c>
      <c r="I924">
        <v>1400301165</v>
      </c>
      <c r="J924" s="14" t="str">
        <f>TEXT(((Table1[[#This Row],[deadline]]/60/60)/24)+DATE(1970,1,1),"mmm")</f>
        <v>May</v>
      </c>
      <c r="K924" s="14" t="str">
        <f>TEXT(((Table1[[#This Row],[deadline]]/60/60)/24)+DATE(1970,1,1),"yyyy")</f>
        <v>2014</v>
      </c>
      <c r="L924">
        <v>1397709165</v>
      </c>
      <c r="M924">
        <f>((Table1[[#This Row],[launched_at]]/60/60)/24)+DATE(1970,1,1)+(-5/24)</f>
        <v>41745.981076388889</v>
      </c>
      <c r="N924" t="b">
        <v>0</v>
      </c>
      <c r="O924">
        <v>9</v>
      </c>
      <c r="P924" t="b">
        <v>0</v>
      </c>
      <c r="Q924" t="s">
        <v>8271</v>
      </c>
      <c r="R924" s="5">
        <f>Table1[[#This Row],[pledged]]/D924</f>
        <v>0.15</v>
      </c>
      <c r="S924" s="6">
        <f>IFERROR(Table1[[#This Row],[pledged]]/Table1[[#This Row],[backers_count]],0)</f>
        <v>83.333333333333329</v>
      </c>
      <c r="T924" s="5" t="s">
        <v>8317</v>
      </c>
      <c r="U924" s="5" t="s">
        <v>8318</v>
      </c>
    </row>
    <row r="925" spans="1:21" ht="45" x14ac:dyDescent="0.2">
      <c r="A925">
        <v>203</v>
      </c>
      <c r="B925" s="3" t="s">
        <v>205</v>
      </c>
      <c r="C925" s="3" t="s">
        <v>4313</v>
      </c>
      <c r="D925">
        <v>2500</v>
      </c>
      <c r="E925">
        <v>746</v>
      </c>
      <c r="F925" t="s">
        <v>8221</v>
      </c>
      <c r="G925" t="s">
        <v>8225</v>
      </c>
      <c r="H925" t="s">
        <v>8247</v>
      </c>
      <c r="I925">
        <v>1422562864</v>
      </c>
      <c r="J925" s="14" t="str">
        <f>TEXT(((Table1[[#This Row],[deadline]]/60/60)/24)+DATE(1970,1,1),"mmm")</f>
        <v>Jan</v>
      </c>
      <c r="K925" s="14" t="str">
        <f>TEXT(((Table1[[#This Row],[deadline]]/60/60)/24)+DATE(1970,1,1),"yyyy")</f>
        <v>2015</v>
      </c>
      <c r="L925">
        <v>1417378864</v>
      </c>
      <c r="M925" s="13">
        <f>((Table1[[#This Row],[launched_at]]/60/60)/24)+DATE(1970,1,1)+(-5/24)</f>
        <v>41973.639629629623</v>
      </c>
      <c r="N925" t="b">
        <v>0</v>
      </c>
      <c r="O925">
        <v>8</v>
      </c>
      <c r="P925" t="b">
        <v>0</v>
      </c>
      <c r="Q925" t="s">
        <v>8268</v>
      </c>
      <c r="R925" s="5">
        <f>Table1[[#This Row],[pledged]]/D925</f>
        <v>0.2984</v>
      </c>
      <c r="S925" s="6">
        <f>IFERROR(Table1[[#This Row],[pledged]]/Table1[[#This Row],[backers_count]],0)</f>
        <v>93.25</v>
      </c>
      <c r="T925" s="5" t="s">
        <v>8310</v>
      </c>
      <c r="U925" s="5" t="s">
        <v>8314</v>
      </c>
    </row>
    <row r="926" spans="1:21" ht="45" x14ac:dyDescent="0.2">
      <c r="A926">
        <v>4074</v>
      </c>
      <c r="B926" s="3" t="s">
        <v>4070</v>
      </c>
      <c r="C926" s="3" t="s">
        <v>8177</v>
      </c>
      <c r="D926">
        <v>2750</v>
      </c>
      <c r="E926">
        <v>735</v>
      </c>
      <c r="F926" t="s">
        <v>8221</v>
      </c>
      <c r="G926" t="s">
        <v>8225</v>
      </c>
      <c r="H926" t="s">
        <v>8247</v>
      </c>
      <c r="I926">
        <v>1446732975</v>
      </c>
      <c r="J926" s="14" t="str">
        <f>TEXT(((Table1[[#This Row],[deadline]]/60/60)/24)+DATE(1970,1,1),"mmm")</f>
        <v>Nov</v>
      </c>
      <c r="K926" s="14" t="str">
        <f>TEXT(((Table1[[#This Row],[deadline]]/60/60)/24)+DATE(1970,1,1),"yyyy")</f>
        <v>2015</v>
      </c>
      <c r="L926">
        <v>1444137375</v>
      </c>
      <c r="M926">
        <f>((Table1[[#This Row],[launched_at]]/60/60)/24)+DATE(1970,1,1)+(-5/24)</f>
        <v>42283.344618055555</v>
      </c>
      <c r="N926" t="b">
        <v>0</v>
      </c>
      <c r="O926">
        <v>21</v>
      </c>
      <c r="P926" t="b">
        <v>0</v>
      </c>
      <c r="Q926" t="s">
        <v>8271</v>
      </c>
      <c r="R926" s="5">
        <f>Table1[[#This Row],[pledged]]/D926</f>
        <v>0.26727272727272727</v>
      </c>
      <c r="S926" s="6">
        <f>IFERROR(Table1[[#This Row],[pledged]]/Table1[[#This Row],[backers_count]],0)</f>
        <v>35</v>
      </c>
      <c r="T926" s="5" t="s">
        <v>8317</v>
      </c>
      <c r="U926" s="5" t="s">
        <v>8318</v>
      </c>
    </row>
    <row r="927" spans="1:21" ht="45" x14ac:dyDescent="0.2">
      <c r="A927">
        <v>1108</v>
      </c>
      <c r="B927" s="3" t="s">
        <v>1109</v>
      </c>
      <c r="C927" s="3" t="s">
        <v>5218</v>
      </c>
      <c r="D927">
        <v>25000</v>
      </c>
      <c r="E927">
        <v>732.5</v>
      </c>
      <c r="F927" t="s">
        <v>8221</v>
      </c>
      <c r="G927" t="s">
        <v>8224</v>
      </c>
      <c r="H927" t="s">
        <v>8246</v>
      </c>
      <c r="I927">
        <v>1334326635</v>
      </c>
      <c r="J927" s="14" t="str">
        <f>TEXT(((Table1[[#This Row],[deadline]]/60/60)/24)+DATE(1970,1,1),"mmm")</f>
        <v>Apr</v>
      </c>
      <c r="K927" s="14" t="str">
        <f>TEXT(((Table1[[#This Row],[deadline]]/60/60)/24)+DATE(1970,1,1),"yyyy")</f>
        <v>2012</v>
      </c>
      <c r="L927">
        <v>1329146235</v>
      </c>
      <c r="M927">
        <f>((Table1[[#This Row],[launched_at]]/60/60)/24)+DATE(1970,1,1)+(-5/24)</f>
        <v>40952.42864583333</v>
      </c>
      <c r="N927" t="b">
        <v>0</v>
      </c>
      <c r="O927">
        <v>21</v>
      </c>
      <c r="P927" t="b">
        <v>0</v>
      </c>
      <c r="Q927" t="s">
        <v>8282</v>
      </c>
      <c r="R927" s="5">
        <f>Table1[[#This Row],[pledged]]/D927</f>
        <v>2.93E-2</v>
      </c>
      <c r="S927" s="6">
        <f>IFERROR(Table1[[#This Row],[pledged]]/Table1[[#This Row],[backers_count]],0)</f>
        <v>34.88095238095238</v>
      </c>
      <c r="T927" s="5" t="s">
        <v>8333</v>
      </c>
      <c r="U927" s="5" t="s">
        <v>8334</v>
      </c>
    </row>
    <row r="928" spans="1:21" ht="45" x14ac:dyDescent="0.2">
      <c r="A928">
        <v>2742</v>
      </c>
      <c r="B928" s="3" t="s">
        <v>2742</v>
      </c>
      <c r="C928" s="3" t="s">
        <v>6852</v>
      </c>
      <c r="D928">
        <v>2500</v>
      </c>
      <c r="E928">
        <v>731</v>
      </c>
      <c r="F928" t="s">
        <v>8221</v>
      </c>
      <c r="G928" t="s">
        <v>8224</v>
      </c>
      <c r="H928" t="s">
        <v>8246</v>
      </c>
      <c r="I928">
        <v>1337102187</v>
      </c>
      <c r="J928" s="14" t="str">
        <f>TEXT(((Table1[[#This Row],[deadline]]/60/60)/24)+DATE(1970,1,1),"mmm")</f>
        <v>May</v>
      </c>
      <c r="K928" s="14" t="str">
        <f>TEXT(((Table1[[#This Row],[deadline]]/60/60)/24)+DATE(1970,1,1),"yyyy")</f>
        <v>2012</v>
      </c>
      <c r="L928">
        <v>1335892587</v>
      </c>
      <c r="M928">
        <f>((Table1[[#This Row],[launched_at]]/60/60)/24)+DATE(1970,1,1)+(-5/24)</f>
        <v>41030.511423611111</v>
      </c>
      <c r="N928" t="b">
        <v>0</v>
      </c>
      <c r="O928">
        <v>18</v>
      </c>
      <c r="P928" t="b">
        <v>0</v>
      </c>
      <c r="Q928" t="s">
        <v>8304</v>
      </c>
      <c r="R928" s="5">
        <f>Table1[[#This Row],[pledged]]/D928</f>
        <v>0.29239999999999999</v>
      </c>
      <c r="S928" s="6">
        <f>IFERROR(Table1[[#This Row],[pledged]]/Table1[[#This Row],[backers_count]],0)</f>
        <v>40.611111111111114</v>
      </c>
      <c r="T928" s="5" t="s">
        <v>8322</v>
      </c>
      <c r="U928" s="5" t="s">
        <v>8358</v>
      </c>
    </row>
    <row r="929" spans="1:21" ht="45" x14ac:dyDescent="0.2">
      <c r="A929">
        <v>874</v>
      </c>
      <c r="B929" s="3" t="s">
        <v>875</v>
      </c>
      <c r="C929" s="3" t="s">
        <v>4984</v>
      </c>
      <c r="D929">
        <v>3000</v>
      </c>
      <c r="E929">
        <v>730</v>
      </c>
      <c r="F929" t="s">
        <v>8221</v>
      </c>
      <c r="G929" t="s">
        <v>8224</v>
      </c>
      <c r="H929" t="s">
        <v>8246</v>
      </c>
      <c r="I929">
        <v>1367676034</v>
      </c>
      <c r="J929" s="14" t="str">
        <f>TEXT(((Table1[[#This Row],[deadline]]/60/60)/24)+DATE(1970,1,1),"mmm")</f>
        <v>May</v>
      </c>
      <c r="K929" s="14" t="str">
        <f>TEXT(((Table1[[#This Row],[deadline]]/60/60)/24)+DATE(1970,1,1),"yyyy")</f>
        <v>2013</v>
      </c>
      <c r="L929">
        <v>1365084034</v>
      </c>
      <c r="M929">
        <f>((Table1[[#This Row],[launched_at]]/60/60)/24)+DATE(1970,1,1)+(-5/24)</f>
        <v>41368.375393518516</v>
      </c>
      <c r="N929" t="b">
        <v>0</v>
      </c>
      <c r="O929">
        <v>21</v>
      </c>
      <c r="P929" t="b">
        <v>0</v>
      </c>
      <c r="Q929" t="s">
        <v>8278</v>
      </c>
      <c r="R929" s="5">
        <f>Table1[[#This Row],[pledged]]/D929</f>
        <v>0.24333333333333335</v>
      </c>
      <c r="S929" s="6">
        <f>IFERROR(Table1[[#This Row],[pledged]]/Table1[[#This Row],[backers_count]],0)</f>
        <v>34.761904761904759</v>
      </c>
      <c r="T929" s="5" t="s">
        <v>8325</v>
      </c>
      <c r="U929" s="5" t="s">
        <v>8328</v>
      </c>
    </row>
    <row r="930" spans="1:21" ht="45" x14ac:dyDescent="0.2">
      <c r="A930">
        <v>4094</v>
      </c>
      <c r="B930" s="3" t="s">
        <v>4090</v>
      </c>
      <c r="C930" s="3" t="s">
        <v>8197</v>
      </c>
      <c r="D930">
        <v>2000</v>
      </c>
      <c r="E930">
        <v>730</v>
      </c>
      <c r="F930" t="s">
        <v>8221</v>
      </c>
      <c r="G930" t="s">
        <v>8224</v>
      </c>
      <c r="H930" t="s">
        <v>8246</v>
      </c>
      <c r="I930">
        <v>1413953940</v>
      </c>
      <c r="J930" s="14" t="str">
        <f>TEXT(((Table1[[#This Row],[deadline]]/60/60)/24)+DATE(1970,1,1),"mmm")</f>
        <v>Oct</v>
      </c>
      <c r="K930" s="14" t="str">
        <f>TEXT(((Table1[[#This Row],[deadline]]/60/60)/24)+DATE(1970,1,1),"yyyy")</f>
        <v>2014</v>
      </c>
      <c r="L930">
        <v>1410141900</v>
      </c>
      <c r="M930">
        <f>((Table1[[#This Row],[launched_at]]/60/60)/24)+DATE(1970,1,1)+(-5/24)</f>
        <v>41889.878472222219</v>
      </c>
      <c r="N930" t="b">
        <v>0</v>
      </c>
      <c r="O930">
        <v>8</v>
      </c>
      <c r="P930" t="b">
        <v>0</v>
      </c>
      <c r="Q930" t="s">
        <v>8271</v>
      </c>
      <c r="R930" s="5">
        <f>Table1[[#This Row],[pledged]]/D930</f>
        <v>0.36499999999999999</v>
      </c>
      <c r="S930" s="6">
        <f>IFERROR(Table1[[#This Row],[pledged]]/Table1[[#This Row],[backers_count]],0)</f>
        <v>91.25</v>
      </c>
      <c r="T930" s="5" t="s">
        <v>8317</v>
      </c>
      <c r="U930" s="5" t="s">
        <v>8318</v>
      </c>
    </row>
    <row r="931" spans="1:21" ht="45" x14ac:dyDescent="0.2">
      <c r="A931">
        <v>995</v>
      </c>
      <c r="B931" s="3" t="s">
        <v>996</v>
      </c>
      <c r="C931" s="3" t="s">
        <v>5105</v>
      </c>
      <c r="D931">
        <v>10000</v>
      </c>
      <c r="E931">
        <v>726</v>
      </c>
      <c r="F931" t="s">
        <v>8221</v>
      </c>
      <c r="G931" t="s">
        <v>8224</v>
      </c>
      <c r="H931" t="s">
        <v>8246</v>
      </c>
      <c r="I931">
        <v>1417276800</v>
      </c>
      <c r="J931" s="14" t="str">
        <f>TEXT(((Table1[[#This Row],[deadline]]/60/60)/24)+DATE(1970,1,1),"mmm")</f>
        <v>Nov</v>
      </c>
      <c r="K931" s="14" t="str">
        <f>TEXT(((Table1[[#This Row],[deadline]]/60/60)/24)+DATE(1970,1,1),"yyyy")</f>
        <v>2014</v>
      </c>
      <c r="L931">
        <v>1415140480</v>
      </c>
      <c r="M931">
        <f>((Table1[[#This Row],[launched_at]]/60/60)/24)+DATE(1970,1,1)+(-5/24)</f>
        <v>41947.732407407406</v>
      </c>
      <c r="N931" t="b">
        <v>0</v>
      </c>
      <c r="O931">
        <v>9</v>
      </c>
      <c r="P931" t="b">
        <v>0</v>
      </c>
      <c r="Q931" t="s">
        <v>8273</v>
      </c>
      <c r="R931" s="5">
        <f>Table1[[#This Row],[pledged]]/D931</f>
        <v>7.2599999999999998E-2</v>
      </c>
      <c r="S931" s="6">
        <f>IFERROR(Table1[[#This Row],[pledged]]/Table1[[#This Row],[backers_count]],0)</f>
        <v>80.666666666666671</v>
      </c>
      <c r="T931" s="5" t="s">
        <v>8319</v>
      </c>
      <c r="U931" s="5" t="s">
        <v>8321</v>
      </c>
    </row>
    <row r="932" spans="1:21" ht="45" x14ac:dyDescent="0.2">
      <c r="A932">
        <v>181</v>
      </c>
      <c r="B932" s="3" t="s">
        <v>183</v>
      </c>
      <c r="C932" s="3" t="s">
        <v>4291</v>
      </c>
      <c r="D932">
        <v>3423</v>
      </c>
      <c r="E932">
        <v>722</v>
      </c>
      <c r="F932" t="s">
        <v>8221</v>
      </c>
      <c r="G932" t="s">
        <v>8225</v>
      </c>
      <c r="H932" t="s">
        <v>8247</v>
      </c>
      <c r="I932">
        <v>1434995295</v>
      </c>
      <c r="J932" s="14" t="str">
        <f>TEXT(((Table1[[#This Row],[deadline]]/60/60)/24)+DATE(1970,1,1),"mmm")</f>
        <v>Jun</v>
      </c>
      <c r="K932" s="14" t="str">
        <f>TEXT(((Table1[[#This Row],[deadline]]/60/60)/24)+DATE(1970,1,1),"yyyy")</f>
        <v>2015</v>
      </c>
      <c r="L932">
        <v>1432403295</v>
      </c>
      <c r="M932" s="13">
        <f>((Table1[[#This Row],[launched_at]]/60/60)/24)+DATE(1970,1,1)+(-5/24)</f>
        <v>42147.533506944441</v>
      </c>
      <c r="N932" t="b">
        <v>0</v>
      </c>
      <c r="O932">
        <v>4</v>
      </c>
      <c r="P932" t="b">
        <v>0</v>
      </c>
      <c r="Q932" t="s">
        <v>8268</v>
      </c>
      <c r="R932" s="5">
        <f>Table1[[#This Row],[pledged]]/D932</f>
        <v>0.21092608822670172</v>
      </c>
      <c r="S932" s="6">
        <f>IFERROR(Table1[[#This Row],[pledged]]/Table1[[#This Row],[backers_count]],0)</f>
        <v>180.5</v>
      </c>
      <c r="T932" s="5" t="s">
        <v>8310</v>
      </c>
      <c r="U932" s="5" t="s">
        <v>8314</v>
      </c>
    </row>
    <row r="933" spans="1:21" ht="45" x14ac:dyDescent="0.2">
      <c r="A933">
        <v>716</v>
      </c>
      <c r="B933" s="3" t="s">
        <v>717</v>
      </c>
      <c r="C933" s="3" t="s">
        <v>4826</v>
      </c>
      <c r="D933">
        <v>7000</v>
      </c>
      <c r="E933">
        <v>715</v>
      </c>
      <c r="F933" t="s">
        <v>8221</v>
      </c>
      <c r="G933" t="s">
        <v>8224</v>
      </c>
      <c r="H933" t="s">
        <v>8246</v>
      </c>
      <c r="I933">
        <v>1417392000</v>
      </c>
      <c r="J933" s="14" t="str">
        <f>TEXT(((Table1[[#This Row],[deadline]]/60/60)/24)+DATE(1970,1,1),"mmm")</f>
        <v>Dec</v>
      </c>
      <c r="K933" s="14" t="str">
        <f>TEXT(((Table1[[#This Row],[deadline]]/60/60)/24)+DATE(1970,1,1),"yyyy")</f>
        <v>2014</v>
      </c>
      <c r="L933">
        <v>1414511307</v>
      </c>
      <c r="M933">
        <f>((Table1[[#This Row],[launched_at]]/60/60)/24)+DATE(1970,1,1)+(-5/24)</f>
        <v>41940.450312499997</v>
      </c>
      <c r="N933" t="b">
        <v>0</v>
      </c>
      <c r="O933">
        <v>16</v>
      </c>
      <c r="P933" t="b">
        <v>0</v>
      </c>
      <c r="Q933" t="s">
        <v>8273</v>
      </c>
      <c r="R933" s="5">
        <f>Table1[[#This Row],[pledged]]/D933</f>
        <v>0.10214285714285715</v>
      </c>
      <c r="S933" s="6">
        <f>IFERROR(Table1[[#This Row],[pledged]]/Table1[[#This Row],[backers_count]],0)</f>
        <v>44.6875</v>
      </c>
      <c r="T933" s="5" t="s">
        <v>8319</v>
      </c>
      <c r="U933" s="5" t="s">
        <v>8321</v>
      </c>
    </row>
    <row r="934" spans="1:21" ht="45" x14ac:dyDescent="0.2">
      <c r="A934">
        <v>3998</v>
      </c>
      <c r="B934" s="3" t="s">
        <v>3994</v>
      </c>
      <c r="C934" s="3" t="s">
        <v>8104</v>
      </c>
      <c r="D934">
        <v>1250</v>
      </c>
      <c r="E934">
        <v>715</v>
      </c>
      <c r="F934" t="s">
        <v>8221</v>
      </c>
      <c r="G934" t="s">
        <v>8224</v>
      </c>
      <c r="H934" t="s">
        <v>8246</v>
      </c>
      <c r="I934">
        <v>1427580426</v>
      </c>
      <c r="J934" s="14" t="str">
        <f>TEXT(((Table1[[#This Row],[deadline]]/60/60)/24)+DATE(1970,1,1),"mmm")</f>
        <v>Mar</v>
      </c>
      <c r="K934" s="14" t="str">
        <f>TEXT(((Table1[[#This Row],[deadline]]/60/60)/24)+DATE(1970,1,1),"yyyy")</f>
        <v>2015</v>
      </c>
      <c r="L934">
        <v>1424992026</v>
      </c>
      <c r="M934">
        <f>((Table1[[#This Row],[launched_at]]/60/60)/24)+DATE(1970,1,1)+(-5/24)</f>
        <v>42061.754930555551</v>
      </c>
      <c r="N934" t="b">
        <v>0</v>
      </c>
      <c r="O934">
        <v>12</v>
      </c>
      <c r="P934" t="b">
        <v>0</v>
      </c>
      <c r="Q934" t="s">
        <v>8271</v>
      </c>
      <c r="R934" s="5">
        <f>Table1[[#This Row],[pledged]]/D934</f>
        <v>0.57199999999999995</v>
      </c>
      <c r="S934" s="6">
        <f>IFERROR(Table1[[#This Row],[pledged]]/Table1[[#This Row],[backers_count]],0)</f>
        <v>59.583333333333336</v>
      </c>
      <c r="T934" s="5" t="s">
        <v>8317</v>
      </c>
      <c r="U934" s="5" t="s">
        <v>8318</v>
      </c>
    </row>
    <row r="935" spans="1:21" ht="45" x14ac:dyDescent="0.2">
      <c r="A935">
        <v>962</v>
      </c>
      <c r="B935" s="3" t="s">
        <v>963</v>
      </c>
      <c r="C935" s="3" t="s">
        <v>5072</v>
      </c>
      <c r="D935">
        <v>2500</v>
      </c>
      <c r="E935">
        <v>712</v>
      </c>
      <c r="F935" t="s">
        <v>8221</v>
      </c>
      <c r="G935" t="s">
        <v>8224</v>
      </c>
      <c r="H935" t="s">
        <v>8246</v>
      </c>
      <c r="I935">
        <v>1455210353</v>
      </c>
      <c r="J935" s="14" t="str">
        <f>TEXT(((Table1[[#This Row],[deadline]]/60/60)/24)+DATE(1970,1,1),"mmm")</f>
        <v>Feb</v>
      </c>
      <c r="K935" s="14" t="str">
        <f>TEXT(((Table1[[#This Row],[deadline]]/60/60)/24)+DATE(1970,1,1),"yyyy")</f>
        <v>2016</v>
      </c>
      <c r="L935">
        <v>1451927153</v>
      </c>
      <c r="M935">
        <f>((Table1[[#This Row],[launched_at]]/60/60)/24)+DATE(1970,1,1)+(-5/24)</f>
        <v>42373.504085648143</v>
      </c>
      <c r="N935" t="b">
        <v>0</v>
      </c>
      <c r="O935">
        <v>37</v>
      </c>
      <c r="P935" t="b">
        <v>0</v>
      </c>
      <c r="Q935" t="s">
        <v>8273</v>
      </c>
      <c r="R935" s="5">
        <f>Table1[[#This Row],[pledged]]/D935</f>
        <v>0.2848</v>
      </c>
      <c r="S935" s="6">
        <f>IFERROR(Table1[[#This Row],[pledged]]/Table1[[#This Row],[backers_count]],0)</f>
        <v>19.243243243243242</v>
      </c>
      <c r="T935" s="5" t="s">
        <v>8319</v>
      </c>
      <c r="U935" s="5" t="s">
        <v>8321</v>
      </c>
    </row>
    <row r="936" spans="1:21" ht="45" x14ac:dyDescent="0.2">
      <c r="A936">
        <v>1500</v>
      </c>
      <c r="B936" s="3" t="s">
        <v>1501</v>
      </c>
      <c r="C936" s="3" t="s">
        <v>5610</v>
      </c>
      <c r="D936">
        <v>2800</v>
      </c>
      <c r="E936">
        <v>701</v>
      </c>
      <c r="F936" t="s">
        <v>8221</v>
      </c>
      <c r="G936" t="s">
        <v>8224</v>
      </c>
      <c r="H936" t="s">
        <v>8246</v>
      </c>
      <c r="I936">
        <v>1367444557</v>
      </c>
      <c r="J936" s="14" t="str">
        <f>TEXT(((Table1[[#This Row],[deadline]]/60/60)/24)+DATE(1970,1,1),"mmm")</f>
        <v>May</v>
      </c>
      <c r="K936" s="14" t="str">
        <f>TEXT(((Table1[[#This Row],[deadline]]/60/60)/24)+DATE(1970,1,1),"yyyy")</f>
        <v>2013</v>
      </c>
      <c r="L936">
        <v>1364852557</v>
      </c>
      <c r="M936">
        <f>((Table1[[#This Row],[launched_at]]/60/60)/24)+DATE(1970,1,1)+(-5/24)</f>
        <v>41365.69626157407</v>
      </c>
      <c r="N936" t="b">
        <v>0</v>
      </c>
      <c r="O936">
        <v>15</v>
      </c>
      <c r="P936" t="b">
        <v>0</v>
      </c>
      <c r="Q936" t="s">
        <v>8275</v>
      </c>
      <c r="R936" s="5">
        <f>Table1[[#This Row],[pledged]]/D936</f>
        <v>0.25035714285714283</v>
      </c>
      <c r="S936" s="6">
        <f>IFERROR(Table1[[#This Row],[pledged]]/Table1[[#This Row],[backers_count]],0)</f>
        <v>46.733333333333334</v>
      </c>
      <c r="T936" s="5" t="s">
        <v>8322</v>
      </c>
      <c r="U936" s="5" t="s">
        <v>8324</v>
      </c>
    </row>
    <row r="937" spans="1:21" ht="45" x14ac:dyDescent="0.2">
      <c r="A937">
        <v>663</v>
      </c>
      <c r="B937" s="3" t="s">
        <v>664</v>
      </c>
      <c r="C937" s="3" t="s">
        <v>4773</v>
      </c>
      <c r="D937">
        <v>200000</v>
      </c>
      <c r="E937">
        <v>700</v>
      </c>
      <c r="F937" t="s">
        <v>8221</v>
      </c>
      <c r="G937" t="s">
        <v>8232</v>
      </c>
      <c r="H937" t="s">
        <v>8253</v>
      </c>
      <c r="I937">
        <v>1437250456</v>
      </c>
      <c r="J937" s="14" t="str">
        <f>TEXT(((Table1[[#This Row],[deadline]]/60/60)/24)+DATE(1970,1,1),"mmm")</f>
        <v>Jul</v>
      </c>
      <c r="K937" s="14" t="str">
        <f>TEXT(((Table1[[#This Row],[deadline]]/60/60)/24)+DATE(1970,1,1),"yyyy")</f>
        <v>2015</v>
      </c>
      <c r="L937">
        <v>1434658456</v>
      </c>
      <c r="M937">
        <f>((Table1[[#This Row],[launched_at]]/60/60)/24)+DATE(1970,1,1)+(-5/24)</f>
        <v>42173.634907407402</v>
      </c>
      <c r="N937" t="b">
        <v>0</v>
      </c>
      <c r="O937">
        <v>7</v>
      </c>
      <c r="P937" t="b">
        <v>0</v>
      </c>
      <c r="Q937" t="s">
        <v>8273</v>
      </c>
      <c r="R937" s="5">
        <f>Table1[[#This Row],[pledged]]/D937</f>
        <v>3.5000000000000001E-3</v>
      </c>
      <c r="S937" s="6">
        <f>IFERROR(Table1[[#This Row],[pledged]]/Table1[[#This Row],[backers_count]],0)</f>
        <v>100</v>
      </c>
      <c r="T937" s="5" t="s">
        <v>8319</v>
      </c>
      <c r="U937" s="5" t="s">
        <v>8321</v>
      </c>
    </row>
    <row r="938" spans="1:21" ht="45" x14ac:dyDescent="0.2">
      <c r="A938">
        <v>668</v>
      </c>
      <c r="B938" s="3" t="s">
        <v>669</v>
      </c>
      <c r="C938" s="3" t="s">
        <v>4778</v>
      </c>
      <c r="D938">
        <v>15000</v>
      </c>
      <c r="E938">
        <v>684</v>
      </c>
      <c r="F938" t="s">
        <v>8221</v>
      </c>
      <c r="G938" t="s">
        <v>8224</v>
      </c>
      <c r="H938" t="s">
        <v>8246</v>
      </c>
      <c r="I938">
        <v>1431374222</v>
      </c>
      <c r="J938" s="14" t="str">
        <f>TEXT(((Table1[[#This Row],[deadline]]/60/60)/24)+DATE(1970,1,1),"mmm")</f>
        <v>May</v>
      </c>
      <c r="K938" s="14" t="str">
        <f>TEXT(((Table1[[#This Row],[deadline]]/60/60)/24)+DATE(1970,1,1),"yyyy")</f>
        <v>2015</v>
      </c>
      <c r="L938">
        <v>1427486222</v>
      </c>
      <c r="M938">
        <f>((Table1[[#This Row],[launched_at]]/60/60)/24)+DATE(1970,1,1)+(-5/24)</f>
        <v>42090.622939814813</v>
      </c>
      <c r="N938" t="b">
        <v>0</v>
      </c>
      <c r="O938">
        <v>25</v>
      </c>
      <c r="P938" t="b">
        <v>0</v>
      </c>
      <c r="Q938" t="s">
        <v>8273</v>
      </c>
      <c r="R938" s="5">
        <f>Table1[[#This Row],[pledged]]/D938</f>
        <v>4.5600000000000002E-2</v>
      </c>
      <c r="S938" s="6">
        <f>IFERROR(Table1[[#This Row],[pledged]]/Table1[[#This Row],[backers_count]],0)</f>
        <v>27.36</v>
      </c>
      <c r="T938" s="5" t="s">
        <v>8319</v>
      </c>
      <c r="U938" s="5" t="s">
        <v>8321</v>
      </c>
    </row>
    <row r="939" spans="1:21" ht="45" x14ac:dyDescent="0.2">
      <c r="A939">
        <v>1079</v>
      </c>
      <c r="B939" s="3" t="s">
        <v>1080</v>
      </c>
      <c r="C939" s="3" t="s">
        <v>5189</v>
      </c>
      <c r="D939">
        <v>26000</v>
      </c>
      <c r="E939">
        <v>678</v>
      </c>
      <c r="F939" t="s">
        <v>8221</v>
      </c>
      <c r="G939" t="s">
        <v>8236</v>
      </c>
      <c r="H939" t="s">
        <v>8249</v>
      </c>
      <c r="I939">
        <v>1463232936</v>
      </c>
      <c r="J939" s="14" t="str">
        <f>TEXT(((Table1[[#This Row],[deadline]]/60/60)/24)+DATE(1970,1,1),"mmm")</f>
        <v>May</v>
      </c>
      <c r="K939" s="14" t="str">
        <f>TEXT(((Table1[[#This Row],[deadline]]/60/60)/24)+DATE(1970,1,1),"yyyy")</f>
        <v>2016</v>
      </c>
      <c r="L939">
        <v>1461072936</v>
      </c>
      <c r="M939">
        <f>((Table1[[#This Row],[launched_at]]/60/60)/24)+DATE(1970,1,1)+(-5/24)</f>
        <v>42479.35805555556</v>
      </c>
      <c r="N939" t="b">
        <v>0</v>
      </c>
      <c r="O939">
        <v>18</v>
      </c>
      <c r="P939" t="b">
        <v>0</v>
      </c>
      <c r="Q939" t="s">
        <v>8282</v>
      </c>
      <c r="R939" s="5">
        <f>Table1[[#This Row],[pledged]]/D939</f>
        <v>2.6076923076923077E-2</v>
      </c>
      <c r="S939" s="6">
        <f>IFERROR(Table1[[#This Row],[pledged]]/Table1[[#This Row],[backers_count]],0)</f>
        <v>37.666666666666664</v>
      </c>
      <c r="T939" s="5" t="s">
        <v>8333</v>
      </c>
      <c r="U939" s="5" t="s">
        <v>8334</v>
      </c>
    </row>
    <row r="940" spans="1:21" ht="45" x14ac:dyDescent="0.2">
      <c r="A940">
        <v>1556</v>
      </c>
      <c r="B940" s="3" t="s">
        <v>1557</v>
      </c>
      <c r="C940" s="3" t="s">
        <v>5666</v>
      </c>
      <c r="D940">
        <v>1500</v>
      </c>
      <c r="E940">
        <v>677</v>
      </c>
      <c r="F940" t="s">
        <v>8221</v>
      </c>
      <c r="G940" t="s">
        <v>8229</v>
      </c>
      <c r="H940" t="s">
        <v>8251</v>
      </c>
      <c r="I940">
        <v>1467603624</v>
      </c>
      <c r="J940" s="14" t="str">
        <f>TEXT(((Table1[[#This Row],[deadline]]/60/60)/24)+DATE(1970,1,1),"mmm")</f>
        <v>Jul</v>
      </c>
      <c r="K940" s="14" t="str">
        <f>TEXT(((Table1[[#This Row],[deadline]]/60/60)/24)+DATE(1970,1,1),"yyyy")</f>
        <v>2016</v>
      </c>
      <c r="L940">
        <v>1465011624</v>
      </c>
      <c r="M940">
        <f>((Table1[[#This Row],[launched_at]]/60/60)/24)+DATE(1970,1,1)+(-5/24)</f>
        <v>42524.944722222215</v>
      </c>
      <c r="N940" t="b">
        <v>0</v>
      </c>
      <c r="O940">
        <v>12</v>
      </c>
      <c r="P940" t="b">
        <v>0</v>
      </c>
      <c r="Q940" t="s">
        <v>8289</v>
      </c>
      <c r="R940" s="5">
        <f>Table1[[#This Row],[pledged]]/D940</f>
        <v>0.45133333333333331</v>
      </c>
      <c r="S940" s="6">
        <f>IFERROR(Table1[[#This Row],[pledged]]/Table1[[#This Row],[backers_count]],0)</f>
        <v>56.416666666666664</v>
      </c>
      <c r="T940" s="5" t="s">
        <v>8338</v>
      </c>
      <c r="U940" s="5" t="s">
        <v>8343</v>
      </c>
    </row>
    <row r="941" spans="1:21" ht="30" x14ac:dyDescent="0.2">
      <c r="A941">
        <v>428</v>
      </c>
      <c r="B941" s="3" t="s">
        <v>429</v>
      </c>
      <c r="C941" s="3" t="s">
        <v>4538</v>
      </c>
      <c r="D941">
        <v>12000</v>
      </c>
      <c r="E941">
        <v>676</v>
      </c>
      <c r="F941" t="s">
        <v>8221</v>
      </c>
      <c r="G941" t="s">
        <v>8224</v>
      </c>
      <c r="H941" t="s">
        <v>8246</v>
      </c>
      <c r="I941">
        <v>1402956000</v>
      </c>
      <c r="J941" s="14" t="str">
        <f>TEXT(((Table1[[#This Row],[deadline]]/60/60)/24)+DATE(1970,1,1),"mmm")</f>
        <v>Jun</v>
      </c>
      <c r="K941" s="14" t="str">
        <f>TEXT(((Table1[[#This Row],[deadline]]/60/60)/24)+DATE(1970,1,1),"yyyy")</f>
        <v>2014</v>
      </c>
      <c r="L941">
        <v>1400523845</v>
      </c>
      <c r="M941" s="13">
        <f>((Table1[[#This Row],[launched_at]]/60/60)/24)+DATE(1970,1,1)+(-5/24)</f>
        <v>41778.558391203704</v>
      </c>
      <c r="N941" t="b">
        <v>0</v>
      </c>
      <c r="O941">
        <v>13</v>
      </c>
      <c r="P941" t="b">
        <v>0</v>
      </c>
      <c r="Q941" t="s">
        <v>8270</v>
      </c>
      <c r="R941" s="5">
        <f>Table1[[#This Row],[pledged]]/D941</f>
        <v>5.6333333333333332E-2</v>
      </c>
      <c r="S941" s="6">
        <f>IFERROR(Table1[[#This Row],[pledged]]/Table1[[#This Row],[backers_count]],0)</f>
        <v>52</v>
      </c>
      <c r="T941" s="5" t="s">
        <v>8310</v>
      </c>
      <c r="U941" s="5" t="s">
        <v>8316</v>
      </c>
    </row>
    <row r="942" spans="1:21" ht="45" x14ac:dyDescent="0.2">
      <c r="A942">
        <v>2920</v>
      </c>
      <c r="B942" s="3" t="s">
        <v>2920</v>
      </c>
      <c r="C942" s="3" t="s">
        <v>7030</v>
      </c>
      <c r="D942">
        <v>2500</v>
      </c>
      <c r="E942">
        <v>671</v>
      </c>
      <c r="F942" t="s">
        <v>8221</v>
      </c>
      <c r="G942" t="s">
        <v>8229</v>
      </c>
      <c r="H942" t="s">
        <v>8251</v>
      </c>
      <c r="I942">
        <v>1427306470</v>
      </c>
      <c r="J942" s="14" t="str">
        <f>TEXT(((Table1[[#This Row],[deadline]]/60/60)/24)+DATE(1970,1,1),"mmm")</f>
        <v>Mar</v>
      </c>
      <c r="K942" s="14" t="str">
        <f>TEXT(((Table1[[#This Row],[deadline]]/60/60)/24)+DATE(1970,1,1),"yyyy")</f>
        <v>2015</v>
      </c>
      <c r="L942">
        <v>1424718070</v>
      </c>
      <c r="M942">
        <f>((Table1[[#This Row],[launched_at]]/60/60)/24)+DATE(1970,1,1)+(-5/24)</f>
        <v>42058.584143518521</v>
      </c>
      <c r="N942" t="b">
        <v>0</v>
      </c>
      <c r="O942">
        <v>13</v>
      </c>
      <c r="P942" t="b">
        <v>0</v>
      </c>
      <c r="Q942" t="s">
        <v>8271</v>
      </c>
      <c r="R942" s="5">
        <f>Table1[[#This Row],[pledged]]/D942</f>
        <v>0.26840000000000003</v>
      </c>
      <c r="S942" s="6">
        <f>IFERROR(Table1[[#This Row],[pledged]]/Table1[[#This Row],[backers_count]],0)</f>
        <v>51.615384615384613</v>
      </c>
      <c r="T942" s="5" t="s">
        <v>8317</v>
      </c>
      <c r="U942" s="5" t="s">
        <v>8318</v>
      </c>
    </row>
    <row r="943" spans="1:21" ht="45" x14ac:dyDescent="0.2">
      <c r="A943">
        <v>942</v>
      </c>
      <c r="B943" s="3" t="s">
        <v>943</v>
      </c>
      <c r="C943" s="3" t="s">
        <v>5052</v>
      </c>
      <c r="D943">
        <v>7500</v>
      </c>
      <c r="E943">
        <v>668</v>
      </c>
      <c r="F943" t="s">
        <v>8221</v>
      </c>
      <c r="G943" t="s">
        <v>8224</v>
      </c>
      <c r="H943" t="s">
        <v>8246</v>
      </c>
      <c r="I943">
        <v>1455826460</v>
      </c>
      <c r="J943" s="14" t="str">
        <f>TEXT(((Table1[[#This Row],[deadline]]/60/60)/24)+DATE(1970,1,1),"mmm")</f>
        <v>Feb</v>
      </c>
      <c r="K943" s="14" t="str">
        <f>TEXT(((Table1[[#This Row],[deadline]]/60/60)/24)+DATE(1970,1,1),"yyyy")</f>
        <v>2016</v>
      </c>
      <c r="L943">
        <v>1452716060</v>
      </c>
      <c r="M943">
        <f>((Table1[[#This Row],[launched_at]]/60/60)/24)+DATE(1970,1,1)+(-5/24)</f>
        <v>42382.634953703695</v>
      </c>
      <c r="N943" t="b">
        <v>0</v>
      </c>
      <c r="O943">
        <v>16</v>
      </c>
      <c r="P943" t="b">
        <v>0</v>
      </c>
      <c r="Q943" t="s">
        <v>8273</v>
      </c>
      <c r="R943" s="5">
        <f>Table1[[#This Row],[pledged]]/D943</f>
        <v>8.9066666666666669E-2</v>
      </c>
      <c r="S943" s="6">
        <f>IFERROR(Table1[[#This Row],[pledged]]/Table1[[#This Row],[backers_count]],0)</f>
        <v>41.75</v>
      </c>
      <c r="T943" s="5" t="s">
        <v>8319</v>
      </c>
      <c r="U943" s="5" t="s">
        <v>8321</v>
      </c>
    </row>
    <row r="944" spans="1:21" ht="45" x14ac:dyDescent="0.2">
      <c r="A944">
        <v>2911</v>
      </c>
      <c r="B944" s="3" t="s">
        <v>2911</v>
      </c>
      <c r="C944" s="3" t="s">
        <v>7021</v>
      </c>
      <c r="D944">
        <v>1800</v>
      </c>
      <c r="E944">
        <v>657</v>
      </c>
      <c r="F944" t="s">
        <v>8221</v>
      </c>
      <c r="G944" t="s">
        <v>8224</v>
      </c>
      <c r="H944" t="s">
        <v>8246</v>
      </c>
      <c r="I944">
        <v>1435429626</v>
      </c>
      <c r="J944" s="14" t="str">
        <f>TEXT(((Table1[[#This Row],[deadline]]/60/60)/24)+DATE(1970,1,1),"mmm")</f>
        <v>Jun</v>
      </c>
      <c r="K944" s="14" t="str">
        <f>TEXT(((Table1[[#This Row],[deadline]]/60/60)/24)+DATE(1970,1,1),"yyyy")</f>
        <v>2015</v>
      </c>
      <c r="L944">
        <v>1431973626</v>
      </c>
      <c r="M944">
        <f>((Table1[[#This Row],[launched_at]]/60/60)/24)+DATE(1970,1,1)+(-5/24)</f>
        <v>42142.560486111113</v>
      </c>
      <c r="N944" t="b">
        <v>0</v>
      </c>
      <c r="O944">
        <v>14</v>
      </c>
      <c r="P944" t="b">
        <v>0</v>
      </c>
      <c r="Q944" t="s">
        <v>8271</v>
      </c>
      <c r="R944" s="5">
        <f>Table1[[#This Row],[pledged]]/D944</f>
        <v>0.36499999999999999</v>
      </c>
      <c r="S944" s="6">
        <f>IFERROR(Table1[[#This Row],[pledged]]/Table1[[#This Row],[backers_count]],0)</f>
        <v>46.928571428571431</v>
      </c>
      <c r="T944" s="5" t="s">
        <v>8317</v>
      </c>
      <c r="U944" s="5" t="s">
        <v>8318</v>
      </c>
    </row>
    <row r="945" spans="1:21" ht="45" x14ac:dyDescent="0.2">
      <c r="A945">
        <v>1998</v>
      </c>
      <c r="B945" s="3" t="s">
        <v>1999</v>
      </c>
      <c r="C945" s="3" t="s">
        <v>6108</v>
      </c>
      <c r="D945">
        <v>2500</v>
      </c>
      <c r="E945">
        <v>655</v>
      </c>
      <c r="F945" t="s">
        <v>8221</v>
      </c>
      <c r="G945" t="s">
        <v>8224</v>
      </c>
      <c r="H945" t="s">
        <v>8246</v>
      </c>
      <c r="I945">
        <v>1406861438</v>
      </c>
      <c r="J945" s="14" t="str">
        <f>TEXT(((Table1[[#This Row],[deadline]]/60/60)/24)+DATE(1970,1,1),"mmm")</f>
        <v>Aug</v>
      </c>
      <c r="K945" s="14" t="str">
        <f>TEXT(((Table1[[#This Row],[deadline]]/60/60)/24)+DATE(1970,1,1),"yyyy")</f>
        <v>2014</v>
      </c>
      <c r="L945">
        <v>1402973438</v>
      </c>
      <c r="M945">
        <f>((Table1[[#This Row],[launched_at]]/60/60)/24)+DATE(1970,1,1)+(-5/24)</f>
        <v>41806.910162037035</v>
      </c>
      <c r="N945" t="b">
        <v>0</v>
      </c>
      <c r="O945">
        <v>3</v>
      </c>
      <c r="P945" t="b">
        <v>0</v>
      </c>
      <c r="Q945" t="s">
        <v>8296</v>
      </c>
      <c r="R945" s="5">
        <f>Table1[[#This Row],[pledged]]/D945</f>
        <v>0.26200000000000001</v>
      </c>
      <c r="S945" s="6">
        <f>IFERROR(Table1[[#This Row],[pledged]]/Table1[[#This Row],[backers_count]],0)</f>
        <v>218.33333333333334</v>
      </c>
      <c r="T945" s="5" t="s">
        <v>8338</v>
      </c>
      <c r="U945" s="5" t="s">
        <v>8350</v>
      </c>
    </row>
    <row r="946" spans="1:21" ht="45" x14ac:dyDescent="0.2">
      <c r="A946">
        <v>1777</v>
      </c>
      <c r="B946" s="3" t="s">
        <v>1778</v>
      </c>
      <c r="C946" s="3" t="s">
        <v>5887</v>
      </c>
      <c r="D946">
        <v>4800</v>
      </c>
      <c r="E946">
        <v>651</v>
      </c>
      <c r="F946" t="s">
        <v>8221</v>
      </c>
      <c r="G946" t="s">
        <v>8233</v>
      </c>
      <c r="H946" t="s">
        <v>8249</v>
      </c>
      <c r="I946">
        <v>1424421253</v>
      </c>
      <c r="J946" s="14" t="str">
        <f>TEXT(((Table1[[#This Row],[deadline]]/60/60)/24)+DATE(1970,1,1),"mmm")</f>
        <v>Feb</v>
      </c>
      <c r="K946" s="14" t="str">
        <f>TEXT(((Table1[[#This Row],[deadline]]/60/60)/24)+DATE(1970,1,1),"yyyy")</f>
        <v>2015</v>
      </c>
      <c r="L946">
        <v>1421829253</v>
      </c>
      <c r="M946">
        <f>((Table1[[#This Row],[launched_at]]/60/60)/24)+DATE(1970,1,1)+(-5/24)</f>
        <v>42025.14876157407</v>
      </c>
      <c r="N946" t="b">
        <v>1</v>
      </c>
      <c r="O946">
        <v>10</v>
      </c>
      <c r="P946" t="b">
        <v>0</v>
      </c>
      <c r="Q946" t="s">
        <v>8285</v>
      </c>
      <c r="R946" s="5">
        <f>Table1[[#This Row],[pledged]]/D946</f>
        <v>0.135625</v>
      </c>
      <c r="S946" s="6">
        <f>IFERROR(Table1[[#This Row],[pledged]]/Table1[[#This Row],[backers_count]],0)</f>
        <v>65.099999999999994</v>
      </c>
      <c r="T946" s="5" t="s">
        <v>8338</v>
      </c>
      <c r="U946" s="5" t="s">
        <v>8339</v>
      </c>
    </row>
    <row r="947" spans="1:21" ht="45" x14ac:dyDescent="0.2">
      <c r="A947">
        <v>3928</v>
      </c>
      <c r="B947" s="3" t="s">
        <v>3925</v>
      </c>
      <c r="C947" s="3" t="s">
        <v>8036</v>
      </c>
      <c r="D947">
        <v>5000</v>
      </c>
      <c r="E947">
        <v>651</v>
      </c>
      <c r="F947" t="s">
        <v>8221</v>
      </c>
      <c r="G947" t="s">
        <v>8224</v>
      </c>
      <c r="H947" t="s">
        <v>8246</v>
      </c>
      <c r="I947">
        <v>1444971540</v>
      </c>
      <c r="J947" s="14" t="str">
        <f>TEXT(((Table1[[#This Row],[deadline]]/60/60)/24)+DATE(1970,1,1),"mmm")</f>
        <v>Oct</v>
      </c>
      <c r="K947" s="14" t="str">
        <f>TEXT(((Table1[[#This Row],[deadline]]/60/60)/24)+DATE(1970,1,1),"yyyy")</f>
        <v>2015</v>
      </c>
      <c r="L947">
        <v>1442593427</v>
      </c>
      <c r="M947">
        <f>((Table1[[#This Row],[launched_at]]/60/60)/24)+DATE(1970,1,1)+(-5/24)</f>
        <v>42265.474849537037</v>
      </c>
      <c r="N947" t="b">
        <v>0</v>
      </c>
      <c r="O947">
        <v>7</v>
      </c>
      <c r="P947" t="b">
        <v>0</v>
      </c>
      <c r="Q947" t="s">
        <v>8271</v>
      </c>
      <c r="R947" s="5">
        <f>Table1[[#This Row],[pledged]]/D947</f>
        <v>0.13020000000000001</v>
      </c>
      <c r="S947" s="6">
        <f>IFERROR(Table1[[#This Row],[pledged]]/Table1[[#This Row],[backers_count]],0)</f>
        <v>93</v>
      </c>
      <c r="T947" s="5" t="s">
        <v>8317</v>
      </c>
      <c r="U947" s="5" t="s">
        <v>8318</v>
      </c>
    </row>
    <row r="948" spans="1:21" ht="45" x14ac:dyDescent="0.2">
      <c r="A948">
        <v>1723</v>
      </c>
      <c r="B948" s="3" t="s">
        <v>1724</v>
      </c>
      <c r="C948" s="3" t="s">
        <v>5833</v>
      </c>
      <c r="D948">
        <v>10000</v>
      </c>
      <c r="E948">
        <v>650</v>
      </c>
      <c r="F948" t="s">
        <v>8221</v>
      </c>
      <c r="G948" t="s">
        <v>8224</v>
      </c>
      <c r="H948" t="s">
        <v>8246</v>
      </c>
      <c r="I948">
        <v>1435730400</v>
      </c>
      <c r="J948" s="14" t="str">
        <f>TEXT(((Table1[[#This Row],[deadline]]/60/60)/24)+DATE(1970,1,1),"mmm")</f>
        <v>Jul</v>
      </c>
      <c r="K948" s="14" t="str">
        <f>TEXT(((Table1[[#This Row],[deadline]]/60/60)/24)+DATE(1970,1,1),"yyyy")</f>
        <v>2015</v>
      </c>
      <c r="L948">
        <v>1430855315</v>
      </c>
      <c r="M948">
        <f>((Table1[[#This Row],[launched_at]]/60/60)/24)+DATE(1970,1,1)+(-5/24)</f>
        <v>42129.617071759254</v>
      </c>
      <c r="N948" t="b">
        <v>0</v>
      </c>
      <c r="O948">
        <v>3</v>
      </c>
      <c r="P948" t="b">
        <v>0</v>
      </c>
      <c r="Q948" t="s">
        <v>8293</v>
      </c>
      <c r="R948" s="5">
        <f>Table1[[#This Row],[pledged]]/D948</f>
        <v>6.5000000000000002E-2</v>
      </c>
      <c r="S948" s="6">
        <f>IFERROR(Table1[[#This Row],[pledged]]/Table1[[#This Row],[backers_count]],0)</f>
        <v>216.66666666666666</v>
      </c>
      <c r="T948" s="5" t="s">
        <v>8325</v>
      </c>
      <c r="U948" s="5" t="s">
        <v>8347</v>
      </c>
    </row>
    <row r="949" spans="1:21" ht="45" x14ac:dyDescent="0.2">
      <c r="A949">
        <v>2877</v>
      </c>
      <c r="B949" s="3" t="s">
        <v>2877</v>
      </c>
      <c r="C949" s="3" t="s">
        <v>6987</v>
      </c>
      <c r="D949">
        <v>6000</v>
      </c>
      <c r="E949">
        <v>650</v>
      </c>
      <c r="F949" t="s">
        <v>8221</v>
      </c>
      <c r="G949" t="s">
        <v>8224</v>
      </c>
      <c r="H949" t="s">
        <v>8246</v>
      </c>
      <c r="I949">
        <v>1480525200</v>
      </c>
      <c r="J949" s="14" t="str">
        <f>TEXT(((Table1[[#This Row],[deadline]]/60/60)/24)+DATE(1970,1,1),"mmm")</f>
        <v>Nov</v>
      </c>
      <c r="K949" s="14" t="str">
        <f>TEXT(((Table1[[#This Row],[deadline]]/60/60)/24)+DATE(1970,1,1),"yyyy")</f>
        <v>2016</v>
      </c>
      <c r="L949">
        <v>1477781724</v>
      </c>
      <c r="M949">
        <f>((Table1[[#This Row],[launched_at]]/60/60)/24)+DATE(1970,1,1)+(-5/24)</f>
        <v>42672.746805555551</v>
      </c>
      <c r="N949" t="b">
        <v>0</v>
      </c>
      <c r="O949">
        <v>6</v>
      </c>
      <c r="P949" t="b">
        <v>0</v>
      </c>
      <c r="Q949" t="s">
        <v>8271</v>
      </c>
      <c r="R949" s="5">
        <f>Table1[[#This Row],[pledged]]/D949</f>
        <v>0.10833333333333334</v>
      </c>
      <c r="S949" s="6">
        <f>IFERROR(Table1[[#This Row],[pledged]]/Table1[[#This Row],[backers_count]],0)</f>
        <v>108.33333333333333</v>
      </c>
      <c r="T949" s="5" t="s">
        <v>8317</v>
      </c>
      <c r="U949" s="5" t="s">
        <v>8318</v>
      </c>
    </row>
    <row r="950" spans="1:21" ht="45" x14ac:dyDescent="0.2">
      <c r="A950">
        <v>3865</v>
      </c>
      <c r="B950" s="3" t="s">
        <v>3862</v>
      </c>
      <c r="C950" s="3" t="s">
        <v>7974</v>
      </c>
      <c r="D950">
        <v>2413</v>
      </c>
      <c r="E950">
        <v>650</v>
      </c>
      <c r="F950" t="s">
        <v>8221</v>
      </c>
      <c r="G950" t="s">
        <v>8229</v>
      </c>
      <c r="H950" t="s">
        <v>8251</v>
      </c>
      <c r="I950">
        <v>1409376600</v>
      </c>
      <c r="J950" s="14" t="str">
        <f>TEXT(((Table1[[#This Row],[deadline]]/60/60)/24)+DATE(1970,1,1),"mmm")</f>
        <v>Aug</v>
      </c>
      <c r="K950" s="14" t="str">
        <f>TEXT(((Table1[[#This Row],[deadline]]/60/60)/24)+DATE(1970,1,1),"yyyy")</f>
        <v>2014</v>
      </c>
      <c r="L950">
        <v>1405957098</v>
      </c>
      <c r="M950">
        <f>((Table1[[#This Row],[launched_at]]/60/60)/24)+DATE(1970,1,1)+(-5/24)</f>
        <v>41841.44326388889</v>
      </c>
      <c r="N950" t="b">
        <v>0</v>
      </c>
      <c r="O950">
        <v>14</v>
      </c>
      <c r="P950" t="b">
        <v>0</v>
      </c>
      <c r="Q950" t="s">
        <v>8271</v>
      </c>
      <c r="R950" s="5">
        <f>Table1[[#This Row],[pledged]]/D950</f>
        <v>0.26937422295897223</v>
      </c>
      <c r="S950" s="6">
        <f>IFERROR(Table1[[#This Row],[pledged]]/Table1[[#This Row],[backers_count]],0)</f>
        <v>46.428571428571431</v>
      </c>
      <c r="T950" s="5" t="s">
        <v>8317</v>
      </c>
      <c r="U950" s="5" t="s">
        <v>8318</v>
      </c>
    </row>
    <row r="951" spans="1:21" ht="45" x14ac:dyDescent="0.2">
      <c r="A951">
        <v>3073</v>
      </c>
      <c r="B951" s="3" t="s">
        <v>3073</v>
      </c>
      <c r="C951" s="3" t="s">
        <v>7183</v>
      </c>
      <c r="D951">
        <v>2800000</v>
      </c>
      <c r="E951">
        <v>645</v>
      </c>
      <c r="F951" t="s">
        <v>8221</v>
      </c>
      <c r="G951" t="s">
        <v>8224</v>
      </c>
      <c r="H951" t="s">
        <v>8246</v>
      </c>
      <c r="I951">
        <v>1434309540</v>
      </c>
      <c r="J951" s="14" t="str">
        <f>TEXT(((Table1[[#This Row],[deadline]]/60/60)/24)+DATE(1970,1,1),"mmm")</f>
        <v>Jun</v>
      </c>
      <c r="K951" s="14" t="str">
        <f>TEXT(((Table1[[#This Row],[deadline]]/60/60)/24)+DATE(1970,1,1),"yyyy")</f>
        <v>2015</v>
      </c>
      <c r="L951">
        <v>1429287900</v>
      </c>
      <c r="M951">
        <f>((Table1[[#This Row],[launched_at]]/60/60)/24)+DATE(1970,1,1)+(-5/24)</f>
        <v>42111.475694444445</v>
      </c>
      <c r="N951" t="b">
        <v>0</v>
      </c>
      <c r="O951">
        <v>7</v>
      </c>
      <c r="P951" t="b">
        <v>0</v>
      </c>
      <c r="Q951" t="s">
        <v>8303</v>
      </c>
      <c r="R951" s="5">
        <f>Table1[[#This Row],[pledged]]/D951</f>
        <v>2.3035714285714285E-4</v>
      </c>
      <c r="S951" s="6">
        <f>IFERROR(Table1[[#This Row],[pledged]]/Table1[[#This Row],[backers_count]],0)</f>
        <v>92.142857142857139</v>
      </c>
      <c r="T951" s="5" t="s">
        <v>8317</v>
      </c>
      <c r="U951" s="5" t="s">
        <v>8357</v>
      </c>
    </row>
    <row r="952" spans="1:21" ht="45" x14ac:dyDescent="0.2">
      <c r="A952">
        <v>879</v>
      </c>
      <c r="B952" s="3" t="s">
        <v>880</v>
      </c>
      <c r="C952" s="3" t="s">
        <v>4989</v>
      </c>
      <c r="D952">
        <v>2100</v>
      </c>
      <c r="E952">
        <v>644</v>
      </c>
      <c r="F952" t="s">
        <v>8221</v>
      </c>
      <c r="G952" t="s">
        <v>8224</v>
      </c>
      <c r="H952" t="s">
        <v>8246</v>
      </c>
      <c r="I952">
        <v>1338321305</v>
      </c>
      <c r="J952" s="14" t="str">
        <f>TEXT(((Table1[[#This Row],[deadline]]/60/60)/24)+DATE(1970,1,1),"mmm")</f>
        <v>May</v>
      </c>
      <c r="K952" s="14" t="str">
        <f>TEXT(((Table1[[#This Row],[deadline]]/60/60)/24)+DATE(1970,1,1),"yyyy")</f>
        <v>2012</v>
      </c>
      <c r="L952">
        <v>1336506905</v>
      </c>
      <c r="M952">
        <f>((Table1[[#This Row],[launched_at]]/60/60)/24)+DATE(1970,1,1)+(-5/24)</f>
        <v>41037.621585648143</v>
      </c>
      <c r="N952" t="b">
        <v>0</v>
      </c>
      <c r="O952">
        <v>30</v>
      </c>
      <c r="P952" t="b">
        <v>0</v>
      </c>
      <c r="Q952" t="s">
        <v>8278</v>
      </c>
      <c r="R952" s="5">
        <f>Table1[[#This Row],[pledged]]/D952</f>
        <v>0.30666666666666664</v>
      </c>
      <c r="S952" s="6">
        <f>IFERROR(Table1[[#This Row],[pledged]]/Table1[[#This Row],[backers_count]],0)</f>
        <v>21.466666666666665</v>
      </c>
      <c r="T952" s="5" t="s">
        <v>8325</v>
      </c>
      <c r="U952" s="5" t="s">
        <v>8328</v>
      </c>
    </row>
    <row r="953" spans="1:21" ht="45" x14ac:dyDescent="0.2">
      <c r="A953">
        <v>3958</v>
      </c>
      <c r="B953" s="3" t="s">
        <v>3955</v>
      </c>
      <c r="C953" s="3" t="s">
        <v>8065</v>
      </c>
      <c r="D953">
        <v>2000</v>
      </c>
      <c r="E953">
        <v>641</v>
      </c>
      <c r="F953" t="s">
        <v>8221</v>
      </c>
      <c r="G953" t="s">
        <v>8224</v>
      </c>
      <c r="H953" t="s">
        <v>8246</v>
      </c>
      <c r="I953">
        <v>1406988000</v>
      </c>
      <c r="J953" s="14" t="str">
        <f>TEXT(((Table1[[#This Row],[deadline]]/60/60)/24)+DATE(1970,1,1),"mmm")</f>
        <v>Aug</v>
      </c>
      <c r="K953" s="14" t="str">
        <f>TEXT(((Table1[[#This Row],[deadline]]/60/60)/24)+DATE(1970,1,1),"yyyy")</f>
        <v>2014</v>
      </c>
      <c r="L953">
        <v>1403822912</v>
      </c>
      <c r="M953">
        <f>((Table1[[#This Row],[launched_at]]/60/60)/24)+DATE(1970,1,1)+(-5/24)</f>
        <v>41816.742037037038</v>
      </c>
      <c r="N953" t="b">
        <v>0</v>
      </c>
      <c r="O953">
        <v>16</v>
      </c>
      <c r="P953" t="b">
        <v>0</v>
      </c>
      <c r="Q953" t="s">
        <v>8271</v>
      </c>
      <c r="R953" s="5">
        <f>Table1[[#This Row],[pledged]]/D953</f>
        <v>0.32050000000000001</v>
      </c>
      <c r="S953" s="6">
        <f>IFERROR(Table1[[#This Row],[pledged]]/Table1[[#This Row],[backers_count]],0)</f>
        <v>40.0625</v>
      </c>
      <c r="T953" s="5" t="s">
        <v>8317</v>
      </c>
      <c r="U953" s="5" t="s">
        <v>8318</v>
      </c>
    </row>
    <row r="954" spans="1:21" ht="45" x14ac:dyDescent="0.2">
      <c r="A954">
        <v>3985</v>
      </c>
      <c r="B954" s="3" t="s">
        <v>3981</v>
      </c>
      <c r="C954" s="3" t="s">
        <v>8091</v>
      </c>
      <c r="D954">
        <v>2000</v>
      </c>
      <c r="E954">
        <v>641</v>
      </c>
      <c r="F954" t="s">
        <v>8221</v>
      </c>
      <c r="G954" t="s">
        <v>8224</v>
      </c>
      <c r="H954" t="s">
        <v>8246</v>
      </c>
      <c r="I954">
        <v>1456002300</v>
      </c>
      <c r="J954" s="14" t="str">
        <f>TEXT(((Table1[[#This Row],[deadline]]/60/60)/24)+DATE(1970,1,1),"mmm")</f>
        <v>Feb</v>
      </c>
      <c r="K954" s="14" t="str">
        <f>TEXT(((Table1[[#This Row],[deadline]]/60/60)/24)+DATE(1970,1,1),"yyyy")</f>
        <v>2016</v>
      </c>
      <c r="L954">
        <v>1454173120</v>
      </c>
      <c r="M954">
        <f>((Table1[[#This Row],[launched_at]]/60/60)/24)+DATE(1970,1,1)+(-5/24)</f>
        <v>42399.499074074069</v>
      </c>
      <c r="N954" t="b">
        <v>0</v>
      </c>
      <c r="O954">
        <v>19</v>
      </c>
      <c r="P954" t="b">
        <v>0</v>
      </c>
      <c r="Q954" t="s">
        <v>8271</v>
      </c>
      <c r="R954" s="5">
        <f>Table1[[#This Row],[pledged]]/D954</f>
        <v>0.32050000000000001</v>
      </c>
      <c r="S954" s="6">
        <f>IFERROR(Table1[[#This Row],[pledged]]/Table1[[#This Row],[backers_count]],0)</f>
        <v>33.736842105263158</v>
      </c>
      <c r="T954" s="5" t="s">
        <v>8317</v>
      </c>
      <c r="U954" s="5" t="s">
        <v>8318</v>
      </c>
    </row>
    <row r="955" spans="1:21" ht="45" x14ac:dyDescent="0.2">
      <c r="A955">
        <v>4104</v>
      </c>
      <c r="B955" s="3" t="s">
        <v>4100</v>
      </c>
      <c r="C955" s="3" t="s">
        <v>8207</v>
      </c>
      <c r="D955">
        <v>3000</v>
      </c>
      <c r="E955">
        <v>641</v>
      </c>
      <c r="F955" t="s">
        <v>8221</v>
      </c>
      <c r="G955" t="s">
        <v>8226</v>
      </c>
      <c r="H955" t="s">
        <v>8248</v>
      </c>
      <c r="I955">
        <v>1477550434</v>
      </c>
      <c r="J955" s="14" t="str">
        <f>TEXT(((Table1[[#This Row],[deadline]]/60/60)/24)+DATE(1970,1,1),"mmm")</f>
        <v>Oct</v>
      </c>
      <c r="K955" s="14" t="str">
        <f>TEXT(((Table1[[#This Row],[deadline]]/60/60)/24)+DATE(1970,1,1),"yyyy")</f>
        <v>2016</v>
      </c>
      <c r="L955">
        <v>1474958434</v>
      </c>
      <c r="M955">
        <f>((Table1[[#This Row],[launched_at]]/60/60)/24)+DATE(1970,1,1)+(-5/24)</f>
        <v>42640.069837962961</v>
      </c>
      <c r="N955" t="b">
        <v>0</v>
      </c>
      <c r="O955">
        <v>14</v>
      </c>
      <c r="P955" t="b">
        <v>0</v>
      </c>
      <c r="Q955" t="s">
        <v>8271</v>
      </c>
      <c r="R955" s="5">
        <f>Table1[[#This Row],[pledged]]/D955</f>
        <v>0.21366666666666667</v>
      </c>
      <c r="S955" s="6">
        <f>IFERROR(Table1[[#This Row],[pledged]]/Table1[[#This Row],[backers_count]],0)</f>
        <v>45.785714285714285</v>
      </c>
      <c r="T955" s="5" t="s">
        <v>8317</v>
      </c>
      <c r="U955" s="5" t="s">
        <v>8318</v>
      </c>
    </row>
    <row r="956" spans="1:21" ht="45" x14ac:dyDescent="0.2">
      <c r="A956">
        <v>164</v>
      </c>
      <c r="B956" s="3" t="s">
        <v>166</v>
      </c>
      <c r="C956" s="3" t="s">
        <v>4274</v>
      </c>
      <c r="D956">
        <v>120000</v>
      </c>
      <c r="E956">
        <v>640</v>
      </c>
      <c r="F956" t="s">
        <v>8221</v>
      </c>
      <c r="G956" t="s">
        <v>8224</v>
      </c>
      <c r="H956" t="s">
        <v>8246</v>
      </c>
      <c r="I956">
        <v>1411150701</v>
      </c>
      <c r="J956" s="14" t="str">
        <f>TEXT(((Table1[[#This Row],[deadline]]/60/60)/24)+DATE(1970,1,1),"mmm")</f>
        <v>Sep</v>
      </c>
      <c r="K956" s="14" t="str">
        <f>TEXT(((Table1[[#This Row],[deadline]]/60/60)/24)+DATE(1970,1,1),"yyyy")</f>
        <v>2014</v>
      </c>
      <c r="L956">
        <v>1405966701</v>
      </c>
      <c r="M956" s="13">
        <f>((Table1[[#This Row],[launched_at]]/60/60)/24)+DATE(1970,1,1)+(-5/24)</f>
        <v>41841.554409722223</v>
      </c>
      <c r="N956" t="b">
        <v>0</v>
      </c>
      <c r="O956">
        <v>7</v>
      </c>
      <c r="P956" t="b">
        <v>0</v>
      </c>
      <c r="Q956" t="s">
        <v>8268</v>
      </c>
      <c r="R956" s="5">
        <f>Table1[[#This Row],[pledged]]/D956</f>
        <v>5.3333333333333332E-3</v>
      </c>
      <c r="S956" s="6">
        <f>IFERROR(Table1[[#This Row],[pledged]]/Table1[[#This Row],[backers_count]],0)</f>
        <v>91.428571428571431</v>
      </c>
      <c r="T956" s="5" t="s">
        <v>8310</v>
      </c>
      <c r="U956" s="5" t="s">
        <v>8314</v>
      </c>
    </row>
    <row r="957" spans="1:21" ht="45" x14ac:dyDescent="0.2">
      <c r="A957">
        <v>507</v>
      </c>
      <c r="B957" s="3" t="s">
        <v>508</v>
      </c>
      <c r="C957" s="3" t="s">
        <v>4617</v>
      </c>
      <c r="D957">
        <v>20000</v>
      </c>
      <c r="E957">
        <v>640</v>
      </c>
      <c r="F957" t="s">
        <v>8221</v>
      </c>
      <c r="G957" t="s">
        <v>8224</v>
      </c>
      <c r="H957" t="s">
        <v>8246</v>
      </c>
      <c r="I957">
        <v>1350687657</v>
      </c>
      <c r="J957" s="14" t="str">
        <f>TEXT(((Table1[[#This Row],[deadline]]/60/60)/24)+DATE(1970,1,1),"mmm")</f>
        <v>Oct</v>
      </c>
      <c r="K957" s="14" t="str">
        <f>TEXT(((Table1[[#This Row],[deadline]]/60/60)/24)+DATE(1970,1,1),"yyyy")</f>
        <v>2012</v>
      </c>
      <c r="L957">
        <v>1346799657</v>
      </c>
      <c r="M957" s="13">
        <f>((Table1[[#This Row],[launched_at]]/60/60)/24)+DATE(1970,1,1)+(-5/24)</f>
        <v>41156.750659722216</v>
      </c>
      <c r="N957" t="b">
        <v>0</v>
      </c>
      <c r="O957">
        <v>10</v>
      </c>
      <c r="P957" t="b">
        <v>0</v>
      </c>
      <c r="Q957" t="s">
        <v>8270</v>
      </c>
      <c r="R957" s="5">
        <f>Table1[[#This Row],[pledged]]/D957</f>
        <v>3.2000000000000001E-2</v>
      </c>
      <c r="S957" s="6">
        <f>IFERROR(Table1[[#This Row],[pledged]]/Table1[[#This Row],[backers_count]],0)</f>
        <v>64</v>
      </c>
      <c r="T957" s="5" t="s">
        <v>8310</v>
      </c>
      <c r="U957" s="5" t="s">
        <v>8316</v>
      </c>
    </row>
    <row r="958" spans="1:21" ht="45" x14ac:dyDescent="0.2">
      <c r="A958">
        <v>866</v>
      </c>
      <c r="B958" s="3" t="s">
        <v>867</v>
      </c>
      <c r="C958" s="3" t="s">
        <v>4976</v>
      </c>
      <c r="D958">
        <v>3500</v>
      </c>
      <c r="E958">
        <v>640</v>
      </c>
      <c r="F958" t="s">
        <v>8221</v>
      </c>
      <c r="G958" t="s">
        <v>8224</v>
      </c>
      <c r="H958" t="s">
        <v>8246</v>
      </c>
      <c r="I958">
        <v>1425136200</v>
      </c>
      <c r="J958" s="14" t="str">
        <f>TEXT(((Table1[[#This Row],[deadline]]/60/60)/24)+DATE(1970,1,1),"mmm")</f>
        <v>Feb</v>
      </c>
      <c r="K958" s="14" t="str">
        <f>TEXT(((Table1[[#This Row],[deadline]]/60/60)/24)+DATE(1970,1,1),"yyyy")</f>
        <v>2015</v>
      </c>
      <c r="L958">
        <v>1421853518</v>
      </c>
      <c r="M958">
        <f>((Table1[[#This Row],[launched_at]]/60/60)/24)+DATE(1970,1,1)+(-5/24)</f>
        <v>42025.429606481477</v>
      </c>
      <c r="N958" t="b">
        <v>0</v>
      </c>
      <c r="O958">
        <v>11</v>
      </c>
      <c r="P958" t="b">
        <v>0</v>
      </c>
      <c r="Q958" t="s">
        <v>8278</v>
      </c>
      <c r="R958" s="5">
        <f>Table1[[#This Row],[pledged]]/D958</f>
        <v>0.18285714285714286</v>
      </c>
      <c r="S958" s="6">
        <f>IFERROR(Table1[[#This Row],[pledged]]/Table1[[#This Row],[backers_count]],0)</f>
        <v>58.18181818181818</v>
      </c>
      <c r="T958" s="5" t="s">
        <v>8325</v>
      </c>
      <c r="U958" s="5" t="s">
        <v>8328</v>
      </c>
    </row>
    <row r="959" spans="1:21" ht="30" x14ac:dyDescent="0.2">
      <c r="A959">
        <v>1913</v>
      </c>
      <c r="B959" s="3" t="s">
        <v>1914</v>
      </c>
      <c r="C959" s="3" t="s">
        <v>6023</v>
      </c>
      <c r="D959">
        <v>48000</v>
      </c>
      <c r="E959">
        <v>637</v>
      </c>
      <c r="F959" t="s">
        <v>8221</v>
      </c>
      <c r="G959" t="s">
        <v>8225</v>
      </c>
      <c r="H959" t="s">
        <v>8247</v>
      </c>
      <c r="I959">
        <v>1412770578</v>
      </c>
      <c r="J959" s="14" t="str">
        <f>TEXT(((Table1[[#This Row],[deadline]]/60/60)/24)+DATE(1970,1,1),"mmm")</f>
        <v>Oct</v>
      </c>
      <c r="K959" s="14" t="str">
        <f>TEXT(((Table1[[#This Row],[deadline]]/60/60)/24)+DATE(1970,1,1),"yyyy")</f>
        <v>2014</v>
      </c>
      <c r="L959">
        <v>1410178578</v>
      </c>
      <c r="M959">
        <f>((Table1[[#This Row],[launched_at]]/60/60)/24)+DATE(1970,1,1)+(-5/24)</f>
        <v>41890.302986111106</v>
      </c>
      <c r="N959" t="b">
        <v>0</v>
      </c>
      <c r="O959">
        <v>26</v>
      </c>
      <c r="P959" t="b">
        <v>0</v>
      </c>
      <c r="Q959" t="s">
        <v>8294</v>
      </c>
      <c r="R959" s="5">
        <f>Table1[[#This Row],[pledged]]/D959</f>
        <v>1.3270833333333334E-2</v>
      </c>
      <c r="S959" s="6">
        <f>IFERROR(Table1[[#This Row],[pledged]]/Table1[[#This Row],[backers_count]],0)</f>
        <v>24.5</v>
      </c>
      <c r="T959" s="5" t="s">
        <v>8319</v>
      </c>
      <c r="U959" s="5" t="s">
        <v>8348</v>
      </c>
    </row>
    <row r="960" spans="1:21" ht="45" x14ac:dyDescent="0.2">
      <c r="A960">
        <v>695</v>
      </c>
      <c r="B960" s="3" t="s">
        <v>696</v>
      </c>
      <c r="C960" s="3" t="s">
        <v>4805</v>
      </c>
      <c r="D960">
        <v>60000</v>
      </c>
      <c r="E960">
        <v>636</v>
      </c>
      <c r="F960" t="s">
        <v>8221</v>
      </c>
      <c r="G960" t="s">
        <v>8224</v>
      </c>
      <c r="H960" t="s">
        <v>8246</v>
      </c>
      <c r="I960">
        <v>1414758620</v>
      </c>
      <c r="J960" s="14" t="str">
        <f>TEXT(((Table1[[#This Row],[deadline]]/60/60)/24)+DATE(1970,1,1),"mmm")</f>
        <v>Oct</v>
      </c>
      <c r="K960" s="14" t="str">
        <f>TEXT(((Table1[[#This Row],[deadline]]/60/60)/24)+DATE(1970,1,1),"yyyy")</f>
        <v>2014</v>
      </c>
      <c r="L960">
        <v>1412166620</v>
      </c>
      <c r="M960">
        <f>((Table1[[#This Row],[launched_at]]/60/60)/24)+DATE(1970,1,1)+(-5/24)</f>
        <v>41913.312731481477</v>
      </c>
      <c r="N960" t="b">
        <v>0</v>
      </c>
      <c r="O960">
        <v>7</v>
      </c>
      <c r="P960" t="b">
        <v>0</v>
      </c>
      <c r="Q960" t="s">
        <v>8273</v>
      </c>
      <c r="R960" s="5">
        <f>Table1[[#This Row],[pledged]]/D960</f>
        <v>1.06E-2</v>
      </c>
      <c r="S960" s="6">
        <f>IFERROR(Table1[[#This Row],[pledged]]/Table1[[#This Row],[backers_count]],0)</f>
        <v>90.857142857142861</v>
      </c>
      <c r="T960" s="5" t="s">
        <v>8319</v>
      </c>
      <c r="U960" s="5" t="s">
        <v>8321</v>
      </c>
    </row>
    <row r="961" spans="1:21" ht="45" x14ac:dyDescent="0.2">
      <c r="A961">
        <v>2000</v>
      </c>
      <c r="B961" s="3" t="s">
        <v>2001</v>
      </c>
      <c r="C961" s="3" t="s">
        <v>6110</v>
      </c>
      <c r="D961">
        <v>5000</v>
      </c>
      <c r="E961">
        <v>625</v>
      </c>
      <c r="F961" t="s">
        <v>8221</v>
      </c>
      <c r="G961" t="s">
        <v>8229</v>
      </c>
      <c r="H961" t="s">
        <v>8251</v>
      </c>
      <c r="I961">
        <v>1452120613</v>
      </c>
      <c r="J961" s="14" t="str">
        <f>TEXT(((Table1[[#This Row],[deadline]]/60/60)/24)+DATE(1970,1,1),"mmm")</f>
        <v>Jan</v>
      </c>
      <c r="K961" s="14" t="str">
        <f>TEXT(((Table1[[#This Row],[deadline]]/60/60)/24)+DATE(1970,1,1),"yyyy")</f>
        <v>2016</v>
      </c>
      <c r="L961">
        <v>1449528613</v>
      </c>
      <c r="M961">
        <f>((Table1[[#This Row],[launched_at]]/60/60)/24)+DATE(1970,1,1)+(-5/24)</f>
        <v>42345.743206018517</v>
      </c>
      <c r="N961" t="b">
        <v>0</v>
      </c>
      <c r="O961">
        <v>25</v>
      </c>
      <c r="P961" t="b">
        <v>0</v>
      </c>
      <c r="Q961" t="s">
        <v>8296</v>
      </c>
      <c r="R961" s="5">
        <f>Table1[[#This Row],[pledged]]/D961</f>
        <v>0.125</v>
      </c>
      <c r="S961" s="6">
        <f>IFERROR(Table1[[#This Row],[pledged]]/Table1[[#This Row],[backers_count]],0)</f>
        <v>25</v>
      </c>
      <c r="T961" s="5" t="s">
        <v>8338</v>
      </c>
      <c r="U961" s="5" t="s">
        <v>8350</v>
      </c>
    </row>
    <row r="962" spans="1:21" ht="45" x14ac:dyDescent="0.2">
      <c r="A962">
        <v>2896</v>
      </c>
      <c r="B962" s="3" t="s">
        <v>2896</v>
      </c>
      <c r="C962" s="3" t="s">
        <v>7006</v>
      </c>
      <c r="D962">
        <v>3000</v>
      </c>
      <c r="E962">
        <v>625</v>
      </c>
      <c r="F962" t="s">
        <v>8221</v>
      </c>
      <c r="G962" t="s">
        <v>8224</v>
      </c>
      <c r="H962" t="s">
        <v>8246</v>
      </c>
      <c r="I962">
        <v>1481522400</v>
      </c>
      <c r="J962" s="14" t="str">
        <f>TEXT(((Table1[[#This Row],[deadline]]/60/60)/24)+DATE(1970,1,1),"mmm")</f>
        <v>Dec</v>
      </c>
      <c r="K962" s="14" t="str">
        <f>TEXT(((Table1[[#This Row],[deadline]]/60/60)/24)+DATE(1970,1,1),"yyyy")</f>
        <v>2016</v>
      </c>
      <c r="L962">
        <v>1480283321</v>
      </c>
      <c r="M962">
        <f>((Table1[[#This Row],[launched_at]]/60/60)/24)+DATE(1970,1,1)+(-5/24)</f>
        <v>42701.700474537036</v>
      </c>
      <c r="N962" t="b">
        <v>0</v>
      </c>
      <c r="O962">
        <v>12</v>
      </c>
      <c r="P962" t="b">
        <v>0</v>
      </c>
      <c r="Q962" t="s">
        <v>8271</v>
      </c>
      <c r="R962" s="5">
        <f>Table1[[#This Row],[pledged]]/D962</f>
        <v>0.20833333333333334</v>
      </c>
      <c r="S962" s="6">
        <f>IFERROR(Table1[[#This Row],[pledged]]/Table1[[#This Row],[backers_count]],0)</f>
        <v>52.083333333333336</v>
      </c>
      <c r="T962" s="5" t="s">
        <v>8317</v>
      </c>
      <c r="U962" s="5" t="s">
        <v>8318</v>
      </c>
    </row>
    <row r="963" spans="1:21" ht="45" x14ac:dyDescent="0.2">
      <c r="A963">
        <v>2905</v>
      </c>
      <c r="B963" s="3" t="s">
        <v>2905</v>
      </c>
      <c r="C963" s="3" t="s">
        <v>7015</v>
      </c>
      <c r="D963">
        <v>3500</v>
      </c>
      <c r="E963">
        <v>622</v>
      </c>
      <c r="F963" t="s">
        <v>8221</v>
      </c>
      <c r="G963" t="s">
        <v>8224</v>
      </c>
      <c r="H963" t="s">
        <v>8246</v>
      </c>
      <c r="I963">
        <v>1473211313</v>
      </c>
      <c r="J963" s="14" t="str">
        <f>TEXT(((Table1[[#This Row],[deadline]]/60/60)/24)+DATE(1970,1,1),"mmm")</f>
        <v>Sep</v>
      </c>
      <c r="K963" s="14" t="str">
        <f>TEXT(((Table1[[#This Row],[deadline]]/60/60)/24)+DATE(1970,1,1),"yyyy")</f>
        <v>2016</v>
      </c>
      <c r="L963">
        <v>1472001713</v>
      </c>
      <c r="M963">
        <f>((Table1[[#This Row],[launched_at]]/60/60)/24)+DATE(1970,1,1)+(-5/24)</f>
        <v>42605.848530092589</v>
      </c>
      <c r="N963" t="b">
        <v>0</v>
      </c>
      <c r="O963">
        <v>17</v>
      </c>
      <c r="P963" t="b">
        <v>0</v>
      </c>
      <c r="Q963" t="s">
        <v>8271</v>
      </c>
      <c r="R963" s="5">
        <f>Table1[[#This Row],[pledged]]/D963</f>
        <v>0.17771428571428571</v>
      </c>
      <c r="S963" s="6">
        <f>IFERROR(Table1[[#This Row],[pledged]]/Table1[[#This Row],[backers_count]],0)</f>
        <v>36.588235294117645</v>
      </c>
      <c r="T963" s="5" t="s">
        <v>8317</v>
      </c>
      <c r="U963" s="5" t="s">
        <v>8318</v>
      </c>
    </row>
    <row r="964" spans="1:21" ht="45" x14ac:dyDescent="0.2">
      <c r="A964">
        <v>3731</v>
      </c>
      <c r="B964" s="3" t="s">
        <v>3728</v>
      </c>
      <c r="C964" s="3" t="s">
        <v>7841</v>
      </c>
      <c r="D964">
        <v>5500</v>
      </c>
      <c r="E964">
        <v>620</v>
      </c>
      <c r="F964" t="s">
        <v>8221</v>
      </c>
      <c r="G964" t="s">
        <v>8224</v>
      </c>
      <c r="H964" t="s">
        <v>8246</v>
      </c>
      <c r="I964">
        <v>1420860180</v>
      </c>
      <c r="J964" s="14" t="str">
        <f>TEXT(((Table1[[#This Row],[deadline]]/60/60)/24)+DATE(1970,1,1),"mmm")</f>
        <v>Jan</v>
      </c>
      <c r="K964" s="14" t="str">
        <f>TEXT(((Table1[[#This Row],[deadline]]/60/60)/24)+DATE(1970,1,1),"yyyy")</f>
        <v>2015</v>
      </c>
      <c r="L964">
        <v>1418234646</v>
      </c>
      <c r="M964">
        <f>((Table1[[#This Row],[launched_at]]/60/60)/24)+DATE(1970,1,1)+(-5/24)</f>
        <v>41983.544513888883</v>
      </c>
      <c r="N964" t="b">
        <v>0</v>
      </c>
      <c r="O964">
        <v>12</v>
      </c>
      <c r="P964" t="b">
        <v>0</v>
      </c>
      <c r="Q964" t="s">
        <v>8271</v>
      </c>
      <c r="R964" s="5">
        <f>Table1[[#This Row],[pledged]]/D964</f>
        <v>0.11272727272727273</v>
      </c>
      <c r="S964" s="6">
        <f>IFERROR(Table1[[#This Row],[pledged]]/Table1[[#This Row],[backers_count]],0)</f>
        <v>51.666666666666664</v>
      </c>
      <c r="T964" s="5" t="s">
        <v>8317</v>
      </c>
      <c r="U964" s="5" t="s">
        <v>8318</v>
      </c>
    </row>
    <row r="965" spans="1:21" ht="45" x14ac:dyDescent="0.2">
      <c r="A965">
        <v>3976</v>
      </c>
      <c r="B965" s="3" t="s">
        <v>3973</v>
      </c>
      <c r="C965" s="3" t="s">
        <v>8083</v>
      </c>
      <c r="D965">
        <v>1300</v>
      </c>
      <c r="E965">
        <v>620</v>
      </c>
      <c r="F965" t="s">
        <v>8221</v>
      </c>
      <c r="G965" t="s">
        <v>8224</v>
      </c>
      <c r="H965" t="s">
        <v>8246</v>
      </c>
      <c r="I965">
        <v>1406876400</v>
      </c>
      <c r="J965" s="14" t="str">
        <f>TEXT(((Table1[[#This Row],[deadline]]/60/60)/24)+DATE(1970,1,1),"mmm")</f>
        <v>Aug</v>
      </c>
      <c r="K965" s="14" t="str">
        <f>TEXT(((Table1[[#This Row],[deadline]]/60/60)/24)+DATE(1970,1,1),"yyyy")</f>
        <v>2014</v>
      </c>
      <c r="L965">
        <v>1405024561</v>
      </c>
      <c r="M965">
        <f>((Table1[[#This Row],[launched_at]]/60/60)/24)+DATE(1970,1,1)+(-5/24)</f>
        <v>41830.650011574071</v>
      </c>
      <c r="N965" t="b">
        <v>0</v>
      </c>
      <c r="O965">
        <v>10</v>
      </c>
      <c r="P965" t="b">
        <v>0</v>
      </c>
      <c r="Q965" t="s">
        <v>8271</v>
      </c>
      <c r="R965" s="5">
        <f>Table1[[#This Row],[pledged]]/D965</f>
        <v>0.47692307692307695</v>
      </c>
      <c r="S965" s="6">
        <f>IFERROR(Table1[[#This Row],[pledged]]/Table1[[#This Row],[backers_count]],0)</f>
        <v>62</v>
      </c>
      <c r="T965" s="5" t="s">
        <v>8317</v>
      </c>
      <c r="U965" s="5" t="s">
        <v>8318</v>
      </c>
    </row>
    <row r="966" spans="1:21" ht="45" x14ac:dyDescent="0.2">
      <c r="A966">
        <v>2915</v>
      </c>
      <c r="B966" s="3" t="s">
        <v>2915</v>
      </c>
      <c r="C966" s="3" t="s">
        <v>7025</v>
      </c>
      <c r="D966">
        <v>1000</v>
      </c>
      <c r="E966">
        <v>611</v>
      </c>
      <c r="F966" t="s">
        <v>8221</v>
      </c>
      <c r="G966" t="s">
        <v>8225</v>
      </c>
      <c r="H966" t="s">
        <v>8247</v>
      </c>
      <c r="I966">
        <v>1458117190</v>
      </c>
      <c r="J966" s="14" t="str">
        <f>TEXT(((Table1[[#This Row],[deadline]]/60/60)/24)+DATE(1970,1,1),"mmm")</f>
        <v>Mar</v>
      </c>
      <c r="K966" s="14" t="str">
        <f>TEXT(((Table1[[#This Row],[deadline]]/60/60)/24)+DATE(1970,1,1),"yyyy")</f>
        <v>2016</v>
      </c>
      <c r="L966">
        <v>1455528790</v>
      </c>
      <c r="M966">
        <f>((Table1[[#This Row],[launched_at]]/60/60)/24)+DATE(1970,1,1)+(-5/24)</f>
        <v>42415.189699074072</v>
      </c>
      <c r="N966" t="b">
        <v>0</v>
      </c>
      <c r="O966">
        <v>3</v>
      </c>
      <c r="P966" t="b">
        <v>0</v>
      </c>
      <c r="Q966" t="s">
        <v>8271</v>
      </c>
      <c r="R966" s="5">
        <f>Table1[[#This Row],[pledged]]/D966</f>
        <v>0.61099999999999999</v>
      </c>
      <c r="S966" s="6">
        <f>IFERROR(Table1[[#This Row],[pledged]]/Table1[[#This Row],[backers_count]],0)</f>
        <v>203.66666666666666</v>
      </c>
      <c r="T966" s="5" t="s">
        <v>8317</v>
      </c>
      <c r="U966" s="5" t="s">
        <v>8318</v>
      </c>
    </row>
    <row r="967" spans="1:21" ht="45" x14ac:dyDescent="0.2">
      <c r="A967">
        <v>3085</v>
      </c>
      <c r="B967" s="3" t="s">
        <v>3085</v>
      </c>
      <c r="C967" s="3" t="s">
        <v>7195</v>
      </c>
      <c r="D967">
        <v>25000</v>
      </c>
      <c r="E967">
        <v>610</v>
      </c>
      <c r="F967" t="s">
        <v>8221</v>
      </c>
      <c r="G967" t="s">
        <v>8224</v>
      </c>
      <c r="H967" t="s">
        <v>8246</v>
      </c>
      <c r="I967">
        <v>1443561159</v>
      </c>
      <c r="J967" s="14" t="str">
        <f>TEXT(((Table1[[#This Row],[deadline]]/60/60)/24)+DATE(1970,1,1),"mmm")</f>
        <v>Sep</v>
      </c>
      <c r="K967" s="14" t="str">
        <f>TEXT(((Table1[[#This Row],[deadline]]/60/60)/24)+DATE(1970,1,1),"yyyy")</f>
        <v>2015</v>
      </c>
      <c r="L967">
        <v>1440969159</v>
      </c>
      <c r="M967">
        <f>((Table1[[#This Row],[launched_at]]/60/60)/24)+DATE(1970,1,1)+(-5/24)</f>
        <v>42246.675451388881</v>
      </c>
      <c r="N967" t="b">
        <v>0</v>
      </c>
      <c r="O967">
        <v>9</v>
      </c>
      <c r="P967" t="b">
        <v>0</v>
      </c>
      <c r="Q967" t="s">
        <v>8303</v>
      </c>
      <c r="R967" s="5">
        <f>Table1[[#This Row],[pledged]]/D967</f>
        <v>2.4400000000000002E-2</v>
      </c>
      <c r="S967" s="6">
        <f>IFERROR(Table1[[#This Row],[pledged]]/Table1[[#This Row],[backers_count]],0)</f>
        <v>67.777777777777771</v>
      </c>
      <c r="T967" s="5" t="s">
        <v>8317</v>
      </c>
      <c r="U967" s="5" t="s">
        <v>8357</v>
      </c>
    </row>
    <row r="968" spans="1:21" ht="30" x14ac:dyDescent="0.2">
      <c r="A968">
        <v>2144</v>
      </c>
      <c r="B968" s="3" t="s">
        <v>2145</v>
      </c>
      <c r="C968" s="3" t="s">
        <v>6254</v>
      </c>
      <c r="D968">
        <v>35500</v>
      </c>
      <c r="E968">
        <v>607</v>
      </c>
      <c r="F968" t="s">
        <v>8221</v>
      </c>
      <c r="G968" t="s">
        <v>8224</v>
      </c>
      <c r="H968" t="s">
        <v>8246</v>
      </c>
      <c r="I968">
        <v>1379164040</v>
      </c>
      <c r="J968" s="14" t="str">
        <f>TEXT(((Table1[[#This Row],[deadline]]/60/60)/24)+DATE(1970,1,1),"mmm")</f>
        <v>Sep</v>
      </c>
      <c r="K968" s="14" t="str">
        <f>TEXT(((Table1[[#This Row],[deadline]]/60/60)/24)+DATE(1970,1,1),"yyyy")</f>
        <v>2013</v>
      </c>
      <c r="L968">
        <v>1376399240</v>
      </c>
      <c r="M968">
        <f>((Table1[[#This Row],[launched_at]]/60/60)/24)+DATE(1970,1,1)+(-5/24)</f>
        <v>41499.338425925926</v>
      </c>
      <c r="N968" t="b">
        <v>0</v>
      </c>
      <c r="O968">
        <v>24</v>
      </c>
      <c r="P968" t="b">
        <v>0</v>
      </c>
      <c r="Q968" t="s">
        <v>8282</v>
      </c>
      <c r="R968" s="5">
        <f>Table1[[#This Row],[pledged]]/D968</f>
        <v>1.7098591549295775E-2</v>
      </c>
      <c r="S968" s="6">
        <f>IFERROR(Table1[[#This Row],[pledged]]/Table1[[#This Row],[backers_count]],0)</f>
        <v>25.291666666666668</v>
      </c>
      <c r="T968" s="5" t="s">
        <v>8333</v>
      </c>
      <c r="U968" s="5" t="s">
        <v>8334</v>
      </c>
    </row>
    <row r="969" spans="1:21" ht="45" x14ac:dyDescent="0.2">
      <c r="A969">
        <v>2142</v>
      </c>
      <c r="B969" s="3" t="s">
        <v>2143</v>
      </c>
      <c r="C969" s="3" t="s">
        <v>6252</v>
      </c>
      <c r="D969">
        <v>10500</v>
      </c>
      <c r="E969">
        <v>601</v>
      </c>
      <c r="F969" t="s">
        <v>8221</v>
      </c>
      <c r="G969" t="s">
        <v>8236</v>
      </c>
      <c r="H969" t="s">
        <v>8249</v>
      </c>
      <c r="I969">
        <v>1451494210</v>
      </c>
      <c r="J969" s="14" t="str">
        <f>TEXT(((Table1[[#This Row],[deadline]]/60/60)/24)+DATE(1970,1,1),"mmm")</f>
        <v>Dec</v>
      </c>
      <c r="K969" s="14" t="str">
        <f>TEXT(((Table1[[#This Row],[deadline]]/60/60)/24)+DATE(1970,1,1),"yyyy")</f>
        <v>2015</v>
      </c>
      <c r="L969">
        <v>1449075010</v>
      </c>
      <c r="M969">
        <f>((Table1[[#This Row],[launched_at]]/60/60)/24)+DATE(1970,1,1)+(-5/24)</f>
        <v>42340.493171296293</v>
      </c>
      <c r="N969" t="b">
        <v>0</v>
      </c>
      <c r="O969">
        <v>12</v>
      </c>
      <c r="P969" t="b">
        <v>0</v>
      </c>
      <c r="Q969" t="s">
        <v>8282</v>
      </c>
      <c r="R969" s="5">
        <f>Table1[[#This Row],[pledged]]/D969</f>
        <v>5.7238095238095241E-2</v>
      </c>
      <c r="S969" s="6">
        <f>IFERROR(Table1[[#This Row],[pledged]]/Table1[[#This Row],[backers_count]],0)</f>
        <v>50.083333333333336</v>
      </c>
      <c r="T969" s="5" t="s">
        <v>8333</v>
      </c>
      <c r="U969" s="5" t="s">
        <v>8334</v>
      </c>
    </row>
    <row r="970" spans="1:21" ht="45" x14ac:dyDescent="0.2">
      <c r="A970">
        <v>1438</v>
      </c>
      <c r="B970" s="3" t="s">
        <v>1439</v>
      </c>
      <c r="C970" s="3" t="s">
        <v>5548</v>
      </c>
      <c r="D970">
        <v>20000</v>
      </c>
      <c r="E970">
        <v>600</v>
      </c>
      <c r="F970" t="s">
        <v>8221</v>
      </c>
      <c r="G970" t="s">
        <v>8232</v>
      </c>
      <c r="H970" t="s">
        <v>8253</v>
      </c>
      <c r="I970">
        <v>1461765300</v>
      </c>
      <c r="J970" s="14" t="str">
        <f>TEXT(((Table1[[#This Row],[deadline]]/60/60)/24)+DATE(1970,1,1),"mmm")</f>
        <v>Apr</v>
      </c>
      <c r="K970" s="14" t="str">
        <f>TEXT(((Table1[[#This Row],[deadline]]/60/60)/24)+DATE(1970,1,1),"yyyy")</f>
        <v>2016</v>
      </c>
      <c r="L970">
        <v>1459198499</v>
      </c>
      <c r="M970">
        <f>((Table1[[#This Row],[launched_at]]/60/60)/24)+DATE(1970,1,1)+(-5/24)</f>
        <v>42457.663182870368</v>
      </c>
      <c r="N970" t="b">
        <v>0</v>
      </c>
      <c r="O970">
        <v>8</v>
      </c>
      <c r="P970" t="b">
        <v>0</v>
      </c>
      <c r="Q970" t="s">
        <v>8287</v>
      </c>
      <c r="R970" s="5">
        <f>Table1[[#This Row],[pledged]]/D970</f>
        <v>0.03</v>
      </c>
      <c r="S970" s="6">
        <f>IFERROR(Table1[[#This Row],[pledged]]/Table1[[#This Row],[backers_count]],0)</f>
        <v>75</v>
      </c>
      <c r="T970" s="5" t="s">
        <v>8322</v>
      </c>
      <c r="U970" s="5" t="s">
        <v>8341</v>
      </c>
    </row>
    <row r="971" spans="1:21" ht="45" x14ac:dyDescent="0.2">
      <c r="A971">
        <v>1806</v>
      </c>
      <c r="B971" s="3" t="s">
        <v>1807</v>
      </c>
      <c r="C971" s="3" t="s">
        <v>5916</v>
      </c>
      <c r="D971">
        <v>20000</v>
      </c>
      <c r="E971">
        <v>591</v>
      </c>
      <c r="F971" t="s">
        <v>8221</v>
      </c>
      <c r="G971" t="s">
        <v>8225</v>
      </c>
      <c r="H971" t="s">
        <v>8247</v>
      </c>
      <c r="I971">
        <v>1412090349</v>
      </c>
      <c r="J971" s="14" t="str">
        <f>TEXT(((Table1[[#This Row],[deadline]]/60/60)/24)+DATE(1970,1,1),"mmm")</f>
        <v>Sep</v>
      </c>
      <c r="K971" s="14" t="str">
        <f>TEXT(((Table1[[#This Row],[deadline]]/60/60)/24)+DATE(1970,1,1),"yyyy")</f>
        <v>2014</v>
      </c>
      <c r="L971">
        <v>1409066349</v>
      </c>
      <c r="M971">
        <f>((Table1[[#This Row],[launched_at]]/60/60)/24)+DATE(1970,1,1)+(-5/24)</f>
        <v>41877.429965277777</v>
      </c>
      <c r="N971" t="b">
        <v>1</v>
      </c>
      <c r="O971">
        <v>8</v>
      </c>
      <c r="P971" t="b">
        <v>0</v>
      </c>
      <c r="Q971" t="s">
        <v>8285</v>
      </c>
      <c r="R971" s="5">
        <f>Table1[[#This Row],[pledged]]/D971</f>
        <v>2.955E-2</v>
      </c>
      <c r="S971" s="6">
        <f>IFERROR(Table1[[#This Row],[pledged]]/Table1[[#This Row],[backers_count]],0)</f>
        <v>73.875</v>
      </c>
      <c r="T971" s="5" t="s">
        <v>8338</v>
      </c>
      <c r="U971" s="5" t="s">
        <v>8339</v>
      </c>
    </row>
    <row r="972" spans="1:21" ht="45" x14ac:dyDescent="0.2">
      <c r="A972">
        <v>694</v>
      </c>
      <c r="B972" s="3" t="s">
        <v>695</v>
      </c>
      <c r="C972" s="3" t="s">
        <v>4804</v>
      </c>
      <c r="D972">
        <v>150000</v>
      </c>
      <c r="E972">
        <v>590</v>
      </c>
      <c r="F972" t="s">
        <v>8221</v>
      </c>
      <c r="G972" t="s">
        <v>8224</v>
      </c>
      <c r="H972" t="s">
        <v>8246</v>
      </c>
      <c r="I972">
        <v>1485964559</v>
      </c>
      <c r="J972" s="14" t="str">
        <f>TEXT(((Table1[[#This Row],[deadline]]/60/60)/24)+DATE(1970,1,1),"mmm")</f>
        <v>Feb</v>
      </c>
      <c r="K972" s="14" t="str">
        <f>TEXT(((Table1[[#This Row],[deadline]]/60/60)/24)+DATE(1970,1,1),"yyyy")</f>
        <v>2017</v>
      </c>
      <c r="L972">
        <v>1483372559</v>
      </c>
      <c r="M972">
        <f>((Table1[[#This Row],[launched_at]]/60/60)/24)+DATE(1970,1,1)+(-5/24)</f>
        <v>42737.455543981479</v>
      </c>
      <c r="N972" t="b">
        <v>0</v>
      </c>
      <c r="O972">
        <v>7</v>
      </c>
      <c r="P972" t="b">
        <v>0</v>
      </c>
      <c r="Q972" t="s">
        <v>8273</v>
      </c>
      <c r="R972" s="5">
        <f>Table1[[#This Row],[pledged]]/D972</f>
        <v>3.933333333333333E-3</v>
      </c>
      <c r="S972" s="6">
        <f>IFERROR(Table1[[#This Row],[pledged]]/Table1[[#This Row],[backers_count]],0)</f>
        <v>84.285714285714292</v>
      </c>
      <c r="T972" s="5" t="s">
        <v>8319</v>
      </c>
      <c r="U972" s="5" t="s">
        <v>8321</v>
      </c>
    </row>
    <row r="973" spans="1:21" ht="30" x14ac:dyDescent="0.2">
      <c r="A973">
        <v>3063</v>
      </c>
      <c r="B973" s="3" t="s">
        <v>3063</v>
      </c>
      <c r="C973" s="3" t="s">
        <v>7173</v>
      </c>
      <c r="D973">
        <v>3000</v>
      </c>
      <c r="E973">
        <v>587</v>
      </c>
      <c r="F973" t="s">
        <v>8221</v>
      </c>
      <c r="G973" t="s">
        <v>8224</v>
      </c>
      <c r="H973" t="s">
        <v>8246</v>
      </c>
      <c r="I973">
        <v>1477174138</v>
      </c>
      <c r="J973" s="14" t="str">
        <f>TEXT(((Table1[[#This Row],[deadline]]/60/60)/24)+DATE(1970,1,1),"mmm")</f>
        <v>Oct</v>
      </c>
      <c r="K973" s="14" t="str">
        <f>TEXT(((Table1[[#This Row],[deadline]]/60/60)/24)+DATE(1970,1,1),"yyyy")</f>
        <v>2016</v>
      </c>
      <c r="L973">
        <v>1474150138</v>
      </c>
      <c r="M973">
        <f>((Table1[[#This Row],[launched_at]]/60/60)/24)+DATE(1970,1,1)+(-5/24)</f>
        <v>42630.714560185181</v>
      </c>
      <c r="N973" t="b">
        <v>0</v>
      </c>
      <c r="O973">
        <v>23</v>
      </c>
      <c r="P973" t="b">
        <v>0</v>
      </c>
      <c r="Q973" t="s">
        <v>8303</v>
      </c>
      <c r="R973" s="5">
        <f>Table1[[#This Row],[pledged]]/D973</f>
        <v>0.19566666666666666</v>
      </c>
      <c r="S973" s="6">
        <f>IFERROR(Table1[[#This Row],[pledged]]/Table1[[#This Row],[backers_count]],0)</f>
        <v>25.521739130434781</v>
      </c>
      <c r="T973" s="5" t="s">
        <v>8317</v>
      </c>
      <c r="U973" s="5" t="s">
        <v>8357</v>
      </c>
    </row>
    <row r="974" spans="1:21" ht="45" x14ac:dyDescent="0.2">
      <c r="A974">
        <v>3193</v>
      </c>
      <c r="B974" s="3" t="s">
        <v>3193</v>
      </c>
      <c r="C974" s="3" t="s">
        <v>7303</v>
      </c>
      <c r="D974">
        <v>5000</v>
      </c>
      <c r="E974">
        <v>587</v>
      </c>
      <c r="F974" t="s">
        <v>8221</v>
      </c>
      <c r="G974" t="s">
        <v>8225</v>
      </c>
      <c r="H974" t="s">
        <v>8247</v>
      </c>
      <c r="I974">
        <v>1424474056</v>
      </c>
      <c r="J974" s="14" t="str">
        <f>TEXT(((Table1[[#This Row],[deadline]]/60/60)/24)+DATE(1970,1,1),"mmm")</f>
        <v>Feb</v>
      </c>
      <c r="K974" s="14" t="str">
        <f>TEXT(((Table1[[#This Row],[deadline]]/60/60)/24)+DATE(1970,1,1),"yyyy")</f>
        <v>2015</v>
      </c>
      <c r="L974">
        <v>1420586056</v>
      </c>
      <c r="M974">
        <f>((Table1[[#This Row],[launched_at]]/60/60)/24)+DATE(1970,1,1)+(-5/24)</f>
        <v>42010.759907407402</v>
      </c>
      <c r="N974" t="b">
        <v>0</v>
      </c>
      <c r="O974">
        <v>24</v>
      </c>
      <c r="P974" t="b">
        <v>0</v>
      </c>
      <c r="Q974" t="s">
        <v>8305</v>
      </c>
      <c r="R974" s="5">
        <f>Table1[[#This Row],[pledged]]/D974</f>
        <v>0.1174</v>
      </c>
      <c r="S974" s="6">
        <f>IFERROR(Table1[[#This Row],[pledged]]/Table1[[#This Row],[backers_count]],0)</f>
        <v>24.458333333333332</v>
      </c>
      <c r="T974" s="5" t="s">
        <v>8317</v>
      </c>
      <c r="U974" s="5" t="s">
        <v>8359</v>
      </c>
    </row>
    <row r="975" spans="1:21" ht="45" x14ac:dyDescent="0.2">
      <c r="A975">
        <v>1127</v>
      </c>
      <c r="B975" s="3" t="s">
        <v>1128</v>
      </c>
      <c r="C975" s="3" t="s">
        <v>5237</v>
      </c>
      <c r="D975">
        <v>35000</v>
      </c>
      <c r="E975">
        <v>585</v>
      </c>
      <c r="F975" t="s">
        <v>8221</v>
      </c>
      <c r="G975" t="s">
        <v>8224</v>
      </c>
      <c r="H975" t="s">
        <v>8246</v>
      </c>
      <c r="I975">
        <v>1416000600</v>
      </c>
      <c r="J975" s="14" t="str">
        <f>TEXT(((Table1[[#This Row],[deadline]]/60/60)/24)+DATE(1970,1,1),"mmm")</f>
        <v>Nov</v>
      </c>
      <c r="K975" s="14" t="str">
        <f>TEXT(((Table1[[#This Row],[deadline]]/60/60)/24)+DATE(1970,1,1),"yyyy")</f>
        <v>2014</v>
      </c>
      <c r="L975">
        <v>1413318600</v>
      </c>
      <c r="M975">
        <f>((Table1[[#This Row],[launched_at]]/60/60)/24)+DATE(1970,1,1)+(-5/24)</f>
        <v>41926.645833333328</v>
      </c>
      <c r="N975" t="b">
        <v>0</v>
      </c>
      <c r="O975">
        <v>23</v>
      </c>
      <c r="P975" t="b">
        <v>0</v>
      </c>
      <c r="Q975" t="s">
        <v>8283</v>
      </c>
      <c r="R975" s="5">
        <f>Table1[[#This Row],[pledged]]/D975</f>
        <v>1.6714285714285713E-2</v>
      </c>
      <c r="S975" s="6">
        <f>IFERROR(Table1[[#This Row],[pledged]]/Table1[[#This Row],[backers_count]],0)</f>
        <v>25.434782608695652</v>
      </c>
      <c r="T975" s="5" t="s">
        <v>8333</v>
      </c>
      <c r="U975" s="5" t="s">
        <v>8335</v>
      </c>
    </row>
    <row r="976" spans="1:21" ht="45" x14ac:dyDescent="0.2">
      <c r="A976">
        <v>1175</v>
      </c>
      <c r="B976" s="3" t="s">
        <v>1176</v>
      </c>
      <c r="C976" s="3" t="s">
        <v>5285</v>
      </c>
      <c r="D976">
        <v>20000</v>
      </c>
      <c r="E976">
        <v>585</v>
      </c>
      <c r="F976" t="s">
        <v>8221</v>
      </c>
      <c r="G976" t="s">
        <v>8224</v>
      </c>
      <c r="H976" t="s">
        <v>8246</v>
      </c>
      <c r="I976">
        <v>1436981339</v>
      </c>
      <c r="J976" s="14" t="str">
        <f>TEXT(((Table1[[#This Row],[deadline]]/60/60)/24)+DATE(1970,1,1),"mmm")</f>
        <v>Jul</v>
      </c>
      <c r="K976" s="14" t="str">
        <f>TEXT(((Table1[[#This Row],[deadline]]/60/60)/24)+DATE(1970,1,1),"yyyy")</f>
        <v>2015</v>
      </c>
      <c r="L976">
        <v>1434389339</v>
      </c>
      <c r="M976">
        <f>((Table1[[#This Row],[launched_at]]/60/60)/24)+DATE(1970,1,1)+(-5/24)</f>
        <v>42170.520127314812</v>
      </c>
      <c r="N976" t="b">
        <v>0</v>
      </c>
      <c r="O976">
        <v>9</v>
      </c>
      <c r="P976" t="b">
        <v>0</v>
      </c>
      <c r="Q976" t="s">
        <v>8284</v>
      </c>
      <c r="R976" s="5">
        <f>Table1[[#This Row],[pledged]]/D976</f>
        <v>2.9250000000000002E-2</v>
      </c>
      <c r="S976" s="6">
        <f>IFERROR(Table1[[#This Row],[pledged]]/Table1[[#This Row],[backers_count]],0)</f>
        <v>65</v>
      </c>
      <c r="T976" s="5" t="s">
        <v>8336</v>
      </c>
      <c r="U976" s="5" t="s">
        <v>8337</v>
      </c>
    </row>
    <row r="977" spans="1:21" ht="45" x14ac:dyDescent="0.2">
      <c r="A977">
        <v>4075</v>
      </c>
      <c r="B977" s="3" t="s">
        <v>4071</v>
      </c>
      <c r="C977" s="3" t="s">
        <v>8178</v>
      </c>
      <c r="D977">
        <v>2000</v>
      </c>
      <c r="E977">
        <v>576</v>
      </c>
      <c r="F977" t="s">
        <v>8221</v>
      </c>
      <c r="G977" t="s">
        <v>8225</v>
      </c>
      <c r="H977" t="s">
        <v>8247</v>
      </c>
      <c r="I977">
        <v>1404149280</v>
      </c>
      <c r="J977" s="14" t="str">
        <f>TEXT(((Table1[[#This Row],[deadline]]/60/60)/24)+DATE(1970,1,1),"mmm")</f>
        <v>Jun</v>
      </c>
      <c r="K977" s="14" t="str">
        <f>TEXT(((Table1[[#This Row],[deadline]]/60/60)/24)+DATE(1970,1,1),"yyyy")</f>
        <v>2014</v>
      </c>
      <c r="L977">
        <v>1400547969</v>
      </c>
      <c r="M977">
        <f>((Table1[[#This Row],[launched_at]]/60/60)/24)+DATE(1970,1,1)+(-5/24)</f>
        <v>41778.837604166663</v>
      </c>
      <c r="N977" t="b">
        <v>0</v>
      </c>
      <c r="O977">
        <v>13</v>
      </c>
      <c r="P977" t="b">
        <v>0</v>
      </c>
      <c r="Q977" t="s">
        <v>8271</v>
      </c>
      <c r="R977" s="5">
        <f>Table1[[#This Row],[pledged]]/D977</f>
        <v>0.28799999999999998</v>
      </c>
      <c r="S977" s="6">
        <f>IFERROR(Table1[[#This Row],[pledged]]/Table1[[#This Row],[backers_count]],0)</f>
        <v>44.307692307692307</v>
      </c>
      <c r="T977" s="5" t="s">
        <v>8317</v>
      </c>
      <c r="U977" s="5" t="s">
        <v>8318</v>
      </c>
    </row>
    <row r="978" spans="1:21" ht="45" x14ac:dyDescent="0.2">
      <c r="A978">
        <v>432</v>
      </c>
      <c r="B978" s="3" t="s">
        <v>433</v>
      </c>
      <c r="C978" s="3" t="s">
        <v>4542</v>
      </c>
      <c r="D978">
        <v>6000</v>
      </c>
      <c r="E978">
        <v>570</v>
      </c>
      <c r="F978" t="s">
        <v>8221</v>
      </c>
      <c r="G978" t="s">
        <v>8224</v>
      </c>
      <c r="H978" t="s">
        <v>8246</v>
      </c>
      <c r="I978">
        <v>1445448381</v>
      </c>
      <c r="J978" s="14" t="str">
        <f>TEXT(((Table1[[#This Row],[deadline]]/60/60)/24)+DATE(1970,1,1),"mmm")</f>
        <v>Oct</v>
      </c>
      <c r="K978" s="14" t="str">
        <f>TEXT(((Table1[[#This Row],[deadline]]/60/60)/24)+DATE(1970,1,1),"yyyy")</f>
        <v>2015</v>
      </c>
      <c r="L978">
        <v>1440264381</v>
      </c>
      <c r="M978" s="13">
        <f>((Table1[[#This Row],[launched_at]]/60/60)/24)+DATE(1970,1,1)+(-5/24)</f>
        <v>42238.51829861111</v>
      </c>
      <c r="N978" t="b">
        <v>0</v>
      </c>
      <c r="O978">
        <v>8</v>
      </c>
      <c r="P978" t="b">
        <v>0</v>
      </c>
      <c r="Q978" t="s">
        <v>8270</v>
      </c>
      <c r="R978" s="5">
        <f>Table1[[#This Row],[pledged]]/D978</f>
        <v>9.5000000000000001E-2</v>
      </c>
      <c r="S978" s="6">
        <f>IFERROR(Table1[[#This Row],[pledged]]/Table1[[#This Row],[backers_count]],0)</f>
        <v>71.25</v>
      </c>
      <c r="T978" s="5" t="s">
        <v>8310</v>
      </c>
      <c r="U978" s="5" t="s">
        <v>8316</v>
      </c>
    </row>
    <row r="979" spans="1:21" ht="45" x14ac:dyDescent="0.2">
      <c r="A979">
        <v>2774</v>
      </c>
      <c r="B979" s="3" t="s">
        <v>2774</v>
      </c>
      <c r="C979" s="3" t="s">
        <v>6884</v>
      </c>
      <c r="D979">
        <v>4000</v>
      </c>
      <c r="E979">
        <v>570</v>
      </c>
      <c r="F979" t="s">
        <v>8221</v>
      </c>
      <c r="G979" t="s">
        <v>8224</v>
      </c>
      <c r="H979" t="s">
        <v>8246</v>
      </c>
      <c r="I979">
        <v>1362711728</v>
      </c>
      <c r="J979" s="14" t="str">
        <f>TEXT(((Table1[[#This Row],[deadline]]/60/60)/24)+DATE(1970,1,1),"mmm")</f>
        <v>Mar</v>
      </c>
      <c r="K979" s="14" t="str">
        <f>TEXT(((Table1[[#This Row],[deadline]]/60/60)/24)+DATE(1970,1,1),"yyyy")</f>
        <v>2013</v>
      </c>
      <c r="L979">
        <v>1360119728</v>
      </c>
      <c r="M979">
        <f>((Table1[[#This Row],[launched_at]]/60/60)/24)+DATE(1970,1,1)+(-5/24)</f>
        <v>41310.918148148143</v>
      </c>
      <c r="N979" t="b">
        <v>0</v>
      </c>
      <c r="O979">
        <v>13</v>
      </c>
      <c r="P979" t="b">
        <v>0</v>
      </c>
      <c r="Q979" t="s">
        <v>8304</v>
      </c>
      <c r="R979" s="5">
        <f>Table1[[#This Row],[pledged]]/D979</f>
        <v>0.14249999999999999</v>
      </c>
      <c r="S979" s="6">
        <f>IFERROR(Table1[[#This Row],[pledged]]/Table1[[#This Row],[backers_count]],0)</f>
        <v>43.846153846153847</v>
      </c>
      <c r="T979" s="5" t="s">
        <v>8322</v>
      </c>
      <c r="U979" s="5" t="s">
        <v>8358</v>
      </c>
    </row>
    <row r="980" spans="1:21" ht="45" x14ac:dyDescent="0.2">
      <c r="A980">
        <v>2906</v>
      </c>
      <c r="B980" s="3" t="s">
        <v>2906</v>
      </c>
      <c r="C980" s="3" t="s">
        <v>7016</v>
      </c>
      <c r="D980">
        <v>6000</v>
      </c>
      <c r="E980">
        <v>565</v>
      </c>
      <c r="F980" t="s">
        <v>8221</v>
      </c>
      <c r="G980" t="s">
        <v>8224</v>
      </c>
      <c r="H980" t="s">
        <v>8246</v>
      </c>
      <c r="I980">
        <v>1438390800</v>
      </c>
      <c r="J980" s="14" t="str">
        <f>TEXT(((Table1[[#This Row],[deadline]]/60/60)/24)+DATE(1970,1,1),"mmm")</f>
        <v>Aug</v>
      </c>
      <c r="K980" s="14" t="str">
        <f>TEXT(((Table1[[#This Row],[deadline]]/60/60)/24)+DATE(1970,1,1),"yyyy")</f>
        <v>2015</v>
      </c>
      <c r="L980">
        <v>1436888066</v>
      </c>
      <c r="M980">
        <f>((Table1[[#This Row],[launched_at]]/60/60)/24)+DATE(1970,1,1)+(-5/24)</f>
        <v>42199.440578703703</v>
      </c>
      <c r="N980" t="b">
        <v>0</v>
      </c>
      <c r="O980">
        <v>7</v>
      </c>
      <c r="P980" t="b">
        <v>0</v>
      </c>
      <c r="Q980" t="s">
        <v>8271</v>
      </c>
      <c r="R980" s="5">
        <f>Table1[[#This Row],[pledged]]/D980</f>
        <v>9.4166666666666662E-2</v>
      </c>
      <c r="S980" s="6">
        <f>IFERROR(Table1[[#This Row],[pledged]]/Table1[[#This Row],[backers_count]],0)</f>
        <v>80.714285714285708</v>
      </c>
      <c r="T980" s="5" t="s">
        <v>8317</v>
      </c>
      <c r="U980" s="5" t="s">
        <v>8318</v>
      </c>
    </row>
    <row r="981" spans="1:21" ht="45" x14ac:dyDescent="0.2">
      <c r="A981">
        <v>4028</v>
      </c>
      <c r="B981" s="3" t="s">
        <v>4024</v>
      </c>
      <c r="C981" s="3" t="s">
        <v>8133</v>
      </c>
      <c r="D981">
        <v>2000</v>
      </c>
      <c r="E981">
        <v>561</v>
      </c>
      <c r="F981" t="s">
        <v>8221</v>
      </c>
      <c r="G981" t="s">
        <v>8224</v>
      </c>
      <c r="H981" t="s">
        <v>8246</v>
      </c>
      <c r="I981">
        <v>1402007500</v>
      </c>
      <c r="J981" s="14" t="str">
        <f>TEXT(((Table1[[#This Row],[deadline]]/60/60)/24)+DATE(1970,1,1),"mmm")</f>
        <v>Jun</v>
      </c>
      <c r="K981" s="14" t="str">
        <f>TEXT(((Table1[[#This Row],[deadline]]/60/60)/24)+DATE(1970,1,1),"yyyy")</f>
        <v>2014</v>
      </c>
      <c r="L981">
        <v>1399415500</v>
      </c>
      <c r="M981">
        <f>((Table1[[#This Row],[launched_at]]/60/60)/24)+DATE(1970,1,1)+(-5/24)</f>
        <v>41765.730324074073</v>
      </c>
      <c r="N981" t="b">
        <v>0</v>
      </c>
      <c r="O981">
        <v>11</v>
      </c>
      <c r="P981" t="b">
        <v>0</v>
      </c>
      <c r="Q981" t="s">
        <v>8271</v>
      </c>
      <c r="R981" s="5">
        <f>Table1[[#This Row],[pledged]]/D981</f>
        <v>0.28050000000000003</v>
      </c>
      <c r="S981" s="6">
        <f>IFERROR(Table1[[#This Row],[pledged]]/Table1[[#This Row],[backers_count]],0)</f>
        <v>51</v>
      </c>
      <c r="T981" s="5" t="s">
        <v>8317</v>
      </c>
      <c r="U981" s="5" t="s">
        <v>8318</v>
      </c>
    </row>
    <row r="982" spans="1:21" ht="45" x14ac:dyDescent="0.2">
      <c r="A982">
        <v>169</v>
      </c>
      <c r="B982" s="3" t="s">
        <v>171</v>
      </c>
      <c r="C982" s="3" t="s">
        <v>4279</v>
      </c>
      <c r="D982">
        <v>2500</v>
      </c>
      <c r="E982">
        <v>560</v>
      </c>
      <c r="F982" t="s">
        <v>8221</v>
      </c>
      <c r="G982" t="s">
        <v>8225</v>
      </c>
      <c r="H982" t="s">
        <v>8247</v>
      </c>
      <c r="I982">
        <v>1413634059</v>
      </c>
      <c r="J982" s="14" t="str">
        <f>TEXT(((Table1[[#This Row],[deadline]]/60/60)/24)+DATE(1970,1,1),"mmm")</f>
        <v>Oct</v>
      </c>
      <c r="K982" s="14" t="str">
        <f>TEXT(((Table1[[#This Row],[deadline]]/60/60)/24)+DATE(1970,1,1),"yyyy")</f>
        <v>2014</v>
      </c>
      <c r="L982">
        <v>1411042059</v>
      </c>
      <c r="M982" s="13">
        <f>((Table1[[#This Row],[launched_at]]/60/60)/24)+DATE(1970,1,1)+(-5/24)</f>
        <v>41900.296979166662</v>
      </c>
      <c r="N982" t="b">
        <v>0</v>
      </c>
      <c r="O982">
        <v>10</v>
      </c>
      <c r="P982" t="b">
        <v>0</v>
      </c>
      <c r="Q982" t="s">
        <v>8268</v>
      </c>
      <c r="R982" s="5">
        <f>Table1[[#This Row],[pledged]]/D982</f>
        <v>0.224</v>
      </c>
      <c r="S982" s="6">
        <f>IFERROR(Table1[[#This Row],[pledged]]/Table1[[#This Row],[backers_count]],0)</f>
        <v>56</v>
      </c>
      <c r="T982" s="5" t="s">
        <v>8310</v>
      </c>
      <c r="U982" s="5" t="s">
        <v>8314</v>
      </c>
    </row>
    <row r="983" spans="1:21" ht="45" x14ac:dyDescent="0.2">
      <c r="A983">
        <v>1725</v>
      </c>
      <c r="B983" s="3" t="s">
        <v>1726</v>
      </c>
      <c r="C983" s="3" t="s">
        <v>5835</v>
      </c>
      <c r="D983">
        <v>5500</v>
      </c>
      <c r="E983">
        <v>560</v>
      </c>
      <c r="F983" t="s">
        <v>8221</v>
      </c>
      <c r="G983" t="s">
        <v>8224</v>
      </c>
      <c r="H983" t="s">
        <v>8246</v>
      </c>
      <c r="I983">
        <v>1408922049</v>
      </c>
      <c r="J983" s="14" t="str">
        <f>TEXT(((Table1[[#This Row],[deadline]]/60/60)/24)+DATE(1970,1,1),"mmm")</f>
        <v>Aug</v>
      </c>
      <c r="K983" s="14" t="str">
        <f>TEXT(((Table1[[#This Row],[deadline]]/60/60)/24)+DATE(1970,1,1),"yyyy")</f>
        <v>2014</v>
      </c>
      <c r="L983">
        <v>1406330049</v>
      </c>
      <c r="M983">
        <f>((Table1[[#This Row],[launched_at]]/60/60)/24)+DATE(1970,1,1)+(-5/24)</f>
        <v>41845.759826388887</v>
      </c>
      <c r="N983" t="b">
        <v>0</v>
      </c>
      <c r="O983">
        <v>9</v>
      </c>
      <c r="P983" t="b">
        <v>0</v>
      </c>
      <c r="Q983" t="s">
        <v>8293</v>
      </c>
      <c r="R983" s="5">
        <f>Table1[[#This Row],[pledged]]/D983</f>
        <v>0.10181818181818182</v>
      </c>
      <c r="S983" s="6">
        <f>IFERROR(Table1[[#This Row],[pledged]]/Table1[[#This Row],[backers_count]],0)</f>
        <v>62.222222222222221</v>
      </c>
      <c r="T983" s="5" t="s">
        <v>8325</v>
      </c>
      <c r="U983" s="5" t="s">
        <v>8347</v>
      </c>
    </row>
    <row r="984" spans="1:21" ht="45" x14ac:dyDescent="0.2">
      <c r="A984">
        <v>2140</v>
      </c>
      <c r="B984" s="3" t="s">
        <v>2141</v>
      </c>
      <c r="C984" s="3" t="s">
        <v>6250</v>
      </c>
      <c r="D984">
        <v>500000</v>
      </c>
      <c r="E984">
        <v>560</v>
      </c>
      <c r="F984" t="s">
        <v>8221</v>
      </c>
      <c r="G984" t="s">
        <v>8224</v>
      </c>
      <c r="H984" t="s">
        <v>8246</v>
      </c>
      <c r="I984">
        <v>1357934424</v>
      </c>
      <c r="J984" s="14" t="str">
        <f>TEXT(((Table1[[#This Row],[deadline]]/60/60)/24)+DATE(1970,1,1),"mmm")</f>
        <v>Jan</v>
      </c>
      <c r="K984" s="14" t="str">
        <f>TEXT(((Table1[[#This Row],[deadline]]/60/60)/24)+DATE(1970,1,1),"yyyy")</f>
        <v>2013</v>
      </c>
      <c r="L984">
        <v>1355342424</v>
      </c>
      <c r="M984">
        <f>((Table1[[#This Row],[launched_at]]/60/60)/24)+DATE(1970,1,1)+(-5/24)</f>
        <v>41255.625277777777</v>
      </c>
      <c r="N984" t="b">
        <v>0</v>
      </c>
      <c r="O984">
        <v>11</v>
      </c>
      <c r="P984" t="b">
        <v>0</v>
      </c>
      <c r="Q984" t="s">
        <v>8282</v>
      </c>
      <c r="R984" s="5">
        <f>Table1[[#This Row],[pledged]]/D984</f>
        <v>1.1199999999999999E-3</v>
      </c>
      <c r="S984" s="6">
        <f>IFERROR(Table1[[#This Row],[pledged]]/Table1[[#This Row],[backers_count]],0)</f>
        <v>50.909090909090907</v>
      </c>
      <c r="T984" s="5" t="s">
        <v>8333</v>
      </c>
      <c r="U984" s="5" t="s">
        <v>8334</v>
      </c>
    </row>
    <row r="985" spans="1:21" ht="45" x14ac:dyDescent="0.2">
      <c r="A985">
        <v>685</v>
      </c>
      <c r="B985" s="3" t="s">
        <v>686</v>
      </c>
      <c r="C985" s="3" t="s">
        <v>4795</v>
      </c>
      <c r="D985">
        <v>2000</v>
      </c>
      <c r="E985">
        <v>553</v>
      </c>
      <c r="F985" t="s">
        <v>8221</v>
      </c>
      <c r="G985" t="s">
        <v>8224</v>
      </c>
      <c r="H985" t="s">
        <v>8246</v>
      </c>
      <c r="I985">
        <v>1421095672</v>
      </c>
      <c r="J985" s="14" t="str">
        <f>TEXT(((Table1[[#This Row],[deadline]]/60/60)/24)+DATE(1970,1,1),"mmm")</f>
        <v>Jan</v>
      </c>
      <c r="K985" s="14" t="str">
        <f>TEXT(((Table1[[#This Row],[deadline]]/60/60)/24)+DATE(1970,1,1),"yyyy")</f>
        <v>2015</v>
      </c>
      <c r="L985">
        <v>1417207672</v>
      </c>
      <c r="M985">
        <f>((Table1[[#This Row],[launched_at]]/60/60)/24)+DATE(1970,1,1)+(-5/24)</f>
        <v>41971.658240740733</v>
      </c>
      <c r="N985" t="b">
        <v>0</v>
      </c>
      <c r="O985">
        <v>10</v>
      </c>
      <c r="P985" t="b">
        <v>0</v>
      </c>
      <c r="Q985" t="s">
        <v>8273</v>
      </c>
      <c r="R985" s="5">
        <f>Table1[[#This Row],[pledged]]/D985</f>
        <v>0.27650000000000002</v>
      </c>
      <c r="S985" s="6">
        <f>IFERROR(Table1[[#This Row],[pledged]]/Table1[[#This Row],[backers_count]],0)</f>
        <v>55.3</v>
      </c>
      <c r="T985" s="5" t="s">
        <v>8319</v>
      </c>
      <c r="U985" s="5" t="s">
        <v>8321</v>
      </c>
    </row>
    <row r="986" spans="1:21" ht="30" x14ac:dyDescent="0.2">
      <c r="A986">
        <v>1807</v>
      </c>
      <c r="B986" s="3" t="s">
        <v>1808</v>
      </c>
      <c r="C986" s="3" t="s">
        <v>5917</v>
      </c>
      <c r="D986">
        <v>5000</v>
      </c>
      <c r="E986">
        <v>553</v>
      </c>
      <c r="F986" t="s">
        <v>8221</v>
      </c>
      <c r="G986" t="s">
        <v>8224</v>
      </c>
      <c r="H986" t="s">
        <v>8246</v>
      </c>
      <c r="I986">
        <v>1411868313</v>
      </c>
      <c r="J986" s="14" t="str">
        <f>TEXT(((Table1[[#This Row],[deadline]]/60/60)/24)+DATE(1970,1,1),"mmm")</f>
        <v>Sep</v>
      </c>
      <c r="K986" s="14" t="str">
        <f>TEXT(((Table1[[#This Row],[deadline]]/60/60)/24)+DATE(1970,1,1),"yyyy")</f>
        <v>2014</v>
      </c>
      <c r="L986">
        <v>1409276313</v>
      </c>
      <c r="M986">
        <f>((Table1[[#This Row],[launched_at]]/60/60)/24)+DATE(1970,1,1)+(-5/24)</f>
        <v>41879.860104166662</v>
      </c>
      <c r="N986" t="b">
        <v>1</v>
      </c>
      <c r="O986">
        <v>8</v>
      </c>
      <c r="P986" t="b">
        <v>0</v>
      </c>
      <c r="Q986" t="s">
        <v>8285</v>
      </c>
      <c r="R986" s="5">
        <f>Table1[[#This Row],[pledged]]/D986</f>
        <v>0.1106</v>
      </c>
      <c r="S986" s="6">
        <f>IFERROR(Table1[[#This Row],[pledged]]/Table1[[#This Row],[backers_count]],0)</f>
        <v>69.125</v>
      </c>
      <c r="T986" s="5" t="s">
        <v>8338</v>
      </c>
      <c r="U986" s="5" t="s">
        <v>8339</v>
      </c>
    </row>
    <row r="987" spans="1:21" ht="45" x14ac:dyDescent="0.2">
      <c r="A987">
        <v>2752</v>
      </c>
      <c r="B987" s="3" t="s">
        <v>2752</v>
      </c>
      <c r="C987" s="3" t="s">
        <v>6862</v>
      </c>
      <c r="D987">
        <v>4800</v>
      </c>
      <c r="E987">
        <v>550</v>
      </c>
      <c r="F987" t="s">
        <v>8221</v>
      </c>
      <c r="G987" t="s">
        <v>8224</v>
      </c>
      <c r="H987" t="s">
        <v>8246</v>
      </c>
      <c r="I987">
        <v>1324232504</v>
      </c>
      <c r="J987" s="14" t="str">
        <f>TEXT(((Table1[[#This Row],[deadline]]/60/60)/24)+DATE(1970,1,1),"mmm")</f>
        <v>Dec</v>
      </c>
      <c r="K987" s="14" t="str">
        <f>TEXT(((Table1[[#This Row],[deadline]]/60/60)/24)+DATE(1970,1,1),"yyyy")</f>
        <v>2011</v>
      </c>
      <c r="L987">
        <v>1320776504</v>
      </c>
      <c r="M987">
        <f>((Table1[[#This Row],[launched_at]]/60/60)/24)+DATE(1970,1,1)+(-5/24)</f>
        <v>40855.556759259256</v>
      </c>
      <c r="N987" t="b">
        <v>0</v>
      </c>
      <c r="O987">
        <v>14</v>
      </c>
      <c r="P987" t="b">
        <v>0</v>
      </c>
      <c r="Q987" t="s">
        <v>8304</v>
      </c>
      <c r="R987" s="5">
        <f>Table1[[#This Row],[pledged]]/D987</f>
        <v>0.11458333333333333</v>
      </c>
      <c r="S987" s="6">
        <f>IFERROR(Table1[[#This Row],[pledged]]/Table1[[#This Row],[backers_count]],0)</f>
        <v>39.285714285714285</v>
      </c>
      <c r="T987" s="5" t="s">
        <v>8322</v>
      </c>
      <c r="U987" s="5" t="s">
        <v>8358</v>
      </c>
    </row>
    <row r="988" spans="1:21" ht="45" x14ac:dyDescent="0.2">
      <c r="A988">
        <v>2897</v>
      </c>
      <c r="B988" s="3" t="s">
        <v>2897</v>
      </c>
      <c r="C988" s="3" t="s">
        <v>7007</v>
      </c>
      <c r="D988">
        <v>12000</v>
      </c>
      <c r="E988">
        <v>550</v>
      </c>
      <c r="F988" t="s">
        <v>8221</v>
      </c>
      <c r="G988" t="s">
        <v>8224</v>
      </c>
      <c r="H988" t="s">
        <v>8246</v>
      </c>
      <c r="I988">
        <v>1444577345</v>
      </c>
      <c r="J988" s="14" t="str">
        <f>TEXT(((Table1[[#This Row],[deadline]]/60/60)/24)+DATE(1970,1,1),"mmm")</f>
        <v>Oct</v>
      </c>
      <c r="K988" s="14" t="str">
        <f>TEXT(((Table1[[#This Row],[deadline]]/60/60)/24)+DATE(1970,1,1),"yyyy")</f>
        <v>2015</v>
      </c>
      <c r="L988">
        <v>1441985458</v>
      </c>
      <c r="M988">
        <f>((Table1[[#This Row],[launched_at]]/60/60)/24)+DATE(1970,1,1)+(-5/24)</f>
        <v>42258.438171296293</v>
      </c>
      <c r="N988" t="b">
        <v>0</v>
      </c>
      <c r="O988">
        <v>3</v>
      </c>
      <c r="P988" t="b">
        <v>0</v>
      </c>
      <c r="Q988" t="s">
        <v>8271</v>
      </c>
      <c r="R988" s="5">
        <f>Table1[[#This Row],[pledged]]/D988</f>
        <v>4.583333333333333E-2</v>
      </c>
      <c r="S988" s="6">
        <f>IFERROR(Table1[[#This Row],[pledged]]/Table1[[#This Row],[backers_count]],0)</f>
        <v>183.33333333333334</v>
      </c>
      <c r="T988" s="5" t="s">
        <v>8317</v>
      </c>
      <c r="U988" s="5" t="s">
        <v>8318</v>
      </c>
    </row>
    <row r="989" spans="1:21" ht="45" x14ac:dyDescent="0.2">
      <c r="A989">
        <v>3934</v>
      </c>
      <c r="B989" s="3" t="s">
        <v>3931</v>
      </c>
      <c r="C989" s="3" t="s">
        <v>8042</v>
      </c>
      <c r="D989">
        <v>5000</v>
      </c>
      <c r="E989">
        <v>550</v>
      </c>
      <c r="F989" t="s">
        <v>8221</v>
      </c>
      <c r="G989" t="s">
        <v>8224</v>
      </c>
      <c r="H989" t="s">
        <v>8246</v>
      </c>
      <c r="I989">
        <v>1443704400</v>
      </c>
      <c r="J989" s="14" t="str">
        <f>TEXT(((Table1[[#This Row],[deadline]]/60/60)/24)+DATE(1970,1,1),"mmm")</f>
        <v>Oct</v>
      </c>
      <c r="K989" s="14" t="str">
        <f>TEXT(((Table1[[#This Row],[deadline]]/60/60)/24)+DATE(1970,1,1),"yyyy")</f>
        <v>2015</v>
      </c>
      <c r="L989">
        <v>1439827639</v>
      </c>
      <c r="M989">
        <f>((Table1[[#This Row],[launched_at]]/60/60)/24)+DATE(1970,1,1)+(-5/24)</f>
        <v>42233.463414351849</v>
      </c>
      <c r="N989" t="b">
        <v>0</v>
      </c>
      <c r="O989">
        <v>12</v>
      </c>
      <c r="P989" t="b">
        <v>0</v>
      </c>
      <c r="Q989" t="s">
        <v>8271</v>
      </c>
      <c r="R989" s="5">
        <f>Table1[[#This Row],[pledged]]/D989</f>
        <v>0.11</v>
      </c>
      <c r="S989" s="6">
        <f>IFERROR(Table1[[#This Row],[pledged]]/Table1[[#This Row],[backers_count]],0)</f>
        <v>45.833333333333336</v>
      </c>
      <c r="T989" s="5" t="s">
        <v>8317</v>
      </c>
      <c r="U989" s="5" t="s">
        <v>8318</v>
      </c>
    </row>
    <row r="990" spans="1:21" ht="45" x14ac:dyDescent="0.2">
      <c r="A990">
        <v>3888</v>
      </c>
      <c r="B990" s="3" t="s">
        <v>3885</v>
      </c>
      <c r="C990" s="3" t="s">
        <v>7996</v>
      </c>
      <c r="D990">
        <v>2000</v>
      </c>
      <c r="E990">
        <v>542</v>
      </c>
      <c r="F990" t="s">
        <v>8221</v>
      </c>
      <c r="G990" t="s">
        <v>8225</v>
      </c>
      <c r="H990" t="s">
        <v>8247</v>
      </c>
      <c r="I990">
        <v>1488114358</v>
      </c>
      <c r="J990" s="14" t="str">
        <f>TEXT(((Table1[[#This Row],[deadline]]/60/60)/24)+DATE(1970,1,1),"mmm")</f>
        <v>Feb</v>
      </c>
      <c r="K990" s="14" t="str">
        <f>TEXT(((Table1[[#This Row],[deadline]]/60/60)/24)+DATE(1970,1,1),"yyyy")</f>
        <v>2017</v>
      </c>
      <c r="L990">
        <v>1485522358</v>
      </c>
      <c r="M990">
        <f>((Table1[[#This Row],[launched_at]]/60/60)/24)+DATE(1970,1,1)+(-5/24)</f>
        <v>42762.337476851848</v>
      </c>
      <c r="N990" t="b">
        <v>0</v>
      </c>
      <c r="O990">
        <v>14</v>
      </c>
      <c r="P990" t="b">
        <v>0</v>
      </c>
      <c r="Q990" t="s">
        <v>8271</v>
      </c>
      <c r="R990" s="5">
        <f>Table1[[#This Row],[pledged]]/D990</f>
        <v>0.27100000000000002</v>
      </c>
      <c r="S990" s="6">
        <f>IFERROR(Table1[[#This Row],[pledged]]/Table1[[#This Row],[backers_count]],0)</f>
        <v>38.714285714285715</v>
      </c>
      <c r="T990" s="5" t="s">
        <v>8317</v>
      </c>
      <c r="U990" s="5" t="s">
        <v>8318</v>
      </c>
    </row>
    <row r="991" spans="1:21" ht="30" x14ac:dyDescent="0.2">
      <c r="A991">
        <v>3992</v>
      </c>
      <c r="B991" s="3" t="s">
        <v>3988</v>
      </c>
      <c r="C991" s="3" t="s">
        <v>8098</v>
      </c>
      <c r="D991">
        <v>10000</v>
      </c>
      <c r="E991">
        <v>541</v>
      </c>
      <c r="F991" t="s">
        <v>8221</v>
      </c>
      <c r="G991" t="s">
        <v>8224</v>
      </c>
      <c r="H991" t="s">
        <v>8246</v>
      </c>
      <c r="I991">
        <v>1449876859</v>
      </c>
      <c r="J991" s="14" t="str">
        <f>TEXT(((Table1[[#This Row],[deadline]]/60/60)/24)+DATE(1970,1,1),"mmm")</f>
        <v>Dec</v>
      </c>
      <c r="K991" s="14" t="str">
        <f>TEXT(((Table1[[#This Row],[deadline]]/60/60)/24)+DATE(1970,1,1),"yyyy")</f>
        <v>2015</v>
      </c>
      <c r="L991">
        <v>1444689259</v>
      </c>
      <c r="M991">
        <f>((Table1[[#This Row],[launched_at]]/60/60)/24)+DATE(1970,1,1)+(-5/24)</f>
        <v>42289.732164351844</v>
      </c>
      <c r="N991" t="b">
        <v>0</v>
      </c>
      <c r="O991">
        <v>9</v>
      </c>
      <c r="P991" t="b">
        <v>0</v>
      </c>
      <c r="Q991" t="s">
        <v>8271</v>
      </c>
      <c r="R991" s="5">
        <f>Table1[[#This Row],[pledged]]/D991</f>
        <v>5.4100000000000002E-2</v>
      </c>
      <c r="S991" s="6">
        <f>IFERROR(Table1[[#This Row],[pledged]]/Table1[[#This Row],[backers_count]],0)</f>
        <v>60.111111111111114</v>
      </c>
      <c r="T991" s="5" t="s">
        <v>8317</v>
      </c>
      <c r="U991" s="5" t="s">
        <v>8318</v>
      </c>
    </row>
    <row r="992" spans="1:21" ht="30" x14ac:dyDescent="0.2">
      <c r="A992">
        <v>1146</v>
      </c>
      <c r="B992" s="3" t="s">
        <v>1147</v>
      </c>
      <c r="C992" s="3" t="s">
        <v>5256</v>
      </c>
      <c r="D992">
        <v>6000</v>
      </c>
      <c r="E992">
        <v>530</v>
      </c>
      <c r="F992" t="s">
        <v>8221</v>
      </c>
      <c r="G992" t="s">
        <v>8224</v>
      </c>
      <c r="H992" t="s">
        <v>8246</v>
      </c>
      <c r="I992">
        <v>1399071173</v>
      </c>
      <c r="J992" s="14" t="str">
        <f>TEXT(((Table1[[#This Row],[deadline]]/60/60)/24)+DATE(1970,1,1),"mmm")</f>
        <v>May</v>
      </c>
      <c r="K992" s="14" t="str">
        <f>TEXT(((Table1[[#This Row],[deadline]]/60/60)/24)+DATE(1970,1,1),"yyyy")</f>
        <v>2014</v>
      </c>
      <c r="L992">
        <v>1395787973</v>
      </c>
      <c r="M992">
        <f>((Table1[[#This Row],[launched_at]]/60/60)/24)+DATE(1970,1,1)+(-5/24)</f>
        <v>41723.745057870365</v>
      </c>
      <c r="N992" t="b">
        <v>0</v>
      </c>
      <c r="O992">
        <v>12</v>
      </c>
      <c r="P992" t="b">
        <v>0</v>
      </c>
      <c r="Q992" t="s">
        <v>8284</v>
      </c>
      <c r="R992" s="5">
        <f>Table1[[#This Row],[pledged]]/D992</f>
        <v>8.8333333333333333E-2</v>
      </c>
      <c r="S992" s="6">
        <f>IFERROR(Table1[[#This Row],[pledged]]/Table1[[#This Row],[backers_count]],0)</f>
        <v>44.166666666666664</v>
      </c>
      <c r="T992" s="5" t="s">
        <v>8336</v>
      </c>
      <c r="U992" s="5" t="s">
        <v>8337</v>
      </c>
    </row>
    <row r="993" spans="1:21" ht="45" x14ac:dyDescent="0.2">
      <c r="A993">
        <v>2581</v>
      </c>
      <c r="B993" s="3" t="s">
        <v>2581</v>
      </c>
      <c r="C993" s="3" t="s">
        <v>6691</v>
      </c>
      <c r="D993">
        <v>5000</v>
      </c>
      <c r="E993">
        <v>530</v>
      </c>
      <c r="F993" t="s">
        <v>8221</v>
      </c>
      <c r="G993" t="s">
        <v>8224</v>
      </c>
      <c r="H993" t="s">
        <v>8246</v>
      </c>
      <c r="I993">
        <v>1447689898</v>
      </c>
      <c r="J993" s="14" t="str">
        <f>TEXT(((Table1[[#This Row],[deadline]]/60/60)/24)+DATE(1970,1,1),"mmm")</f>
        <v>Nov</v>
      </c>
      <c r="K993" s="14" t="str">
        <f>TEXT(((Table1[[#This Row],[deadline]]/60/60)/24)+DATE(1970,1,1),"yyyy")</f>
        <v>2015</v>
      </c>
      <c r="L993">
        <v>1445094298</v>
      </c>
      <c r="M993">
        <f>((Table1[[#This Row],[launched_at]]/60/60)/24)+DATE(1970,1,1)+(-5/24)</f>
        <v>42294.420115740737</v>
      </c>
      <c r="N993" t="b">
        <v>0</v>
      </c>
      <c r="O993">
        <v>11</v>
      </c>
      <c r="P993" t="b">
        <v>0</v>
      </c>
      <c r="Q993" t="s">
        <v>8284</v>
      </c>
      <c r="R993" s="5">
        <f>Table1[[#This Row],[pledged]]/D993</f>
        <v>0.106</v>
      </c>
      <c r="S993" s="6">
        <f>IFERROR(Table1[[#This Row],[pledged]]/Table1[[#This Row],[backers_count]],0)</f>
        <v>48.18181818181818</v>
      </c>
      <c r="T993" s="5" t="s">
        <v>8336</v>
      </c>
      <c r="U993" s="5" t="s">
        <v>8337</v>
      </c>
    </row>
    <row r="994" spans="1:21" ht="45" x14ac:dyDescent="0.2">
      <c r="A994">
        <v>3968</v>
      </c>
      <c r="B994" s="3" t="s">
        <v>3965</v>
      </c>
      <c r="C994" s="3" t="s">
        <v>8075</v>
      </c>
      <c r="D994">
        <v>5000</v>
      </c>
      <c r="E994">
        <v>527</v>
      </c>
      <c r="F994" t="s">
        <v>8221</v>
      </c>
      <c r="G994" t="s">
        <v>8224</v>
      </c>
      <c r="H994" t="s">
        <v>8246</v>
      </c>
      <c r="I994">
        <v>1463945673</v>
      </c>
      <c r="J994" s="14" t="str">
        <f>TEXT(((Table1[[#This Row],[deadline]]/60/60)/24)+DATE(1970,1,1),"mmm")</f>
        <v>May</v>
      </c>
      <c r="K994" s="14" t="str">
        <f>TEXT(((Table1[[#This Row],[deadline]]/60/60)/24)+DATE(1970,1,1),"yyyy")</f>
        <v>2016</v>
      </c>
      <c r="L994">
        <v>1458761673</v>
      </c>
      <c r="M994">
        <f>((Table1[[#This Row],[launched_at]]/60/60)/24)+DATE(1970,1,1)+(-5/24)</f>
        <v>42452.60732638889</v>
      </c>
      <c r="N994" t="b">
        <v>0</v>
      </c>
      <c r="O994">
        <v>11</v>
      </c>
      <c r="P994" t="b">
        <v>0</v>
      </c>
      <c r="Q994" t="s">
        <v>8271</v>
      </c>
      <c r="R994" s="5">
        <f>Table1[[#This Row],[pledged]]/D994</f>
        <v>0.10539999999999999</v>
      </c>
      <c r="S994" s="6">
        <f>IFERROR(Table1[[#This Row],[pledged]]/Table1[[#This Row],[backers_count]],0)</f>
        <v>47.909090909090907</v>
      </c>
      <c r="T994" s="5" t="s">
        <v>8317</v>
      </c>
      <c r="U994" s="5" t="s">
        <v>8318</v>
      </c>
    </row>
    <row r="995" spans="1:21" ht="45" x14ac:dyDescent="0.2">
      <c r="A995">
        <v>3112</v>
      </c>
      <c r="B995" s="3" t="s">
        <v>3112</v>
      </c>
      <c r="C995" s="3" t="s">
        <v>7222</v>
      </c>
      <c r="D995">
        <v>11000</v>
      </c>
      <c r="E995">
        <v>521</v>
      </c>
      <c r="F995" t="s">
        <v>8221</v>
      </c>
      <c r="G995" t="s">
        <v>8224</v>
      </c>
      <c r="H995" t="s">
        <v>8246</v>
      </c>
      <c r="I995">
        <v>1477968934</v>
      </c>
      <c r="J995" s="14" t="str">
        <f>TEXT(((Table1[[#This Row],[deadline]]/60/60)/24)+DATE(1970,1,1),"mmm")</f>
        <v>Nov</v>
      </c>
      <c r="K995" s="14" t="str">
        <f>TEXT(((Table1[[#This Row],[deadline]]/60/60)/24)+DATE(1970,1,1),"yyyy")</f>
        <v>2016</v>
      </c>
      <c r="L995">
        <v>1472784934</v>
      </c>
      <c r="M995">
        <f>((Table1[[#This Row],[launched_at]]/60/60)/24)+DATE(1970,1,1)+(-5/24)</f>
        <v>42614.913587962961</v>
      </c>
      <c r="N995" t="b">
        <v>0</v>
      </c>
      <c r="O995">
        <v>9</v>
      </c>
      <c r="P995" t="b">
        <v>0</v>
      </c>
      <c r="Q995" t="s">
        <v>8303</v>
      </c>
      <c r="R995" s="5">
        <f>Table1[[#This Row],[pledged]]/D995</f>
        <v>4.7363636363636365E-2</v>
      </c>
      <c r="S995" s="6">
        <f>IFERROR(Table1[[#This Row],[pledged]]/Table1[[#This Row],[backers_count]],0)</f>
        <v>57.888888888888886</v>
      </c>
      <c r="T995" s="5" t="s">
        <v>8317</v>
      </c>
      <c r="U995" s="5" t="s">
        <v>8357</v>
      </c>
    </row>
    <row r="996" spans="1:21" ht="45" x14ac:dyDescent="0.2">
      <c r="A996">
        <v>909</v>
      </c>
      <c r="B996" s="3" t="s">
        <v>910</v>
      </c>
      <c r="C996" s="3" t="s">
        <v>5019</v>
      </c>
      <c r="D996">
        <v>16000</v>
      </c>
      <c r="E996">
        <v>520</v>
      </c>
      <c r="F996" t="s">
        <v>8221</v>
      </c>
      <c r="G996" t="s">
        <v>8224</v>
      </c>
      <c r="H996" t="s">
        <v>8246</v>
      </c>
      <c r="I996">
        <v>1343016000</v>
      </c>
      <c r="J996" s="14" t="str">
        <f>TEXT(((Table1[[#This Row],[deadline]]/60/60)/24)+DATE(1970,1,1),"mmm")</f>
        <v>Jul</v>
      </c>
      <c r="K996" s="14" t="str">
        <f>TEXT(((Table1[[#This Row],[deadline]]/60/60)/24)+DATE(1970,1,1),"yyyy")</f>
        <v>2012</v>
      </c>
      <c r="L996">
        <v>1340296440</v>
      </c>
      <c r="M996">
        <f>((Table1[[#This Row],[launched_at]]/60/60)/24)+DATE(1970,1,1)+(-5/24)</f>
        <v>41081.481944444444</v>
      </c>
      <c r="N996" t="b">
        <v>0</v>
      </c>
      <c r="O996">
        <v>8</v>
      </c>
      <c r="P996" t="b">
        <v>0</v>
      </c>
      <c r="Q996" t="s">
        <v>8278</v>
      </c>
      <c r="R996" s="5">
        <f>Table1[[#This Row],[pledged]]/D996</f>
        <v>3.2500000000000001E-2</v>
      </c>
      <c r="S996" s="6">
        <f>IFERROR(Table1[[#This Row],[pledged]]/Table1[[#This Row],[backers_count]],0)</f>
        <v>65</v>
      </c>
      <c r="T996" s="5" t="s">
        <v>8325</v>
      </c>
      <c r="U996" s="5" t="s">
        <v>8328</v>
      </c>
    </row>
    <row r="997" spans="1:21" ht="45" x14ac:dyDescent="0.2">
      <c r="A997">
        <v>3894</v>
      </c>
      <c r="B997" s="3" t="s">
        <v>3891</v>
      </c>
      <c r="C997" s="3" t="s">
        <v>8002</v>
      </c>
      <c r="D997">
        <v>15000</v>
      </c>
      <c r="E997">
        <v>520</v>
      </c>
      <c r="F997" t="s">
        <v>8221</v>
      </c>
      <c r="G997" t="s">
        <v>8224</v>
      </c>
      <c r="H997" t="s">
        <v>8246</v>
      </c>
      <c r="I997">
        <v>1481000340</v>
      </c>
      <c r="J997" s="14" t="str">
        <f>TEXT(((Table1[[#This Row],[deadline]]/60/60)/24)+DATE(1970,1,1),"mmm")</f>
        <v>Dec</v>
      </c>
      <c r="K997" s="14" t="str">
        <f>TEXT(((Table1[[#This Row],[deadline]]/60/60)/24)+DATE(1970,1,1),"yyyy")</f>
        <v>2016</v>
      </c>
      <c r="L997">
        <v>1478386812</v>
      </c>
      <c r="M997">
        <f>((Table1[[#This Row],[launched_at]]/60/60)/24)+DATE(1970,1,1)+(-5/24)</f>
        <v>42679.750138888885</v>
      </c>
      <c r="N997" t="b">
        <v>0</v>
      </c>
      <c r="O997">
        <v>11</v>
      </c>
      <c r="P997" t="b">
        <v>0</v>
      </c>
      <c r="Q997" t="s">
        <v>8271</v>
      </c>
      <c r="R997" s="5">
        <f>Table1[[#This Row],[pledged]]/D997</f>
        <v>3.4666666666666665E-2</v>
      </c>
      <c r="S997" s="6">
        <f>IFERROR(Table1[[#This Row],[pledged]]/Table1[[#This Row],[backers_count]],0)</f>
        <v>47.272727272727273</v>
      </c>
      <c r="T997" s="5" t="s">
        <v>8317</v>
      </c>
      <c r="U997" s="5" t="s">
        <v>8318</v>
      </c>
    </row>
    <row r="998" spans="1:21" ht="45" x14ac:dyDescent="0.2">
      <c r="A998">
        <v>1816</v>
      </c>
      <c r="B998" s="3" t="s">
        <v>1817</v>
      </c>
      <c r="C998" s="3" t="s">
        <v>5926</v>
      </c>
      <c r="D998">
        <v>25000</v>
      </c>
      <c r="E998">
        <v>509</v>
      </c>
      <c r="F998" t="s">
        <v>8221</v>
      </c>
      <c r="G998" t="s">
        <v>8240</v>
      </c>
      <c r="H998" t="s">
        <v>8257</v>
      </c>
      <c r="I998">
        <v>1469473200</v>
      </c>
      <c r="J998" s="14" t="str">
        <f>TEXT(((Table1[[#This Row],[deadline]]/60/60)/24)+DATE(1970,1,1),"mmm")</f>
        <v>Jul</v>
      </c>
      <c r="K998" s="14" t="str">
        <f>TEXT(((Table1[[#This Row],[deadline]]/60/60)/24)+DATE(1970,1,1),"yyyy")</f>
        <v>2016</v>
      </c>
      <c r="L998">
        <v>1467061303</v>
      </c>
      <c r="M998">
        <f>((Table1[[#This Row],[launched_at]]/60/60)/24)+DATE(1970,1,1)+(-5/24)</f>
        <v>42548.667858796289</v>
      </c>
      <c r="N998" t="b">
        <v>0</v>
      </c>
      <c r="O998">
        <v>6</v>
      </c>
      <c r="P998" t="b">
        <v>0</v>
      </c>
      <c r="Q998" t="s">
        <v>8285</v>
      </c>
      <c r="R998" s="5">
        <f>Table1[[#This Row],[pledged]]/D998</f>
        <v>2.036E-2</v>
      </c>
      <c r="S998" s="6">
        <f>IFERROR(Table1[[#This Row],[pledged]]/Table1[[#This Row],[backers_count]],0)</f>
        <v>84.833333333333329</v>
      </c>
      <c r="T998" s="5" t="s">
        <v>8338</v>
      </c>
      <c r="U998" s="5" t="s">
        <v>8339</v>
      </c>
    </row>
    <row r="999" spans="1:21" ht="45" x14ac:dyDescent="0.2">
      <c r="A999">
        <v>1990</v>
      </c>
      <c r="B999" s="3" t="s">
        <v>1991</v>
      </c>
      <c r="C999" s="3" t="s">
        <v>6100</v>
      </c>
      <c r="D999">
        <v>3000</v>
      </c>
      <c r="E999">
        <v>509</v>
      </c>
      <c r="F999" t="s">
        <v>8221</v>
      </c>
      <c r="G999" t="s">
        <v>8224</v>
      </c>
      <c r="H999" t="s">
        <v>8246</v>
      </c>
      <c r="I999">
        <v>1455338532</v>
      </c>
      <c r="J999" s="14" t="str">
        <f>TEXT(((Table1[[#This Row],[deadline]]/60/60)/24)+DATE(1970,1,1),"mmm")</f>
        <v>Feb</v>
      </c>
      <c r="K999" s="14" t="str">
        <f>TEXT(((Table1[[#This Row],[deadline]]/60/60)/24)+DATE(1970,1,1),"yyyy")</f>
        <v>2016</v>
      </c>
      <c r="L999">
        <v>1454042532</v>
      </c>
      <c r="M999">
        <f>((Table1[[#This Row],[launched_at]]/60/60)/24)+DATE(1970,1,1)+(-5/24)</f>
        <v>42397.987638888888</v>
      </c>
      <c r="N999" t="b">
        <v>0</v>
      </c>
      <c r="O999">
        <v>5</v>
      </c>
      <c r="P999" t="b">
        <v>0</v>
      </c>
      <c r="Q999" t="s">
        <v>8296</v>
      </c>
      <c r="R999" s="5">
        <f>Table1[[#This Row],[pledged]]/D999</f>
        <v>0.16966666666666666</v>
      </c>
      <c r="S999" s="6">
        <f>IFERROR(Table1[[#This Row],[pledged]]/Table1[[#This Row],[backers_count]],0)</f>
        <v>101.8</v>
      </c>
      <c r="T999" s="5" t="s">
        <v>8338</v>
      </c>
      <c r="U999" s="5" t="s">
        <v>8350</v>
      </c>
    </row>
    <row r="1000" spans="1:21" ht="45" x14ac:dyDescent="0.2">
      <c r="A1000">
        <v>2867</v>
      </c>
      <c r="B1000" s="3" t="s">
        <v>2867</v>
      </c>
      <c r="C1000" s="3" t="s">
        <v>6977</v>
      </c>
      <c r="D1000">
        <v>2500</v>
      </c>
      <c r="E1000">
        <v>504</v>
      </c>
      <c r="F1000" t="s">
        <v>8221</v>
      </c>
      <c r="G1000" t="s">
        <v>8224</v>
      </c>
      <c r="H1000" t="s">
        <v>8246</v>
      </c>
      <c r="I1000">
        <v>1467604800</v>
      </c>
      <c r="J1000" s="14" t="str">
        <f>TEXT(((Table1[[#This Row],[deadline]]/60/60)/24)+DATE(1970,1,1),"mmm")</f>
        <v>Jul</v>
      </c>
      <c r="K1000" s="14" t="str">
        <f>TEXT(((Table1[[#This Row],[deadline]]/60/60)/24)+DATE(1970,1,1),"yyyy")</f>
        <v>2016</v>
      </c>
      <c r="L1000">
        <v>1465533672</v>
      </c>
      <c r="M1000">
        <f>((Table1[[#This Row],[launched_at]]/60/60)/24)+DATE(1970,1,1)+(-5/24)</f>
        <v>42530.986944444441</v>
      </c>
      <c r="N1000" t="b">
        <v>0</v>
      </c>
      <c r="O1000">
        <v>10</v>
      </c>
      <c r="P1000" t="b">
        <v>0</v>
      </c>
      <c r="Q1000" t="s">
        <v>8271</v>
      </c>
      <c r="R1000" s="5">
        <f>Table1[[#This Row],[pledged]]/D1000</f>
        <v>0.2016</v>
      </c>
      <c r="S1000" s="6">
        <f>IFERROR(Table1[[#This Row],[pledged]]/Table1[[#This Row],[backers_count]],0)</f>
        <v>50.4</v>
      </c>
      <c r="T1000" s="5" t="s">
        <v>8317</v>
      </c>
      <c r="U1000" s="5" t="s">
        <v>8318</v>
      </c>
    </row>
    <row r="1001" spans="1:21" ht="45" x14ac:dyDescent="0.2">
      <c r="A1001">
        <v>2892</v>
      </c>
      <c r="B1001" s="3" t="s">
        <v>2892</v>
      </c>
      <c r="C1001" s="3" t="s">
        <v>7002</v>
      </c>
      <c r="D1001">
        <v>5500</v>
      </c>
      <c r="E1001">
        <v>500</v>
      </c>
      <c r="F1001" t="s">
        <v>8221</v>
      </c>
      <c r="G1001" t="s">
        <v>8224</v>
      </c>
      <c r="H1001" t="s">
        <v>8246</v>
      </c>
      <c r="I1001">
        <v>1409000400</v>
      </c>
      <c r="J1001" s="14" t="str">
        <f>TEXT(((Table1[[#This Row],[deadline]]/60/60)/24)+DATE(1970,1,1),"mmm")</f>
        <v>Aug</v>
      </c>
      <c r="K1001" s="14" t="str">
        <f>TEXT(((Table1[[#This Row],[deadline]]/60/60)/24)+DATE(1970,1,1),"yyyy")</f>
        <v>2014</v>
      </c>
      <c r="L1001">
        <v>1408381704</v>
      </c>
      <c r="M1001">
        <f>((Table1[[#This Row],[launched_at]]/60/60)/24)+DATE(1970,1,1)+(-5/24)</f>
        <v>41869.505833333329</v>
      </c>
      <c r="N1001" t="b">
        <v>0</v>
      </c>
      <c r="O1001">
        <v>17</v>
      </c>
      <c r="P1001" t="b">
        <v>0</v>
      </c>
      <c r="Q1001" t="s">
        <v>8271</v>
      </c>
      <c r="R1001" s="5">
        <f>Table1[[#This Row],[pledged]]/D1001</f>
        <v>9.0909090909090912E-2</v>
      </c>
      <c r="S1001" s="6">
        <f>IFERROR(Table1[[#This Row],[pledged]]/Table1[[#This Row],[backers_count]],0)</f>
        <v>29.411764705882351</v>
      </c>
      <c r="T1001" s="5" t="s">
        <v>8317</v>
      </c>
      <c r="U1001" s="5" t="s">
        <v>8318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 t="str">
        <f>TEXT(((Table1[[#This Row],[deadline]]/60/60)/24)+DATE(1970,1,1),"mmm")</f>
        <v>Mar</v>
      </c>
      <c r="K1002" s="14" t="str">
        <f>TEXT(((Table1[[#This Row],[deadline]]/60/60)/24)+DATE(1970,1,1),"yyyy")</f>
        <v>2017</v>
      </c>
      <c r="L1002">
        <v>1484357160</v>
      </c>
      <c r="M1002">
        <f>((Table1[[#This Row],[launched_at]]/60/60)/24)+DATE(1970,1,1)+(-5/24)</f>
        <v>42748.851388888892</v>
      </c>
      <c r="N1002" t="b">
        <v>0</v>
      </c>
      <c r="O1002">
        <v>6</v>
      </c>
      <c r="P1002" t="b">
        <v>0</v>
      </c>
      <c r="Q1002" t="s">
        <v>8273</v>
      </c>
      <c r="R1002" s="5">
        <f>Table1[[#This Row],[pledged]]/D1002</f>
        <v>2.2157147647256063E-2</v>
      </c>
      <c r="S1002" s="6">
        <f>IFERROR(Table1[[#This Row],[pledged]]/Table1[[#This Row],[backers_count]],0)</f>
        <v>3304</v>
      </c>
      <c r="T1002" s="5" t="s">
        <v>8319</v>
      </c>
      <c r="U1002" s="5" t="s">
        <v>8321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 t="str">
        <f>TEXT(((Table1[[#This Row],[deadline]]/60/60)/24)+DATE(1970,1,1),"mmm")</f>
        <v>Jan</v>
      </c>
      <c r="K1003" s="14" t="str">
        <f>TEXT(((Table1[[#This Row],[deadline]]/60/60)/24)+DATE(1970,1,1),"yyyy")</f>
        <v>2017</v>
      </c>
      <c r="L1003">
        <v>1481908613</v>
      </c>
      <c r="M1003">
        <f>((Table1[[#This Row],[launched_at]]/60/60)/24)+DATE(1970,1,1)+(-5/24)</f>
        <v>42720.511724537035</v>
      </c>
      <c r="N1003" t="b">
        <v>0</v>
      </c>
      <c r="O1003">
        <v>4</v>
      </c>
      <c r="P1003" t="b">
        <v>0</v>
      </c>
      <c r="Q1003" t="s">
        <v>8273</v>
      </c>
      <c r="R1003" s="5">
        <f>Table1[[#This Row],[pledged]]/D1003</f>
        <v>1.04</v>
      </c>
      <c r="S1003" s="6">
        <f>IFERROR(Table1[[#This Row],[pledged]]/Table1[[#This Row],[backers_count]],0)</f>
        <v>1300</v>
      </c>
      <c r="T1003" s="5" t="s">
        <v>8319</v>
      </c>
      <c r="U1003" s="5" t="s">
        <v>8321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 t="str">
        <f>TEXT(((Table1[[#This Row],[deadline]]/60/60)/24)+DATE(1970,1,1),"mmm")</f>
        <v>Dec</v>
      </c>
      <c r="K1004" s="14" t="str">
        <f>TEXT(((Table1[[#This Row],[deadline]]/60/60)/24)+DATE(1970,1,1),"yyyy")</f>
        <v>2015</v>
      </c>
      <c r="L1004">
        <v>1447777514</v>
      </c>
      <c r="M1004">
        <f>((Table1[[#This Row],[launched_at]]/60/60)/24)+DATE(1970,1,1)+(-5/24)</f>
        <v>42325.475856481477</v>
      </c>
      <c r="N1004" t="b">
        <v>0</v>
      </c>
      <c r="O1004">
        <v>22</v>
      </c>
      <c r="P1004" t="b">
        <v>0</v>
      </c>
      <c r="Q1004" t="s">
        <v>8273</v>
      </c>
      <c r="R1004" s="5">
        <f>Table1[[#This Row],[pledged]]/D1004</f>
        <v>0.29602960296029601</v>
      </c>
      <c r="S1004" s="6">
        <f>IFERROR(Table1[[#This Row],[pledged]]/Table1[[#This Row],[backers_count]],0)</f>
        <v>134.54545454545453</v>
      </c>
      <c r="T1004" s="5" t="s">
        <v>8319</v>
      </c>
      <c r="U1004" s="5" t="s">
        <v>8321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 t="str">
        <f>TEXT(((Table1[[#This Row],[deadline]]/60/60)/24)+DATE(1970,1,1),"mmm")</f>
        <v>Mar</v>
      </c>
      <c r="K1005" s="14" t="str">
        <f>TEXT(((Table1[[#This Row],[deadline]]/60/60)/24)+DATE(1970,1,1),"yyyy")</f>
        <v>2017</v>
      </c>
      <c r="L1005">
        <v>1487091661</v>
      </c>
      <c r="M1005">
        <f>((Table1[[#This Row],[launched_at]]/60/60)/24)+DATE(1970,1,1)+(-5/24)</f>
        <v>42780.500706018516</v>
      </c>
      <c r="N1005" t="b">
        <v>0</v>
      </c>
      <c r="O1005">
        <v>15</v>
      </c>
      <c r="P1005" t="b">
        <v>0</v>
      </c>
      <c r="Q1005" t="s">
        <v>8273</v>
      </c>
      <c r="R1005" s="5">
        <f>Table1[[#This Row],[pledged]]/D1005</f>
        <v>0.16055</v>
      </c>
      <c r="S1005" s="6">
        <f>IFERROR(Table1[[#This Row],[pledged]]/Table1[[#This Row],[backers_count]],0)</f>
        <v>214.06666666666666</v>
      </c>
      <c r="T1005" s="5" t="s">
        <v>8319</v>
      </c>
      <c r="U1005" s="5" t="s">
        <v>8321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 t="str">
        <f>TEXT(((Table1[[#This Row],[deadline]]/60/60)/24)+DATE(1970,1,1),"mmm")</f>
        <v>Feb</v>
      </c>
      <c r="K1006" s="14" t="str">
        <f>TEXT(((Table1[[#This Row],[deadline]]/60/60)/24)+DATE(1970,1,1),"yyyy")</f>
        <v>2016</v>
      </c>
      <c r="L1006">
        <v>1453222827</v>
      </c>
      <c r="M1006">
        <f>((Table1[[#This Row],[launched_at]]/60/60)/24)+DATE(1970,1,1)+(-5/24)</f>
        <v>42388.5003125</v>
      </c>
      <c r="N1006" t="b">
        <v>0</v>
      </c>
      <c r="O1006">
        <v>95</v>
      </c>
      <c r="P1006" t="b">
        <v>0</v>
      </c>
      <c r="Q1006" t="s">
        <v>8273</v>
      </c>
      <c r="R1006" s="5">
        <f>Table1[[#This Row],[pledged]]/D1006</f>
        <v>0.82208000000000003</v>
      </c>
      <c r="S1006" s="6">
        <f>IFERROR(Table1[[#This Row],[pledged]]/Table1[[#This Row],[backers_count]],0)</f>
        <v>216.33684210526314</v>
      </c>
      <c r="T1006" s="5" t="s">
        <v>8319</v>
      </c>
      <c r="U1006" s="5" t="s">
        <v>8321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 t="str">
        <f>TEXT(((Table1[[#This Row],[deadline]]/60/60)/24)+DATE(1970,1,1),"mmm")</f>
        <v>Oct</v>
      </c>
      <c r="K1007" s="14" t="str">
        <f>TEXT(((Table1[[#This Row],[deadline]]/60/60)/24)+DATE(1970,1,1),"yyyy")</f>
        <v>2015</v>
      </c>
      <c r="L1007">
        <v>1443538783</v>
      </c>
      <c r="M1007">
        <f>((Table1[[#This Row],[launched_at]]/60/60)/24)+DATE(1970,1,1)+(-5/24)</f>
        <v>42276.416469907403</v>
      </c>
      <c r="N1007" t="b">
        <v>0</v>
      </c>
      <c r="O1007">
        <v>161</v>
      </c>
      <c r="P1007" t="b">
        <v>0</v>
      </c>
      <c r="Q1007" t="s">
        <v>8273</v>
      </c>
      <c r="R1007" s="5">
        <f>Table1[[#This Row],[pledged]]/D1007</f>
        <v>0.75051000000000001</v>
      </c>
      <c r="S1007" s="6">
        <f>IFERROR(Table1[[#This Row],[pledged]]/Table1[[#This Row],[backers_count]],0)</f>
        <v>932.31055900621118</v>
      </c>
      <c r="T1007" s="5" t="s">
        <v>8319</v>
      </c>
      <c r="U1007" s="5" t="s">
        <v>8321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 t="str">
        <f>TEXT(((Table1[[#This Row],[deadline]]/60/60)/24)+DATE(1970,1,1),"mmm")</f>
        <v>Dec</v>
      </c>
      <c r="K1008" s="14" t="str">
        <f>TEXT(((Table1[[#This Row],[deadline]]/60/60)/24)+DATE(1970,1,1),"yyyy")</f>
        <v>2014</v>
      </c>
      <c r="L1008">
        <v>1417654672</v>
      </c>
      <c r="M1008">
        <f>((Table1[[#This Row],[launched_at]]/60/60)/24)+DATE(1970,1,1)+(-5/24)</f>
        <v>41976.83185185185</v>
      </c>
      <c r="N1008" t="b">
        <v>0</v>
      </c>
      <c r="O1008">
        <v>8</v>
      </c>
      <c r="P1008" t="b">
        <v>0</v>
      </c>
      <c r="Q1008" t="s">
        <v>8273</v>
      </c>
      <c r="R1008" s="5">
        <f>Table1[[#This Row],[pledged]]/D1008</f>
        <v>5.8500000000000003E-2</v>
      </c>
      <c r="S1008" s="6">
        <f>IFERROR(Table1[[#This Row],[pledged]]/Table1[[#This Row],[backers_count]],0)</f>
        <v>29.25</v>
      </c>
      <c r="T1008" s="5" t="s">
        <v>8319</v>
      </c>
      <c r="U1008" s="5" t="s">
        <v>8321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 t="str">
        <f>TEXT(((Table1[[#This Row],[deadline]]/60/60)/24)+DATE(1970,1,1),"mmm")</f>
        <v>Dec</v>
      </c>
      <c r="K1009" s="14" t="str">
        <f>TEXT(((Table1[[#This Row],[deadline]]/60/60)/24)+DATE(1970,1,1),"yyyy")</f>
        <v>2016</v>
      </c>
      <c r="L1009">
        <v>1478095223</v>
      </c>
      <c r="M1009">
        <f>((Table1[[#This Row],[launched_at]]/60/60)/24)+DATE(1970,1,1)+(-5/24)</f>
        <v>42676.3752662037</v>
      </c>
      <c r="N1009" t="b">
        <v>0</v>
      </c>
      <c r="O1009">
        <v>76</v>
      </c>
      <c r="P1009" t="b">
        <v>0</v>
      </c>
      <c r="Q1009" t="s">
        <v>8273</v>
      </c>
      <c r="R1009" s="5">
        <f>Table1[[#This Row],[pledged]]/D1009</f>
        <v>0.44319999999999998</v>
      </c>
      <c r="S1009" s="6">
        <f>IFERROR(Table1[[#This Row],[pledged]]/Table1[[#This Row],[backers_count]],0)</f>
        <v>174.94736842105263</v>
      </c>
      <c r="T1009" s="5" t="s">
        <v>8319</v>
      </c>
      <c r="U1009" s="5" t="s">
        <v>8321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 t="str">
        <f>TEXT(((Table1[[#This Row],[deadline]]/60/60)/24)+DATE(1970,1,1),"mmm")</f>
        <v>Dec</v>
      </c>
      <c r="K1010" s="14" t="str">
        <f>TEXT(((Table1[[#This Row],[deadline]]/60/60)/24)+DATE(1970,1,1),"yyyy")</f>
        <v>2016</v>
      </c>
      <c r="L1010">
        <v>1480361115</v>
      </c>
      <c r="M1010">
        <f>((Table1[[#This Row],[launched_at]]/60/60)/24)+DATE(1970,1,1)+(-5/24)</f>
        <v>42702.600868055553</v>
      </c>
      <c r="N1010" t="b">
        <v>0</v>
      </c>
      <c r="O1010">
        <v>1</v>
      </c>
      <c r="P1010" t="b">
        <v>0</v>
      </c>
      <c r="Q1010" t="s">
        <v>8273</v>
      </c>
      <c r="R1010" s="5">
        <f>Table1[[#This Row],[pledged]]/D1010</f>
        <v>2.6737967914438501E-3</v>
      </c>
      <c r="S1010" s="6">
        <f>IFERROR(Table1[[#This Row],[pledged]]/Table1[[#This Row],[backers_count]],0)</f>
        <v>250</v>
      </c>
      <c r="T1010" s="5" t="s">
        <v>8319</v>
      </c>
      <c r="U1010" s="5" t="s">
        <v>8321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 t="str">
        <f>TEXT(((Table1[[#This Row],[deadline]]/60/60)/24)+DATE(1970,1,1),"mmm")</f>
        <v>Jun</v>
      </c>
      <c r="K1011" s="14" t="str">
        <f>TEXT(((Table1[[#This Row],[deadline]]/60/60)/24)+DATE(1970,1,1),"yyyy")</f>
        <v>2016</v>
      </c>
      <c r="L1011">
        <v>1463754646</v>
      </c>
      <c r="M1011">
        <f>((Table1[[#This Row],[launched_at]]/60/60)/24)+DATE(1970,1,1)+(-5/24)</f>
        <v>42510.396365740737</v>
      </c>
      <c r="N1011" t="b">
        <v>0</v>
      </c>
      <c r="O1011">
        <v>101</v>
      </c>
      <c r="P1011" t="b">
        <v>0</v>
      </c>
      <c r="Q1011" t="s">
        <v>8273</v>
      </c>
      <c r="R1011" s="5">
        <f>Table1[[#This Row],[pledged]]/D1011</f>
        <v>0.1313</v>
      </c>
      <c r="S1011" s="6">
        <f>IFERROR(Table1[[#This Row],[pledged]]/Table1[[#This Row],[backers_count]],0)</f>
        <v>65</v>
      </c>
      <c r="T1011" s="5" t="s">
        <v>8319</v>
      </c>
      <c r="U1011" s="5" t="s">
        <v>8321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 t="str">
        <f>TEXT(((Table1[[#This Row],[deadline]]/60/60)/24)+DATE(1970,1,1),"mmm")</f>
        <v>Sep</v>
      </c>
      <c r="K1012" s="14" t="str">
        <f>TEXT(((Table1[[#This Row],[deadline]]/60/60)/24)+DATE(1970,1,1),"yyyy")</f>
        <v>2016</v>
      </c>
      <c r="L1012">
        <v>1468180462</v>
      </c>
      <c r="M1012">
        <f>((Table1[[#This Row],[launched_at]]/60/60)/24)+DATE(1970,1,1)+(-5/24)</f>
        <v>42561.621087962958</v>
      </c>
      <c r="N1012" t="b">
        <v>0</v>
      </c>
      <c r="O1012">
        <v>4</v>
      </c>
      <c r="P1012" t="b">
        <v>0</v>
      </c>
      <c r="Q1012" t="s">
        <v>8273</v>
      </c>
      <c r="R1012" s="5">
        <f>Table1[[#This Row],[pledged]]/D1012</f>
        <v>1.9088937093275488E-3</v>
      </c>
      <c r="S1012" s="6">
        <f>IFERROR(Table1[[#This Row],[pledged]]/Table1[[#This Row],[backers_count]],0)</f>
        <v>55</v>
      </c>
      <c r="T1012" s="5" t="s">
        <v>8319</v>
      </c>
      <c r="U1012" s="5" t="s">
        <v>8321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 t="str">
        <f>TEXT(((Table1[[#This Row],[deadline]]/60/60)/24)+DATE(1970,1,1),"mmm")</f>
        <v>Dec</v>
      </c>
      <c r="K1013" s="14" t="str">
        <f>TEXT(((Table1[[#This Row],[deadline]]/60/60)/24)+DATE(1970,1,1),"yyyy")</f>
        <v>2014</v>
      </c>
      <c r="L1013">
        <v>1415050395</v>
      </c>
      <c r="M1013">
        <f>((Table1[[#This Row],[launched_at]]/60/60)/24)+DATE(1970,1,1)+(-5/24)</f>
        <v>41946.689756944441</v>
      </c>
      <c r="N1013" t="b">
        <v>0</v>
      </c>
      <c r="O1013">
        <v>1</v>
      </c>
      <c r="P1013" t="b">
        <v>0</v>
      </c>
      <c r="Q1013" t="s">
        <v>8273</v>
      </c>
      <c r="R1013" s="5">
        <f>Table1[[#This Row],[pledged]]/D1013</f>
        <v>3.7499999999999999E-3</v>
      </c>
      <c r="S1013" s="6">
        <f>IFERROR(Table1[[#This Row],[pledged]]/Table1[[#This Row],[backers_count]],0)</f>
        <v>75</v>
      </c>
      <c r="T1013" s="5" t="s">
        <v>8319</v>
      </c>
      <c r="U1013" s="5" t="s">
        <v>8321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 t="str">
        <f>TEXT(((Table1[[#This Row],[deadline]]/60/60)/24)+DATE(1970,1,1),"mmm")</f>
        <v>Jan</v>
      </c>
      <c r="K1014" s="14" t="str">
        <f>TEXT(((Table1[[#This Row],[deadline]]/60/60)/24)+DATE(1970,1,1),"yyyy")</f>
        <v>2017</v>
      </c>
      <c r="L1014">
        <v>1481366052</v>
      </c>
      <c r="M1014">
        <f>((Table1[[#This Row],[launched_at]]/60/60)/24)+DATE(1970,1,1)+(-5/24)</f>
        <v>42714.232083333329</v>
      </c>
      <c r="N1014" t="b">
        <v>0</v>
      </c>
      <c r="O1014">
        <v>775</v>
      </c>
      <c r="P1014" t="b">
        <v>0</v>
      </c>
      <c r="Q1014" t="s">
        <v>8273</v>
      </c>
      <c r="R1014" s="5">
        <f>Table1[[#This Row],[pledged]]/D1014</f>
        <v>215.35021</v>
      </c>
      <c r="S1014" s="6">
        <f>IFERROR(Table1[[#This Row],[pledged]]/Table1[[#This Row],[backers_count]],0)</f>
        <v>1389.3561935483872</v>
      </c>
      <c r="T1014" s="5" t="s">
        <v>8319</v>
      </c>
      <c r="U1014" s="5" t="s">
        <v>8321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 t="str">
        <f>TEXT(((Table1[[#This Row],[deadline]]/60/60)/24)+DATE(1970,1,1),"mmm")</f>
        <v>Dec</v>
      </c>
      <c r="K1015" s="14" t="str">
        <f>TEXT(((Table1[[#This Row],[deadline]]/60/60)/24)+DATE(1970,1,1),"yyyy")</f>
        <v>2015</v>
      </c>
      <c r="L1015">
        <v>1449000056</v>
      </c>
      <c r="M1015">
        <f>((Table1[[#This Row],[launched_at]]/60/60)/24)+DATE(1970,1,1)+(-5/24)</f>
        <v>42339.625648148147</v>
      </c>
      <c r="N1015" t="b">
        <v>0</v>
      </c>
      <c r="O1015">
        <v>90</v>
      </c>
      <c r="P1015" t="b">
        <v>0</v>
      </c>
      <c r="Q1015" t="s">
        <v>8273</v>
      </c>
      <c r="R1015" s="5">
        <f>Table1[[#This Row],[pledged]]/D1015</f>
        <v>0.34527999999999998</v>
      </c>
      <c r="S1015" s="6">
        <f>IFERROR(Table1[[#This Row],[pledged]]/Table1[[#This Row],[backers_count]],0)</f>
        <v>95.911111111111111</v>
      </c>
      <c r="T1015" s="5" t="s">
        <v>8319</v>
      </c>
      <c r="U1015" s="5" t="s">
        <v>8321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 t="str">
        <f>TEXT(((Table1[[#This Row],[deadline]]/60/60)/24)+DATE(1970,1,1),"mmm")</f>
        <v>Jan</v>
      </c>
      <c r="K1016" s="14" t="str">
        <f>TEXT(((Table1[[#This Row],[deadline]]/60/60)/24)+DATE(1970,1,1),"yyyy")</f>
        <v>2015</v>
      </c>
      <c r="L1016">
        <v>1415750615</v>
      </c>
      <c r="M1016">
        <f>((Table1[[#This Row],[launched_at]]/60/60)/24)+DATE(1970,1,1)+(-5/24)</f>
        <v>41954.79415509259</v>
      </c>
      <c r="N1016" t="b">
        <v>0</v>
      </c>
      <c r="O1016">
        <v>16</v>
      </c>
      <c r="P1016" t="b">
        <v>0</v>
      </c>
      <c r="Q1016" t="s">
        <v>8273</v>
      </c>
      <c r="R1016" s="5">
        <f>Table1[[#This Row],[pledged]]/D1016</f>
        <v>0.30599999999999999</v>
      </c>
      <c r="S1016" s="6">
        <f>IFERROR(Table1[[#This Row],[pledged]]/Table1[[#This Row],[backers_count]],0)</f>
        <v>191.25</v>
      </c>
      <c r="T1016" s="5" t="s">
        <v>8319</v>
      </c>
      <c r="U1016" s="5" t="s">
        <v>8321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 t="str">
        <f>TEXT(((Table1[[#This Row],[deadline]]/60/60)/24)+DATE(1970,1,1),"mmm")</f>
        <v>Nov</v>
      </c>
      <c r="K1017" s="14" t="str">
        <f>TEXT(((Table1[[#This Row],[deadline]]/60/60)/24)+DATE(1970,1,1),"yyyy")</f>
        <v>2015</v>
      </c>
      <c r="L1017">
        <v>1445893495</v>
      </c>
      <c r="M1017">
        <f>((Table1[[#This Row],[launched_at]]/60/60)/24)+DATE(1970,1,1)+(-5/24)</f>
        <v>42303.670081018521</v>
      </c>
      <c r="N1017" t="b">
        <v>0</v>
      </c>
      <c r="O1017">
        <v>6</v>
      </c>
      <c r="P1017" t="b">
        <v>0</v>
      </c>
      <c r="Q1017" t="s">
        <v>8273</v>
      </c>
      <c r="R1017" s="5">
        <f>Table1[[#This Row],[pledged]]/D1017</f>
        <v>2.6666666666666668E-2</v>
      </c>
      <c r="S1017" s="6">
        <f>IFERROR(Table1[[#This Row],[pledged]]/Table1[[#This Row],[backers_count]],0)</f>
        <v>40</v>
      </c>
      <c r="T1017" s="5" t="s">
        <v>8319</v>
      </c>
      <c r="U1017" s="5" t="s">
        <v>8321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 t="str">
        <f>TEXT(((Table1[[#This Row],[deadline]]/60/60)/24)+DATE(1970,1,1),"mmm")</f>
        <v>Apr</v>
      </c>
      <c r="K1018" s="14" t="str">
        <f>TEXT(((Table1[[#This Row],[deadline]]/60/60)/24)+DATE(1970,1,1),"yyyy")</f>
        <v>2016</v>
      </c>
      <c r="L1018">
        <v>1456108456</v>
      </c>
      <c r="M1018">
        <f>((Table1[[#This Row],[launched_at]]/60/60)/24)+DATE(1970,1,1)+(-5/24)</f>
        <v>42421.898796296293</v>
      </c>
      <c r="N1018" t="b">
        <v>0</v>
      </c>
      <c r="O1018">
        <v>38</v>
      </c>
      <c r="P1018" t="b">
        <v>0</v>
      </c>
      <c r="Q1018" t="s">
        <v>8273</v>
      </c>
      <c r="R1018" s="5">
        <f>Table1[[#This Row],[pledged]]/D1018</f>
        <v>2.8420000000000001E-2</v>
      </c>
      <c r="S1018" s="6">
        <f>IFERROR(Table1[[#This Row],[pledged]]/Table1[[#This Row],[backers_count]],0)</f>
        <v>74.78947368421052</v>
      </c>
      <c r="T1018" s="5" t="s">
        <v>8319</v>
      </c>
      <c r="U1018" s="5" t="s">
        <v>8321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 t="str">
        <f>TEXT(((Table1[[#This Row],[deadline]]/60/60)/24)+DATE(1970,1,1),"mmm")</f>
        <v>Nov</v>
      </c>
      <c r="K1019" s="14" t="str">
        <f>TEXT(((Table1[[#This Row],[deadline]]/60/60)/24)+DATE(1970,1,1),"yyyy")</f>
        <v>2015</v>
      </c>
      <c r="L1019">
        <v>1444666335</v>
      </c>
      <c r="M1019">
        <f>((Table1[[#This Row],[launched_at]]/60/60)/24)+DATE(1970,1,1)+(-5/24)</f>
        <v>42289.466840277775</v>
      </c>
      <c r="N1019" t="b">
        <v>0</v>
      </c>
      <c r="O1019">
        <v>355</v>
      </c>
      <c r="P1019" t="b">
        <v>0</v>
      </c>
      <c r="Q1019" t="s">
        <v>8273</v>
      </c>
      <c r="R1019" s="5">
        <f>Table1[[#This Row],[pledged]]/D1019</f>
        <v>0.22878799999999999</v>
      </c>
      <c r="S1019" s="6">
        <f>IFERROR(Table1[[#This Row],[pledged]]/Table1[[#This Row],[backers_count]],0)</f>
        <v>161.11830985915492</v>
      </c>
      <c r="T1019" s="5" t="s">
        <v>8319</v>
      </c>
      <c r="U1019" s="5" t="s">
        <v>8321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 t="str">
        <f>TEXT(((Table1[[#This Row],[deadline]]/60/60)/24)+DATE(1970,1,1),"mmm")</f>
        <v>Jul</v>
      </c>
      <c r="K1020" s="14" t="str">
        <f>TEXT(((Table1[[#This Row],[deadline]]/60/60)/24)+DATE(1970,1,1),"yyyy")</f>
        <v>2016</v>
      </c>
      <c r="L1020">
        <v>1465904933</v>
      </c>
      <c r="M1020">
        <f>((Table1[[#This Row],[launched_at]]/60/60)/24)+DATE(1970,1,1)+(-5/24)</f>
        <v>42535.283946759257</v>
      </c>
      <c r="N1020" t="b">
        <v>0</v>
      </c>
      <c r="O1020">
        <v>7</v>
      </c>
      <c r="P1020" t="b">
        <v>0</v>
      </c>
      <c r="Q1020" t="s">
        <v>8273</v>
      </c>
      <c r="R1020" s="5">
        <f>Table1[[#This Row],[pledged]]/D1020</f>
        <v>3.1050000000000001E-2</v>
      </c>
      <c r="S1020" s="6">
        <f>IFERROR(Table1[[#This Row],[pledged]]/Table1[[#This Row],[backers_count]],0)</f>
        <v>88.714285714285708</v>
      </c>
      <c r="T1020" s="5" t="s">
        <v>8319</v>
      </c>
      <c r="U1020" s="5" t="s">
        <v>8321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 t="str">
        <f>TEXT(((Table1[[#This Row],[deadline]]/60/60)/24)+DATE(1970,1,1),"mmm")</f>
        <v>Feb</v>
      </c>
      <c r="K1021" s="14" t="str">
        <f>TEXT(((Table1[[#This Row],[deadline]]/60/60)/24)+DATE(1970,1,1),"yyyy")</f>
        <v>2015</v>
      </c>
      <c r="L1021">
        <v>1420500149</v>
      </c>
      <c r="M1021">
        <f>((Table1[[#This Row],[launched_at]]/60/60)/24)+DATE(1970,1,1)+(-5/24)</f>
        <v>42009.765613425923</v>
      </c>
      <c r="N1021" t="b">
        <v>0</v>
      </c>
      <c r="O1021">
        <v>400</v>
      </c>
      <c r="P1021" t="b">
        <v>0</v>
      </c>
      <c r="Q1021" t="s">
        <v>8273</v>
      </c>
      <c r="R1021" s="5">
        <f>Table1[[#This Row],[pledged]]/D1021</f>
        <v>0.47333333333333333</v>
      </c>
      <c r="S1021" s="6">
        <f>IFERROR(Table1[[#This Row],[pledged]]/Table1[[#This Row],[backers_count]],0)</f>
        <v>53.25</v>
      </c>
      <c r="T1021" s="5" t="s">
        <v>8319</v>
      </c>
      <c r="U1021" s="5" t="s">
        <v>8321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 t="str">
        <f>TEXT(((Table1[[#This Row],[deadline]]/60/60)/24)+DATE(1970,1,1),"mmm")</f>
        <v>Jun</v>
      </c>
      <c r="K1022" s="14" t="str">
        <f>TEXT(((Table1[[#This Row],[deadline]]/60/60)/24)+DATE(1970,1,1),"yyyy")</f>
        <v>2015</v>
      </c>
      <c r="L1022">
        <v>1430617209</v>
      </c>
      <c r="M1022">
        <f>((Table1[[#This Row],[launched_at]]/60/60)/24)+DATE(1970,1,1)+(-5/24)</f>
        <v>42126.861215277771</v>
      </c>
      <c r="N1022" t="b">
        <v>0</v>
      </c>
      <c r="O1022">
        <v>30</v>
      </c>
      <c r="P1022" t="b">
        <v>1</v>
      </c>
      <c r="Q1022" t="s">
        <v>8280</v>
      </c>
      <c r="R1022" s="5">
        <f>Table1[[#This Row],[pledged]]/D1022</f>
        <v>2.0554838709677421</v>
      </c>
      <c r="S1022" s="6">
        <f>IFERROR(Table1[[#This Row],[pledged]]/Table1[[#This Row],[backers_count]],0)</f>
        <v>106.2</v>
      </c>
      <c r="T1022" s="5" t="s">
        <v>8325</v>
      </c>
      <c r="U1022" s="5" t="s">
        <v>8330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 t="str">
        <f>TEXT(((Table1[[#This Row],[deadline]]/60/60)/24)+DATE(1970,1,1),"mmm")</f>
        <v>Oct</v>
      </c>
      <c r="K1023" s="14" t="str">
        <f>TEXT(((Table1[[#This Row],[deadline]]/60/60)/24)+DATE(1970,1,1),"yyyy")</f>
        <v>2015</v>
      </c>
      <c r="L1023">
        <v>1443074571</v>
      </c>
      <c r="M1023">
        <f>((Table1[[#This Row],[launched_at]]/60/60)/24)+DATE(1970,1,1)+(-5/24)</f>
        <v>42271.043645833335</v>
      </c>
      <c r="N1023" t="b">
        <v>1</v>
      </c>
      <c r="O1023">
        <v>478</v>
      </c>
      <c r="P1023" t="b">
        <v>1</v>
      </c>
      <c r="Q1023" t="s">
        <v>8280</v>
      </c>
      <c r="R1023" s="5">
        <f>Table1[[#This Row],[pledged]]/D1023</f>
        <v>3.5180366666666667</v>
      </c>
      <c r="S1023" s="6">
        <f>IFERROR(Table1[[#This Row],[pledged]]/Table1[[#This Row],[backers_count]],0)</f>
        <v>22.079728033472804</v>
      </c>
      <c r="T1023" s="5" t="s">
        <v>8325</v>
      </c>
      <c r="U1023" s="5" t="s">
        <v>8330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 t="str">
        <f>TEXT(((Table1[[#This Row],[deadline]]/60/60)/24)+DATE(1970,1,1),"mmm")</f>
        <v>May</v>
      </c>
      <c r="K1024" s="14" t="str">
        <f>TEXT(((Table1[[#This Row],[deadline]]/60/60)/24)+DATE(1970,1,1),"yyyy")</f>
        <v>2015</v>
      </c>
      <c r="L1024">
        <v>1429284677</v>
      </c>
      <c r="M1024">
        <f>((Table1[[#This Row],[launched_at]]/60/60)/24)+DATE(1970,1,1)+(-5/24)</f>
        <v>42111.438391203708</v>
      </c>
      <c r="N1024" t="b">
        <v>1</v>
      </c>
      <c r="O1024">
        <v>74</v>
      </c>
      <c r="P1024" t="b">
        <v>1</v>
      </c>
      <c r="Q1024" t="s">
        <v>8280</v>
      </c>
      <c r="R1024" s="5">
        <f>Table1[[#This Row],[pledged]]/D1024</f>
        <v>1.149</v>
      </c>
      <c r="S1024" s="6">
        <f>IFERROR(Table1[[#This Row],[pledged]]/Table1[[#This Row],[backers_count]],0)</f>
        <v>31.054054054054053</v>
      </c>
      <c r="T1024" s="5" t="s">
        <v>8325</v>
      </c>
      <c r="U1024" s="5" t="s">
        <v>8330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 t="str">
        <f>TEXT(((Table1[[#This Row],[deadline]]/60/60)/24)+DATE(1970,1,1),"mmm")</f>
        <v>Jun</v>
      </c>
      <c r="K1025" s="14" t="str">
        <f>TEXT(((Table1[[#This Row],[deadline]]/60/60)/24)+DATE(1970,1,1),"yyyy")</f>
        <v>2015</v>
      </c>
      <c r="L1025">
        <v>1432245861</v>
      </c>
      <c r="M1025">
        <f>((Table1[[#This Row],[launched_at]]/60/60)/24)+DATE(1970,1,1)+(-5/24)</f>
        <v>42145.711354166669</v>
      </c>
      <c r="N1025" t="b">
        <v>0</v>
      </c>
      <c r="O1025">
        <v>131</v>
      </c>
      <c r="P1025" t="b">
        <v>1</v>
      </c>
      <c r="Q1025" t="s">
        <v>8280</v>
      </c>
      <c r="R1025" s="5">
        <f>Table1[[#This Row],[pledged]]/D1025</f>
        <v>2.3715000000000002</v>
      </c>
      <c r="S1025" s="6">
        <f>IFERROR(Table1[[#This Row],[pledged]]/Table1[[#This Row],[backers_count]],0)</f>
        <v>36.206106870229007</v>
      </c>
      <c r="T1025" s="5" t="s">
        <v>8325</v>
      </c>
      <c r="U1025" s="5" t="s">
        <v>8330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 t="str">
        <f>TEXT(((Table1[[#This Row],[deadline]]/60/60)/24)+DATE(1970,1,1),"mmm")</f>
        <v>Jan</v>
      </c>
      <c r="K1026" s="14" t="str">
        <f>TEXT(((Table1[[#This Row],[deadline]]/60/60)/24)+DATE(1970,1,1),"yyyy")</f>
        <v>2016</v>
      </c>
      <c r="L1026">
        <v>1451656563</v>
      </c>
      <c r="M1026">
        <f>((Table1[[#This Row],[launched_at]]/60/60)/24)+DATE(1970,1,1)+(-5/24)</f>
        <v>42370.372256944444</v>
      </c>
      <c r="N1026" t="b">
        <v>1</v>
      </c>
      <c r="O1026">
        <v>61</v>
      </c>
      <c r="P1026" t="b">
        <v>1</v>
      </c>
      <c r="Q1026" t="s">
        <v>8280</v>
      </c>
      <c r="R1026" s="5">
        <f>Table1[[#This Row],[pledged]]/D1026</f>
        <v>1.1863774999999999</v>
      </c>
      <c r="S1026" s="6">
        <f>IFERROR(Table1[[#This Row],[pledged]]/Table1[[#This Row],[backers_count]],0)</f>
        <v>388.9762295081967</v>
      </c>
      <c r="T1026" s="5" t="s">
        <v>8325</v>
      </c>
      <c r="U1026" s="5" t="s">
        <v>8330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 t="str">
        <f>TEXT(((Table1[[#This Row],[deadline]]/60/60)/24)+DATE(1970,1,1),"mmm")</f>
        <v>Mar</v>
      </c>
      <c r="K1027" s="14" t="str">
        <f>TEXT(((Table1[[#This Row],[deadline]]/60/60)/24)+DATE(1970,1,1),"yyyy")</f>
        <v>2015</v>
      </c>
      <c r="L1027">
        <v>1423944037</v>
      </c>
      <c r="M1027">
        <f>((Table1[[#This Row],[launched_at]]/60/60)/24)+DATE(1970,1,1)+(-5/24)</f>
        <v>42049.625428240739</v>
      </c>
      <c r="N1027" t="b">
        <v>1</v>
      </c>
      <c r="O1027">
        <v>1071</v>
      </c>
      <c r="P1027" t="b">
        <v>1</v>
      </c>
      <c r="Q1027" t="s">
        <v>8280</v>
      </c>
      <c r="R1027" s="5">
        <f>Table1[[#This Row],[pledged]]/D1027</f>
        <v>1.099283142857143</v>
      </c>
      <c r="S1027" s="6">
        <f>IFERROR(Table1[[#This Row],[pledged]]/Table1[[#This Row],[backers_count]],0)</f>
        <v>71.848571428571432</v>
      </c>
      <c r="T1027" s="5" t="s">
        <v>8325</v>
      </c>
      <c r="U1027" s="5" t="s">
        <v>8330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 t="str">
        <f>TEXT(((Table1[[#This Row],[deadline]]/60/60)/24)+DATE(1970,1,1),"mmm")</f>
        <v>Mar</v>
      </c>
      <c r="K1028" s="14" t="str">
        <f>TEXT(((Table1[[#This Row],[deadline]]/60/60)/24)+DATE(1970,1,1),"yyyy")</f>
        <v>2016</v>
      </c>
      <c r="L1028">
        <v>1456480016</v>
      </c>
      <c r="M1028">
        <f>((Table1[[#This Row],[launched_at]]/60/60)/24)+DATE(1970,1,1)+(-5/24)</f>
        <v>42426.199259259258</v>
      </c>
      <c r="N1028" t="b">
        <v>1</v>
      </c>
      <c r="O1028">
        <v>122</v>
      </c>
      <c r="P1028" t="b">
        <v>1</v>
      </c>
      <c r="Q1028" t="s">
        <v>8280</v>
      </c>
      <c r="R1028" s="5">
        <f>Table1[[#This Row],[pledged]]/D1028</f>
        <v>1.0000828571428571</v>
      </c>
      <c r="S1028" s="6">
        <f>IFERROR(Table1[[#This Row],[pledged]]/Table1[[#This Row],[backers_count]],0)</f>
        <v>57.381803278688523</v>
      </c>
      <c r="T1028" s="5" t="s">
        <v>8325</v>
      </c>
      <c r="U1028" s="5" t="s">
        <v>8330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 t="str">
        <f>TEXT(((Table1[[#This Row],[deadline]]/60/60)/24)+DATE(1970,1,1),"mmm")</f>
        <v>Oct</v>
      </c>
      <c r="K1029" s="14" t="str">
        <f>TEXT(((Table1[[#This Row],[deadline]]/60/60)/24)+DATE(1970,1,1),"yyyy")</f>
        <v>2014</v>
      </c>
      <c r="L1029">
        <v>1411433347</v>
      </c>
      <c r="M1029">
        <f>((Table1[[#This Row],[launched_at]]/60/60)/24)+DATE(1970,1,1)+(-5/24)</f>
        <v>41904.825775462959</v>
      </c>
      <c r="N1029" t="b">
        <v>1</v>
      </c>
      <c r="O1029">
        <v>111</v>
      </c>
      <c r="P1029" t="b">
        <v>1</v>
      </c>
      <c r="Q1029" t="s">
        <v>8280</v>
      </c>
      <c r="R1029" s="5">
        <f>Table1[[#This Row],[pledged]]/D1029</f>
        <v>1.0309292094387414</v>
      </c>
      <c r="S1029" s="6">
        <f>IFERROR(Table1[[#This Row],[pledged]]/Table1[[#This Row],[backers_count]],0)</f>
        <v>69.666666666666671</v>
      </c>
      <c r="T1029" s="5" t="s">
        <v>8325</v>
      </c>
      <c r="U1029" s="5" t="s">
        <v>8330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 t="str">
        <f>TEXT(((Table1[[#This Row],[deadline]]/60/60)/24)+DATE(1970,1,1),"mmm")</f>
        <v>Mar</v>
      </c>
      <c r="K1030" s="14" t="str">
        <f>TEXT(((Table1[[#This Row],[deadline]]/60/60)/24)+DATE(1970,1,1),"yyyy")</f>
        <v>2017</v>
      </c>
      <c r="L1030">
        <v>1484924605</v>
      </c>
      <c r="M1030">
        <f>((Table1[[#This Row],[launched_at]]/60/60)/24)+DATE(1970,1,1)+(-5/24)</f>
        <v>42755.419039351851</v>
      </c>
      <c r="N1030" t="b">
        <v>1</v>
      </c>
      <c r="O1030">
        <v>255</v>
      </c>
      <c r="P1030" t="b">
        <v>1</v>
      </c>
      <c r="Q1030" t="s">
        <v>8280</v>
      </c>
      <c r="R1030" s="5">
        <f>Table1[[#This Row],[pledged]]/D1030</f>
        <v>1.1727000000000001</v>
      </c>
      <c r="S1030" s="6">
        <f>IFERROR(Table1[[#This Row],[pledged]]/Table1[[#This Row],[backers_count]],0)</f>
        <v>45.988235294117644</v>
      </c>
      <c r="T1030" s="5" t="s">
        <v>8325</v>
      </c>
      <c r="U1030" s="5" t="s">
        <v>8330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 t="str">
        <f>TEXT(((Table1[[#This Row],[deadline]]/60/60)/24)+DATE(1970,1,1),"mmm")</f>
        <v>Apr</v>
      </c>
      <c r="K1031" s="14" t="str">
        <f>TEXT(((Table1[[#This Row],[deadline]]/60/60)/24)+DATE(1970,1,1),"yyyy")</f>
        <v>2015</v>
      </c>
      <c r="L1031">
        <v>1423501507</v>
      </c>
      <c r="M1031">
        <f>((Table1[[#This Row],[launched_at]]/60/60)/24)+DATE(1970,1,1)+(-5/24)</f>
        <v>42044.503553240742</v>
      </c>
      <c r="N1031" t="b">
        <v>0</v>
      </c>
      <c r="O1031">
        <v>141</v>
      </c>
      <c r="P1031" t="b">
        <v>1</v>
      </c>
      <c r="Q1031" t="s">
        <v>8280</v>
      </c>
      <c r="R1031" s="5">
        <f>Table1[[#This Row],[pledged]]/D1031</f>
        <v>1.1175999999999999</v>
      </c>
      <c r="S1031" s="6">
        <f>IFERROR(Table1[[#This Row],[pledged]]/Table1[[#This Row],[backers_count]],0)</f>
        <v>79.262411347517727</v>
      </c>
      <c r="T1031" s="5" t="s">
        <v>8325</v>
      </c>
      <c r="U1031" s="5" t="s">
        <v>8330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 t="str">
        <f>TEXT(((Table1[[#This Row],[deadline]]/60/60)/24)+DATE(1970,1,1),"mmm")</f>
        <v>Sep</v>
      </c>
      <c r="K1032" s="14" t="str">
        <f>TEXT(((Table1[[#This Row],[deadline]]/60/60)/24)+DATE(1970,1,1),"yyyy")</f>
        <v>2016</v>
      </c>
      <c r="L1032">
        <v>1472470549</v>
      </c>
      <c r="M1032">
        <f>((Table1[[#This Row],[launched_at]]/60/60)/24)+DATE(1970,1,1)+(-5/24)</f>
        <v>42611.274872685179</v>
      </c>
      <c r="N1032" t="b">
        <v>0</v>
      </c>
      <c r="O1032">
        <v>159</v>
      </c>
      <c r="P1032" t="b">
        <v>1</v>
      </c>
      <c r="Q1032" t="s">
        <v>8280</v>
      </c>
      <c r="R1032" s="5">
        <f>Table1[[#This Row],[pledged]]/D1032</f>
        <v>3.4209999999999998</v>
      </c>
      <c r="S1032" s="6">
        <f>IFERROR(Table1[[#This Row],[pledged]]/Table1[[#This Row],[backers_count]],0)</f>
        <v>43.031446540880502</v>
      </c>
      <c r="T1032" s="5" t="s">
        <v>8325</v>
      </c>
      <c r="U1032" s="5" t="s">
        <v>8330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 t="str">
        <f>TEXT(((Table1[[#This Row],[deadline]]/60/60)/24)+DATE(1970,1,1),"mmm")</f>
        <v>Dec</v>
      </c>
      <c r="K1033" s="14" t="str">
        <f>TEXT(((Table1[[#This Row],[deadline]]/60/60)/24)+DATE(1970,1,1),"yyyy")</f>
        <v>2015</v>
      </c>
      <c r="L1033">
        <v>1447698010</v>
      </c>
      <c r="M1033">
        <f>((Table1[[#This Row],[launched_at]]/60/60)/24)+DATE(1970,1,1)+(-5/24)</f>
        <v>42324.555671296293</v>
      </c>
      <c r="N1033" t="b">
        <v>0</v>
      </c>
      <c r="O1033">
        <v>99</v>
      </c>
      <c r="P1033" t="b">
        <v>1</v>
      </c>
      <c r="Q1033" t="s">
        <v>8280</v>
      </c>
      <c r="R1033" s="5">
        <f>Table1[[#This Row],[pledged]]/D1033</f>
        <v>1.0740000000000001</v>
      </c>
      <c r="S1033" s="6">
        <f>IFERROR(Table1[[#This Row],[pledged]]/Table1[[#This Row],[backers_count]],0)</f>
        <v>108.48484848484848</v>
      </c>
      <c r="T1033" s="5" t="s">
        <v>8325</v>
      </c>
      <c r="U1033" s="5" t="s">
        <v>8330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 t="str">
        <f>TEXT(((Table1[[#This Row],[deadline]]/60/60)/24)+DATE(1970,1,1),"mmm")</f>
        <v>Jun</v>
      </c>
      <c r="K1034" s="14" t="str">
        <f>TEXT(((Table1[[#This Row],[deadline]]/60/60)/24)+DATE(1970,1,1),"yyyy")</f>
        <v>2016</v>
      </c>
      <c r="L1034">
        <v>1464105625</v>
      </c>
      <c r="M1034">
        <f>((Table1[[#This Row],[launched_at]]/60/60)/24)+DATE(1970,1,1)+(-5/24)</f>
        <v>42514.458622685182</v>
      </c>
      <c r="N1034" t="b">
        <v>0</v>
      </c>
      <c r="O1034">
        <v>96</v>
      </c>
      <c r="P1034" t="b">
        <v>1</v>
      </c>
      <c r="Q1034" t="s">
        <v>8280</v>
      </c>
      <c r="R1034" s="5">
        <f>Table1[[#This Row],[pledged]]/D1034</f>
        <v>1.0849703703703704</v>
      </c>
      <c r="S1034" s="6">
        <f>IFERROR(Table1[[#This Row],[pledged]]/Table1[[#This Row],[backers_count]],0)</f>
        <v>61.029583333333335</v>
      </c>
      <c r="T1034" s="5" t="s">
        <v>8325</v>
      </c>
      <c r="U1034" s="5" t="s">
        <v>8330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 t="str">
        <f>TEXT(((Table1[[#This Row],[deadline]]/60/60)/24)+DATE(1970,1,1),"mmm")</f>
        <v>Dec</v>
      </c>
      <c r="K1035" s="14" t="str">
        <f>TEXT(((Table1[[#This Row],[deadline]]/60/60)/24)+DATE(1970,1,1),"yyyy")</f>
        <v>2016</v>
      </c>
      <c r="L1035">
        <v>1479144880</v>
      </c>
      <c r="M1035">
        <f>((Table1[[#This Row],[launched_at]]/60/60)/24)+DATE(1970,1,1)+(-5/24)</f>
        <v>42688.524074074077</v>
      </c>
      <c r="N1035" t="b">
        <v>0</v>
      </c>
      <c r="O1035">
        <v>27</v>
      </c>
      <c r="P1035" t="b">
        <v>1</v>
      </c>
      <c r="Q1035" t="s">
        <v>8280</v>
      </c>
      <c r="R1035" s="5">
        <f>Table1[[#This Row],[pledged]]/D1035</f>
        <v>1.0286144578313252</v>
      </c>
      <c r="S1035" s="6">
        <f>IFERROR(Table1[[#This Row],[pledged]]/Table1[[#This Row],[backers_count]],0)</f>
        <v>50.592592592592595</v>
      </c>
      <c r="T1035" s="5" t="s">
        <v>8325</v>
      </c>
      <c r="U1035" s="5" t="s">
        <v>8330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 t="str">
        <f>TEXT(((Table1[[#This Row],[deadline]]/60/60)/24)+DATE(1970,1,1),"mmm")</f>
        <v>Aug</v>
      </c>
      <c r="K1036" s="14" t="str">
        <f>TEXT(((Table1[[#This Row],[deadline]]/60/60)/24)+DATE(1970,1,1),"yyyy")</f>
        <v>2016</v>
      </c>
      <c r="L1036">
        <v>1467604804</v>
      </c>
      <c r="M1036">
        <f>((Table1[[#This Row],[launched_at]]/60/60)/24)+DATE(1970,1,1)+(-5/24)</f>
        <v>42554.958379629628</v>
      </c>
      <c r="N1036" t="b">
        <v>0</v>
      </c>
      <c r="O1036">
        <v>166</v>
      </c>
      <c r="P1036" t="b">
        <v>1</v>
      </c>
      <c r="Q1036" t="s">
        <v>8280</v>
      </c>
      <c r="R1036" s="5">
        <f>Table1[[#This Row],[pledged]]/D1036</f>
        <v>1.3000180000000001</v>
      </c>
      <c r="S1036" s="6">
        <f>IFERROR(Table1[[#This Row],[pledged]]/Table1[[#This Row],[backers_count]],0)</f>
        <v>39.157168674698795</v>
      </c>
      <c r="T1036" s="5" t="s">
        <v>8325</v>
      </c>
      <c r="U1036" s="5" t="s">
        <v>8330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 t="str">
        <f>TEXT(((Table1[[#This Row],[deadline]]/60/60)/24)+DATE(1970,1,1),"mmm")</f>
        <v>Feb</v>
      </c>
      <c r="K1037" s="14" t="str">
        <f>TEXT(((Table1[[#This Row],[deadline]]/60/60)/24)+DATE(1970,1,1),"yyyy")</f>
        <v>2015</v>
      </c>
      <c r="L1037">
        <v>1421076220</v>
      </c>
      <c r="M1037">
        <f>((Table1[[#This Row],[launched_at]]/60/60)/24)+DATE(1970,1,1)+(-5/24)</f>
        <v>42016.43310185185</v>
      </c>
      <c r="N1037" t="b">
        <v>0</v>
      </c>
      <c r="O1037">
        <v>76</v>
      </c>
      <c r="P1037" t="b">
        <v>1</v>
      </c>
      <c r="Q1037" t="s">
        <v>8280</v>
      </c>
      <c r="R1037" s="5">
        <f>Table1[[#This Row],[pledged]]/D1037</f>
        <v>1.0765217391304347</v>
      </c>
      <c r="S1037" s="6">
        <f>IFERROR(Table1[[#This Row],[pledged]]/Table1[[#This Row],[backers_count]],0)</f>
        <v>65.15789473684211</v>
      </c>
      <c r="T1037" s="5" t="s">
        <v>8325</v>
      </c>
      <c r="U1037" s="5" t="s">
        <v>8330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 t="str">
        <f>TEXT(((Table1[[#This Row],[deadline]]/60/60)/24)+DATE(1970,1,1),"mmm")</f>
        <v>Jan</v>
      </c>
      <c r="K1038" s="14" t="str">
        <f>TEXT(((Table1[[#This Row],[deadline]]/60/60)/24)+DATE(1970,1,1),"yyyy")</f>
        <v>2013</v>
      </c>
      <c r="L1038">
        <v>1354790790</v>
      </c>
      <c r="M1038">
        <f>((Table1[[#This Row],[launched_at]]/60/60)/24)+DATE(1970,1,1)+(-5/24)</f>
        <v>41249.240624999999</v>
      </c>
      <c r="N1038" t="b">
        <v>0</v>
      </c>
      <c r="O1038">
        <v>211</v>
      </c>
      <c r="P1038" t="b">
        <v>1</v>
      </c>
      <c r="Q1038" t="s">
        <v>8280</v>
      </c>
      <c r="R1038" s="5">
        <f>Table1[[#This Row],[pledged]]/D1038</f>
        <v>1.1236044444444444</v>
      </c>
      <c r="S1038" s="6">
        <f>IFERROR(Table1[[#This Row],[pledged]]/Table1[[#This Row],[backers_count]],0)</f>
        <v>23.963127962085309</v>
      </c>
      <c r="T1038" s="5" t="s">
        <v>8325</v>
      </c>
      <c r="U1038" s="5" t="s">
        <v>8330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 t="str">
        <f>TEXT(((Table1[[#This Row],[deadline]]/60/60)/24)+DATE(1970,1,1),"mmm")</f>
        <v>May</v>
      </c>
      <c r="K1039" s="14" t="str">
        <f>TEXT(((Table1[[#This Row],[deadline]]/60/60)/24)+DATE(1970,1,1),"yyyy")</f>
        <v>2015</v>
      </c>
      <c r="L1039">
        <v>1429991062</v>
      </c>
      <c r="M1039">
        <f>((Table1[[#This Row],[launched_at]]/60/60)/24)+DATE(1970,1,1)+(-5/24)</f>
        <v>42119.61414351852</v>
      </c>
      <c r="N1039" t="b">
        <v>0</v>
      </c>
      <c r="O1039">
        <v>21</v>
      </c>
      <c r="P1039" t="b">
        <v>1</v>
      </c>
      <c r="Q1039" t="s">
        <v>8280</v>
      </c>
      <c r="R1039" s="5">
        <f>Table1[[#This Row],[pledged]]/D1039</f>
        <v>1.0209999999999999</v>
      </c>
      <c r="S1039" s="6">
        <f>IFERROR(Table1[[#This Row],[pledged]]/Table1[[#This Row],[backers_count]],0)</f>
        <v>48.61904761904762</v>
      </c>
      <c r="T1039" s="5" t="s">
        <v>8325</v>
      </c>
      <c r="U1039" s="5" t="s">
        <v>8330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 t="str">
        <f>TEXT(((Table1[[#This Row],[deadline]]/60/60)/24)+DATE(1970,1,1),"mmm")</f>
        <v>Mar</v>
      </c>
      <c r="K1040" s="14" t="str">
        <f>TEXT(((Table1[[#This Row],[deadline]]/60/60)/24)+DATE(1970,1,1),"yyyy")</f>
        <v>2016</v>
      </c>
      <c r="L1040">
        <v>1455773623</v>
      </c>
      <c r="M1040">
        <f>((Table1[[#This Row],[launched_at]]/60/60)/24)+DATE(1970,1,1)+(-5/24)</f>
        <v>42418.023414351854</v>
      </c>
      <c r="N1040" t="b">
        <v>0</v>
      </c>
      <c r="O1040">
        <v>61</v>
      </c>
      <c r="P1040" t="b">
        <v>1</v>
      </c>
      <c r="Q1040" t="s">
        <v>8280</v>
      </c>
      <c r="R1040" s="5">
        <f>Table1[[#This Row],[pledged]]/D1040</f>
        <v>1.4533333333333334</v>
      </c>
      <c r="S1040" s="6">
        <f>IFERROR(Table1[[#This Row],[pledged]]/Table1[[#This Row],[backers_count]],0)</f>
        <v>35.73770491803279</v>
      </c>
      <c r="T1040" s="5" t="s">
        <v>8325</v>
      </c>
      <c r="U1040" s="5" t="s">
        <v>8330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 t="str">
        <f>TEXT(((Table1[[#This Row],[deadline]]/60/60)/24)+DATE(1970,1,1),"mmm")</f>
        <v>Dec</v>
      </c>
      <c r="K1041" s="14" t="str">
        <f>TEXT(((Table1[[#This Row],[deadline]]/60/60)/24)+DATE(1970,1,1),"yyyy")</f>
        <v>2016</v>
      </c>
      <c r="L1041">
        <v>1479436646</v>
      </c>
      <c r="M1041">
        <f>((Table1[[#This Row],[launched_at]]/60/60)/24)+DATE(1970,1,1)+(-5/24)</f>
        <v>42691.900995370372</v>
      </c>
      <c r="N1041" t="b">
        <v>0</v>
      </c>
      <c r="O1041">
        <v>30</v>
      </c>
      <c r="P1041" t="b">
        <v>1</v>
      </c>
      <c r="Q1041" t="s">
        <v>8280</v>
      </c>
      <c r="R1041" s="5">
        <f>Table1[[#This Row],[pledged]]/D1041</f>
        <v>1.282</v>
      </c>
      <c r="S1041" s="6">
        <f>IFERROR(Table1[[#This Row],[pledged]]/Table1[[#This Row],[backers_count]],0)</f>
        <v>21.366666666666667</v>
      </c>
      <c r="T1041" s="5" t="s">
        <v>8325</v>
      </c>
      <c r="U1041" s="5" t="s">
        <v>8330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 t="str">
        <f>TEXT(((Table1[[#This Row],[deadline]]/60/60)/24)+DATE(1970,1,1),"mmm")</f>
        <v>Aug</v>
      </c>
      <c r="K1042" s="14" t="str">
        <f>TEXT(((Table1[[#This Row],[deadline]]/60/60)/24)+DATE(1970,1,1),"yyyy")</f>
        <v>2016</v>
      </c>
      <c r="L1042">
        <v>1469725209</v>
      </c>
      <c r="M1042">
        <f>((Table1[[#This Row],[launched_at]]/60/60)/24)+DATE(1970,1,1)+(-5/24)</f>
        <v>42579.500104166662</v>
      </c>
      <c r="N1042" t="b">
        <v>0</v>
      </c>
      <c r="O1042">
        <v>1</v>
      </c>
      <c r="P1042" t="b">
        <v>0</v>
      </c>
      <c r="Q1042" t="s">
        <v>8281</v>
      </c>
      <c r="R1042" s="5">
        <f>Table1[[#This Row],[pledged]]/D1042</f>
        <v>2.9411764705882353E-3</v>
      </c>
      <c r="S1042" s="6">
        <f>IFERROR(Table1[[#This Row],[pledged]]/Table1[[#This Row],[backers_count]],0)</f>
        <v>250</v>
      </c>
      <c r="T1042" s="5" t="s">
        <v>8331</v>
      </c>
      <c r="U1042" s="5" t="s">
        <v>8332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 t="str">
        <f>TEXT(((Table1[[#This Row],[deadline]]/60/60)/24)+DATE(1970,1,1),"mmm")</f>
        <v>Jul</v>
      </c>
      <c r="K1043" s="14" t="str">
        <f>TEXT(((Table1[[#This Row],[deadline]]/60/60)/24)+DATE(1970,1,1),"yyyy")</f>
        <v>2014</v>
      </c>
      <c r="L1043">
        <v>1405041992</v>
      </c>
      <c r="M1043">
        <f>((Table1[[#This Row],[launched_at]]/60/60)/24)+DATE(1970,1,1)+(-5/24)</f>
        <v>41830.851759259262</v>
      </c>
      <c r="N1043" t="b">
        <v>0</v>
      </c>
      <c r="O1043">
        <v>0</v>
      </c>
      <c r="P1043" t="b">
        <v>0</v>
      </c>
      <c r="Q1043" t="s">
        <v>8281</v>
      </c>
      <c r="R1043" s="5">
        <f>Table1[[#This Row],[pledged]]/D1043</f>
        <v>0</v>
      </c>
      <c r="S1043" s="6">
        <f>IFERROR(Table1[[#This Row],[pledged]]/Table1[[#This Row],[backers_count]],0)</f>
        <v>0</v>
      </c>
      <c r="T1043" s="5" t="s">
        <v>8331</v>
      </c>
      <c r="U1043" s="5" t="s">
        <v>8332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 t="str">
        <f>TEXT(((Table1[[#This Row],[deadline]]/60/60)/24)+DATE(1970,1,1),"mmm")</f>
        <v>Sep</v>
      </c>
      <c r="K1044" s="14" t="str">
        <f>TEXT(((Table1[[#This Row],[deadline]]/60/60)/24)+DATE(1970,1,1),"yyyy")</f>
        <v>2014</v>
      </c>
      <c r="L1044">
        <v>1406824948</v>
      </c>
      <c r="M1044">
        <f>((Table1[[#This Row],[launched_at]]/60/60)/24)+DATE(1970,1,1)+(-5/24)</f>
        <v>41851.487824074073</v>
      </c>
      <c r="N1044" t="b">
        <v>0</v>
      </c>
      <c r="O1044">
        <v>1</v>
      </c>
      <c r="P1044" t="b">
        <v>0</v>
      </c>
      <c r="Q1044" t="s">
        <v>8281</v>
      </c>
      <c r="R1044" s="5">
        <f>Table1[[#This Row],[pledged]]/D1044</f>
        <v>1.5384615384615385E-2</v>
      </c>
      <c r="S1044" s="6">
        <f>IFERROR(Table1[[#This Row],[pledged]]/Table1[[#This Row],[backers_count]],0)</f>
        <v>10</v>
      </c>
      <c r="T1044" s="5" t="s">
        <v>8331</v>
      </c>
      <c r="U1044" s="5" t="s">
        <v>8332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 t="str">
        <f>TEXT(((Table1[[#This Row],[deadline]]/60/60)/24)+DATE(1970,1,1),"mmm")</f>
        <v>May</v>
      </c>
      <c r="K1045" s="14" t="str">
        <f>TEXT(((Table1[[#This Row],[deadline]]/60/60)/24)+DATE(1970,1,1),"yyyy")</f>
        <v>2015</v>
      </c>
      <c r="L1045">
        <v>1429509855</v>
      </c>
      <c r="M1045">
        <f>((Table1[[#This Row],[launched_at]]/60/60)/24)+DATE(1970,1,1)+(-5/24)</f>
        <v>42114.044618055552</v>
      </c>
      <c r="N1045" t="b">
        <v>0</v>
      </c>
      <c r="O1045">
        <v>292</v>
      </c>
      <c r="P1045" t="b">
        <v>0</v>
      </c>
      <c r="Q1045" t="s">
        <v>8281</v>
      </c>
      <c r="R1045" s="5">
        <f>Table1[[#This Row],[pledged]]/D1045</f>
        <v>8.5370000000000001E-2</v>
      </c>
      <c r="S1045" s="6">
        <f>IFERROR(Table1[[#This Row],[pledged]]/Table1[[#This Row],[backers_count]],0)</f>
        <v>29.236301369863014</v>
      </c>
      <c r="T1045" s="5" t="s">
        <v>8331</v>
      </c>
      <c r="U1045" s="5" t="s">
        <v>8332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 t="str">
        <f>TEXT(((Table1[[#This Row],[deadline]]/60/60)/24)+DATE(1970,1,1),"mmm")</f>
        <v>Mar</v>
      </c>
      <c r="K1046" s="14" t="str">
        <f>TEXT(((Table1[[#This Row],[deadline]]/60/60)/24)+DATE(1970,1,1),"yyyy")</f>
        <v>2015</v>
      </c>
      <c r="L1046">
        <v>1420668801</v>
      </c>
      <c r="M1046">
        <f>((Table1[[#This Row],[launched_at]]/60/60)/24)+DATE(1970,1,1)+(-5/24)</f>
        <v>42011.717604166661</v>
      </c>
      <c r="N1046" t="b">
        <v>0</v>
      </c>
      <c r="O1046">
        <v>2</v>
      </c>
      <c r="P1046" t="b">
        <v>0</v>
      </c>
      <c r="Q1046" t="s">
        <v>8281</v>
      </c>
      <c r="R1046" s="5">
        <f>Table1[[#This Row],[pledged]]/D1046</f>
        <v>8.571428571428571E-4</v>
      </c>
      <c r="S1046" s="6">
        <f>IFERROR(Table1[[#This Row],[pledged]]/Table1[[#This Row],[backers_count]],0)</f>
        <v>3</v>
      </c>
      <c r="T1046" s="5" t="s">
        <v>8331</v>
      </c>
      <c r="U1046" s="5" t="s">
        <v>8332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 t="str">
        <f>TEXT(((Table1[[#This Row],[deadline]]/60/60)/24)+DATE(1970,1,1),"mmm")</f>
        <v>Aug</v>
      </c>
      <c r="K1047" s="14" t="str">
        <f>TEXT(((Table1[[#This Row],[deadline]]/60/60)/24)+DATE(1970,1,1),"yyyy")</f>
        <v>2014</v>
      </c>
      <c r="L1047">
        <v>1406235550</v>
      </c>
      <c r="M1047">
        <f>((Table1[[#This Row],[launched_at]]/60/60)/24)+DATE(1970,1,1)+(-5/24)</f>
        <v>41844.666087962964</v>
      </c>
      <c r="N1047" t="b">
        <v>0</v>
      </c>
      <c r="O1047">
        <v>8</v>
      </c>
      <c r="P1047" t="b">
        <v>0</v>
      </c>
      <c r="Q1047" t="s">
        <v>8281</v>
      </c>
      <c r="R1047" s="5">
        <f>Table1[[#This Row],[pledged]]/D1047</f>
        <v>2.6599999999999999E-2</v>
      </c>
      <c r="S1047" s="6">
        <f>IFERROR(Table1[[#This Row],[pledged]]/Table1[[#This Row],[backers_count]],0)</f>
        <v>33.25</v>
      </c>
      <c r="T1047" s="5" t="s">
        <v>8331</v>
      </c>
      <c r="U1047" s="5" t="s">
        <v>8332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 t="str">
        <f>TEXT(((Table1[[#This Row],[deadline]]/60/60)/24)+DATE(1970,1,1),"mmm")</f>
        <v>Dec</v>
      </c>
      <c r="K1048" s="14" t="str">
        <f>TEXT(((Table1[[#This Row],[deadline]]/60/60)/24)+DATE(1970,1,1),"yyyy")</f>
        <v>2015</v>
      </c>
      <c r="L1048">
        <v>1447273560</v>
      </c>
      <c r="M1048">
        <f>((Table1[[#This Row],[launched_at]]/60/60)/24)+DATE(1970,1,1)+(-5/24)</f>
        <v>42319.643055555549</v>
      </c>
      <c r="N1048" t="b">
        <v>0</v>
      </c>
      <c r="O1048">
        <v>0</v>
      </c>
      <c r="P1048" t="b">
        <v>0</v>
      </c>
      <c r="Q1048" t="s">
        <v>8281</v>
      </c>
      <c r="R1048" s="5">
        <f>Table1[[#This Row],[pledged]]/D1048</f>
        <v>0</v>
      </c>
      <c r="S1048" s="6">
        <f>IFERROR(Table1[[#This Row],[pledged]]/Table1[[#This Row],[backers_count]],0)</f>
        <v>0</v>
      </c>
      <c r="T1048" s="5" t="s">
        <v>8331</v>
      </c>
      <c r="U1048" s="5" t="s">
        <v>8332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 t="str">
        <f>TEXT(((Table1[[#This Row],[deadline]]/60/60)/24)+DATE(1970,1,1),"mmm")</f>
        <v>Nov</v>
      </c>
      <c r="K1049" s="14" t="str">
        <f>TEXT(((Table1[[#This Row],[deadline]]/60/60)/24)+DATE(1970,1,1),"yyyy")</f>
        <v>2014</v>
      </c>
      <c r="L1049">
        <v>1412624315</v>
      </c>
      <c r="M1049">
        <f>((Table1[[#This Row],[launched_at]]/60/60)/24)+DATE(1970,1,1)+(-5/24)</f>
        <v>41918.610127314809</v>
      </c>
      <c r="N1049" t="b">
        <v>0</v>
      </c>
      <c r="O1049">
        <v>1</v>
      </c>
      <c r="P1049" t="b">
        <v>0</v>
      </c>
      <c r="Q1049" t="s">
        <v>8281</v>
      </c>
      <c r="R1049" s="5">
        <f>Table1[[#This Row],[pledged]]/D1049</f>
        <v>5.0000000000000001E-4</v>
      </c>
      <c r="S1049" s="6">
        <f>IFERROR(Table1[[#This Row],[pledged]]/Table1[[#This Row],[backers_count]],0)</f>
        <v>1</v>
      </c>
      <c r="T1049" s="5" t="s">
        <v>8331</v>
      </c>
      <c r="U1049" s="5" t="s">
        <v>8332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 t="str">
        <f>TEXT(((Table1[[#This Row],[deadline]]/60/60)/24)+DATE(1970,1,1),"mmm")</f>
        <v>Sep</v>
      </c>
      <c r="K1050" s="14" t="str">
        <f>TEXT(((Table1[[#This Row],[deadline]]/60/60)/24)+DATE(1970,1,1),"yyyy")</f>
        <v>2016</v>
      </c>
      <c r="L1050">
        <v>1471310189</v>
      </c>
      <c r="M1050">
        <f>((Table1[[#This Row],[launched_at]]/60/60)/24)+DATE(1970,1,1)+(-5/24)</f>
        <v>42597.844780092586</v>
      </c>
      <c r="N1050" t="b">
        <v>0</v>
      </c>
      <c r="O1050">
        <v>4</v>
      </c>
      <c r="P1050" t="b">
        <v>0</v>
      </c>
      <c r="Q1050" t="s">
        <v>8281</v>
      </c>
      <c r="R1050" s="5">
        <f>Table1[[#This Row],[pledged]]/D1050</f>
        <v>1.4133333333333333E-2</v>
      </c>
      <c r="S1050" s="6">
        <f>IFERROR(Table1[[#This Row],[pledged]]/Table1[[#This Row],[backers_count]],0)</f>
        <v>53</v>
      </c>
      <c r="T1050" s="5" t="s">
        <v>8331</v>
      </c>
      <c r="U1050" s="5" t="s">
        <v>8332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 t="str">
        <f>TEXT(((Table1[[#This Row],[deadline]]/60/60)/24)+DATE(1970,1,1),"mmm")</f>
        <v>Feb</v>
      </c>
      <c r="K1051" s="14" t="str">
        <f>TEXT(((Table1[[#This Row],[deadline]]/60/60)/24)+DATE(1970,1,1),"yyyy")</f>
        <v>2016</v>
      </c>
      <c r="L1051">
        <v>1452680445</v>
      </c>
      <c r="M1051">
        <f>((Table1[[#This Row],[launched_at]]/60/60)/24)+DATE(1970,1,1)+(-5/24)</f>
        <v>42382.222743055558</v>
      </c>
      <c r="N1051" t="b">
        <v>0</v>
      </c>
      <c r="O1051">
        <v>0</v>
      </c>
      <c r="P1051" t="b">
        <v>0</v>
      </c>
      <c r="Q1051" t="s">
        <v>8281</v>
      </c>
      <c r="R1051" s="5">
        <f>Table1[[#This Row],[pledged]]/D1051</f>
        <v>0</v>
      </c>
      <c r="S1051" s="6">
        <f>IFERROR(Table1[[#This Row],[pledged]]/Table1[[#This Row],[backers_count]],0)</f>
        <v>0</v>
      </c>
      <c r="T1051" s="5" t="s">
        <v>8331</v>
      </c>
      <c r="U1051" s="5" t="s">
        <v>8332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 t="str">
        <f>TEXT(((Table1[[#This Row],[deadline]]/60/60)/24)+DATE(1970,1,1),"mmm")</f>
        <v>Sep</v>
      </c>
      <c r="K1052" s="14" t="str">
        <f>TEXT(((Table1[[#This Row],[deadline]]/60/60)/24)+DATE(1970,1,1),"yyyy")</f>
        <v>2015</v>
      </c>
      <c r="L1052">
        <v>1439665677</v>
      </c>
      <c r="M1052">
        <f>((Table1[[#This Row],[launched_at]]/60/60)/24)+DATE(1970,1,1)+(-5/24)</f>
        <v>42231.588854166665</v>
      </c>
      <c r="N1052" t="b">
        <v>0</v>
      </c>
      <c r="O1052">
        <v>0</v>
      </c>
      <c r="P1052" t="b">
        <v>0</v>
      </c>
      <c r="Q1052" t="s">
        <v>8281</v>
      </c>
      <c r="R1052" s="5">
        <f>Table1[[#This Row],[pledged]]/D1052</f>
        <v>0</v>
      </c>
      <c r="S1052" s="6">
        <f>IFERROR(Table1[[#This Row],[pledged]]/Table1[[#This Row],[backers_count]],0)</f>
        <v>0</v>
      </c>
      <c r="T1052" s="5" t="s">
        <v>8331</v>
      </c>
      <c r="U1052" s="5" t="s">
        <v>8332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 t="str">
        <f>TEXT(((Table1[[#This Row],[deadline]]/60/60)/24)+DATE(1970,1,1),"mmm")</f>
        <v>Aug</v>
      </c>
      <c r="K1053" s="14" t="str">
        <f>TEXT(((Table1[[#This Row],[deadline]]/60/60)/24)+DATE(1970,1,1),"yyyy")</f>
        <v>2014</v>
      </c>
      <c r="L1053">
        <v>1406679625</v>
      </c>
      <c r="M1053">
        <f>((Table1[[#This Row],[launched_at]]/60/60)/24)+DATE(1970,1,1)+(-5/24)</f>
        <v>41849.805844907409</v>
      </c>
      <c r="N1053" t="b">
        <v>0</v>
      </c>
      <c r="O1053">
        <v>0</v>
      </c>
      <c r="P1053" t="b">
        <v>0</v>
      </c>
      <c r="Q1053" t="s">
        <v>8281</v>
      </c>
      <c r="R1053" s="5">
        <f>Table1[[#This Row],[pledged]]/D1053</f>
        <v>0</v>
      </c>
      <c r="S1053" s="6">
        <f>IFERROR(Table1[[#This Row],[pledged]]/Table1[[#This Row],[backers_count]],0)</f>
        <v>0</v>
      </c>
      <c r="T1053" s="5" t="s">
        <v>8331</v>
      </c>
      <c r="U1053" s="5" t="s">
        <v>8332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 t="str">
        <f>TEXT(((Table1[[#This Row],[deadline]]/60/60)/24)+DATE(1970,1,1),"mmm")</f>
        <v>Jun</v>
      </c>
      <c r="K1054" s="14" t="str">
        <f>TEXT(((Table1[[#This Row],[deadline]]/60/60)/24)+DATE(1970,1,1),"yyyy")</f>
        <v>2016</v>
      </c>
      <c r="L1054">
        <v>1461438495</v>
      </c>
      <c r="M1054">
        <f>((Table1[[#This Row],[launched_at]]/60/60)/24)+DATE(1970,1,1)+(-5/24)</f>
        <v>42483.589062499996</v>
      </c>
      <c r="N1054" t="b">
        <v>0</v>
      </c>
      <c r="O1054">
        <v>0</v>
      </c>
      <c r="P1054" t="b">
        <v>0</v>
      </c>
      <c r="Q1054" t="s">
        <v>8281</v>
      </c>
      <c r="R1054" s="5">
        <f>Table1[[#This Row],[pledged]]/D1054</f>
        <v>0</v>
      </c>
      <c r="S1054" s="6">
        <f>IFERROR(Table1[[#This Row],[pledged]]/Table1[[#This Row],[backers_count]],0)</f>
        <v>0</v>
      </c>
      <c r="T1054" s="5" t="s">
        <v>8331</v>
      </c>
      <c r="U1054" s="5" t="s">
        <v>8332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 t="str">
        <f>TEXT(((Table1[[#This Row],[deadline]]/60/60)/24)+DATE(1970,1,1),"mmm")</f>
        <v>Mar</v>
      </c>
      <c r="K1055" s="14" t="str">
        <f>TEXT(((Table1[[#This Row],[deadline]]/60/60)/24)+DATE(1970,1,1),"yyyy")</f>
        <v>2017</v>
      </c>
      <c r="L1055">
        <v>1486613332</v>
      </c>
      <c r="M1055">
        <f>((Table1[[#This Row],[launched_at]]/60/60)/24)+DATE(1970,1,1)+(-5/24)</f>
        <v>42774.964490740742</v>
      </c>
      <c r="N1055" t="b">
        <v>0</v>
      </c>
      <c r="O1055">
        <v>1</v>
      </c>
      <c r="P1055" t="b">
        <v>0</v>
      </c>
      <c r="Q1055" t="s">
        <v>8281</v>
      </c>
      <c r="R1055" s="5">
        <f>Table1[[#This Row],[pledged]]/D1055</f>
        <v>0.01</v>
      </c>
      <c r="S1055" s="6">
        <f>IFERROR(Table1[[#This Row],[pledged]]/Table1[[#This Row],[backers_count]],0)</f>
        <v>15</v>
      </c>
      <c r="T1055" s="5" t="s">
        <v>8331</v>
      </c>
      <c r="U1055" s="5" t="s">
        <v>8332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 t="str">
        <f>TEXT(((Table1[[#This Row],[deadline]]/60/60)/24)+DATE(1970,1,1),"mmm")</f>
        <v>Aug</v>
      </c>
      <c r="K1056" s="14" t="str">
        <f>TEXT(((Table1[[#This Row],[deadline]]/60/60)/24)+DATE(1970,1,1),"yyyy")</f>
        <v>2014</v>
      </c>
      <c r="L1056">
        <v>1405110399</v>
      </c>
      <c r="M1056">
        <f>((Table1[[#This Row],[launched_at]]/60/60)/24)+DATE(1970,1,1)+(-5/24)</f>
        <v>41831.643506944441</v>
      </c>
      <c r="N1056" t="b">
        <v>0</v>
      </c>
      <c r="O1056">
        <v>0</v>
      </c>
      <c r="P1056" t="b">
        <v>0</v>
      </c>
      <c r="Q1056" t="s">
        <v>8281</v>
      </c>
      <c r="R1056" s="5">
        <f>Table1[[#This Row],[pledged]]/D1056</f>
        <v>0</v>
      </c>
      <c r="S1056" s="6">
        <f>IFERROR(Table1[[#This Row],[pledged]]/Table1[[#This Row],[backers_count]],0)</f>
        <v>0</v>
      </c>
      <c r="T1056" s="5" t="s">
        <v>8331</v>
      </c>
      <c r="U1056" s="5" t="s">
        <v>8332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 t="str">
        <f>TEXT(((Table1[[#This Row],[deadline]]/60/60)/24)+DATE(1970,1,1),"mmm")</f>
        <v>Mar</v>
      </c>
      <c r="K1057" s="14" t="str">
        <f>TEXT(((Table1[[#This Row],[deadline]]/60/60)/24)+DATE(1970,1,1),"yyyy")</f>
        <v>2016</v>
      </c>
      <c r="L1057">
        <v>1454802545</v>
      </c>
      <c r="M1057">
        <f>((Table1[[#This Row],[launched_at]]/60/60)/24)+DATE(1970,1,1)+(-5/24)</f>
        <v>42406.784085648142</v>
      </c>
      <c r="N1057" t="b">
        <v>0</v>
      </c>
      <c r="O1057">
        <v>0</v>
      </c>
      <c r="P1057" t="b">
        <v>0</v>
      </c>
      <c r="Q1057" t="s">
        <v>8281</v>
      </c>
      <c r="R1057" s="5">
        <f>Table1[[#This Row],[pledged]]/D1057</f>
        <v>0</v>
      </c>
      <c r="S1057" s="6">
        <f>IFERROR(Table1[[#This Row],[pledged]]/Table1[[#This Row],[backers_count]],0)</f>
        <v>0</v>
      </c>
      <c r="T1057" s="5" t="s">
        <v>8331</v>
      </c>
      <c r="U1057" s="5" t="s">
        <v>8332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 t="str">
        <f>TEXT(((Table1[[#This Row],[deadline]]/60/60)/24)+DATE(1970,1,1),"mmm")</f>
        <v>Apr</v>
      </c>
      <c r="K1058" s="14" t="str">
        <f>TEXT(((Table1[[#This Row],[deadline]]/60/60)/24)+DATE(1970,1,1),"yyyy")</f>
        <v>2015</v>
      </c>
      <c r="L1058">
        <v>1424711777</v>
      </c>
      <c r="M1058">
        <f>((Table1[[#This Row],[launched_at]]/60/60)/24)+DATE(1970,1,1)+(-5/24)</f>
        <v>42058.511307870365</v>
      </c>
      <c r="N1058" t="b">
        <v>0</v>
      </c>
      <c r="O1058">
        <v>0</v>
      </c>
      <c r="P1058" t="b">
        <v>0</v>
      </c>
      <c r="Q1058" t="s">
        <v>8281</v>
      </c>
      <c r="R1058" s="5">
        <f>Table1[[#This Row],[pledged]]/D1058</f>
        <v>0</v>
      </c>
      <c r="S1058" s="6">
        <f>IFERROR(Table1[[#This Row],[pledged]]/Table1[[#This Row],[backers_count]],0)</f>
        <v>0</v>
      </c>
      <c r="T1058" s="5" t="s">
        <v>8331</v>
      </c>
      <c r="U1058" s="5" t="s">
        <v>8332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 t="str">
        <f>TEXT(((Table1[[#This Row],[deadline]]/60/60)/24)+DATE(1970,1,1),"mmm")</f>
        <v>Dec</v>
      </c>
      <c r="K1059" s="14" t="str">
        <f>TEXT(((Table1[[#This Row],[deadline]]/60/60)/24)+DATE(1970,1,1),"yyyy")</f>
        <v>2016</v>
      </c>
      <c r="L1059">
        <v>1478292883</v>
      </c>
      <c r="M1059">
        <f>((Table1[[#This Row],[launched_at]]/60/60)/24)+DATE(1970,1,1)+(-5/24)</f>
        <v>42678.662997685176</v>
      </c>
      <c r="N1059" t="b">
        <v>0</v>
      </c>
      <c r="O1059">
        <v>0</v>
      </c>
      <c r="P1059" t="b">
        <v>0</v>
      </c>
      <c r="Q1059" t="s">
        <v>8281</v>
      </c>
      <c r="R1059" s="5">
        <f>Table1[[#This Row],[pledged]]/D1059</f>
        <v>0</v>
      </c>
      <c r="S1059" s="6">
        <f>IFERROR(Table1[[#This Row],[pledged]]/Table1[[#This Row],[backers_count]],0)</f>
        <v>0</v>
      </c>
      <c r="T1059" s="5" t="s">
        <v>8331</v>
      </c>
      <c r="U1059" s="5" t="s">
        <v>8332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 t="str">
        <f>TEXT(((Table1[[#This Row],[deadline]]/60/60)/24)+DATE(1970,1,1),"mmm")</f>
        <v>Mar</v>
      </c>
      <c r="K1060" s="14" t="str">
        <f>TEXT(((Table1[[#This Row],[deadline]]/60/60)/24)+DATE(1970,1,1),"yyyy")</f>
        <v>2015</v>
      </c>
      <c r="L1060">
        <v>1423777043</v>
      </c>
      <c r="M1060">
        <f>((Table1[[#This Row],[launched_at]]/60/60)/24)+DATE(1970,1,1)+(-5/24)</f>
        <v>42047.692627314813</v>
      </c>
      <c r="N1060" t="b">
        <v>0</v>
      </c>
      <c r="O1060">
        <v>0</v>
      </c>
      <c r="P1060" t="b">
        <v>0</v>
      </c>
      <c r="Q1060" t="s">
        <v>8281</v>
      </c>
      <c r="R1060" s="5">
        <f>Table1[[#This Row],[pledged]]/D1060</f>
        <v>0</v>
      </c>
      <c r="S1060" s="6">
        <f>IFERROR(Table1[[#This Row],[pledged]]/Table1[[#This Row],[backers_count]],0)</f>
        <v>0</v>
      </c>
      <c r="T1060" s="5" t="s">
        <v>8331</v>
      </c>
      <c r="U1060" s="5" t="s">
        <v>8332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 t="str">
        <f>TEXT(((Table1[[#This Row],[deadline]]/60/60)/24)+DATE(1970,1,1),"mmm")</f>
        <v>Mar</v>
      </c>
      <c r="K1061" s="14" t="str">
        <f>TEXT(((Table1[[#This Row],[deadline]]/60/60)/24)+DATE(1970,1,1),"yyyy")</f>
        <v>2015</v>
      </c>
      <c r="L1061">
        <v>1423681056</v>
      </c>
      <c r="M1061">
        <f>((Table1[[#This Row],[launched_at]]/60/60)/24)+DATE(1970,1,1)+(-5/24)</f>
        <v>42046.581666666665</v>
      </c>
      <c r="N1061" t="b">
        <v>0</v>
      </c>
      <c r="O1061">
        <v>0</v>
      </c>
      <c r="P1061" t="b">
        <v>0</v>
      </c>
      <c r="Q1061" t="s">
        <v>8281</v>
      </c>
      <c r="R1061" s="5">
        <f>Table1[[#This Row],[pledged]]/D1061</f>
        <v>0</v>
      </c>
      <c r="S1061" s="6">
        <f>IFERROR(Table1[[#This Row],[pledged]]/Table1[[#This Row],[backers_count]],0)</f>
        <v>0</v>
      </c>
      <c r="T1061" s="5" t="s">
        <v>8331</v>
      </c>
      <c r="U1061" s="5" t="s">
        <v>8332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 t="str">
        <f>TEXT(((Table1[[#This Row],[deadline]]/60/60)/24)+DATE(1970,1,1),"mmm")</f>
        <v>Apr</v>
      </c>
      <c r="K1062" s="14" t="str">
        <f>TEXT(((Table1[[#This Row],[deadline]]/60/60)/24)+DATE(1970,1,1),"yyyy")</f>
        <v>2015</v>
      </c>
      <c r="L1062">
        <v>1426542893</v>
      </c>
      <c r="M1062">
        <f>((Table1[[#This Row],[launched_at]]/60/60)/24)+DATE(1970,1,1)+(-5/24)</f>
        <v>42079.704780092587</v>
      </c>
      <c r="N1062" t="b">
        <v>0</v>
      </c>
      <c r="O1062">
        <v>1</v>
      </c>
      <c r="P1062" t="b">
        <v>0</v>
      </c>
      <c r="Q1062" t="s">
        <v>8281</v>
      </c>
      <c r="R1062" s="5">
        <f>Table1[[#This Row],[pledged]]/D1062</f>
        <v>0.01</v>
      </c>
      <c r="S1062" s="6">
        <f>IFERROR(Table1[[#This Row],[pledged]]/Table1[[#This Row],[backers_count]],0)</f>
        <v>50</v>
      </c>
      <c r="T1062" s="5" t="s">
        <v>8331</v>
      </c>
      <c r="U1062" s="5" t="s">
        <v>8332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 t="str">
        <f>TEXT(((Table1[[#This Row],[deadline]]/60/60)/24)+DATE(1970,1,1),"mmm")</f>
        <v>May</v>
      </c>
      <c r="K1063" s="14" t="str">
        <f>TEXT(((Table1[[#This Row],[deadline]]/60/60)/24)+DATE(1970,1,1),"yyyy")</f>
        <v>2016</v>
      </c>
      <c r="L1063">
        <v>1456987108</v>
      </c>
      <c r="M1063">
        <f>((Table1[[#This Row],[launched_at]]/60/60)/24)+DATE(1970,1,1)+(-5/24)</f>
        <v>42432.068379629629</v>
      </c>
      <c r="N1063" t="b">
        <v>0</v>
      </c>
      <c r="O1063">
        <v>0</v>
      </c>
      <c r="P1063" t="b">
        <v>0</v>
      </c>
      <c r="Q1063" t="s">
        <v>8281</v>
      </c>
      <c r="R1063" s="5">
        <f>Table1[[#This Row],[pledged]]/D1063</f>
        <v>0</v>
      </c>
      <c r="S1063" s="6">
        <f>IFERROR(Table1[[#This Row],[pledged]]/Table1[[#This Row],[backers_count]],0)</f>
        <v>0</v>
      </c>
      <c r="T1063" s="5" t="s">
        <v>8331</v>
      </c>
      <c r="U1063" s="5" t="s">
        <v>8332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 t="str">
        <f>TEXT(((Table1[[#This Row],[deadline]]/60/60)/24)+DATE(1970,1,1),"mmm")</f>
        <v>Jul</v>
      </c>
      <c r="K1064" s="14" t="str">
        <f>TEXT(((Table1[[#This Row],[deadline]]/60/60)/24)+DATE(1970,1,1),"yyyy")</f>
        <v>2016</v>
      </c>
      <c r="L1064">
        <v>1467746541</v>
      </c>
      <c r="M1064">
        <f>((Table1[[#This Row],[launched_at]]/60/60)/24)+DATE(1970,1,1)+(-5/24)</f>
        <v>42556.598854166667</v>
      </c>
      <c r="N1064" t="b">
        <v>0</v>
      </c>
      <c r="O1064">
        <v>4</v>
      </c>
      <c r="P1064" t="b">
        <v>0</v>
      </c>
      <c r="Q1064" t="s">
        <v>8281</v>
      </c>
      <c r="R1064" s="5">
        <f>Table1[[#This Row],[pledged]]/D1064</f>
        <v>0.95477386934673369</v>
      </c>
      <c r="S1064" s="6">
        <f>IFERROR(Table1[[#This Row],[pledged]]/Table1[[#This Row],[backers_count]],0)</f>
        <v>47.5</v>
      </c>
      <c r="T1064" s="5" t="s">
        <v>8331</v>
      </c>
      <c r="U1064" s="5" t="s">
        <v>8332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 t="str">
        <f>TEXT(((Table1[[#This Row],[deadline]]/60/60)/24)+DATE(1970,1,1),"mmm")</f>
        <v>Aug</v>
      </c>
      <c r="K1065" s="14" t="str">
        <f>TEXT(((Table1[[#This Row],[deadline]]/60/60)/24)+DATE(1970,1,1),"yyyy")</f>
        <v>2016</v>
      </c>
      <c r="L1065">
        <v>1470012262</v>
      </c>
      <c r="M1065">
        <f>((Table1[[#This Row],[launched_at]]/60/60)/24)+DATE(1970,1,1)+(-5/24)</f>
        <v>42582.822476851848</v>
      </c>
      <c r="N1065" t="b">
        <v>0</v>
      </c>
      <c r="O1065">
        <v>0</v>
      </c>
      <c r="P1065" t="b">
        <v>0</v>
      </c>
      <c r="Q1065" t="s">
        <v>8281</v>
      </c>
      <c r="R1065" s="5">
        <f>Table1[[#This Row],[pledged]]/D1065</f>
        <v>0</v>
      </c>
      <c r="S1065" s="6">
        <f>IFERROR(Table1[[#This Row],[pledged]]/Table1[[#This Row],[backers_count]],0)</f>
        <v>0</v>
      </c>
      <c r="T1065" s="5" t="s">
        <v>8331</v>
      </c>
      <c r="U1065" s="5" t="s">
        <v>8332</v>
      </c>
    </row>
    <row r="1066" spans="1:21" ht="75" x14ac:dyDescent="0.2">
      <c r="A1066">
        <v>3788</v>
      </c>
      <c r="B1066" s="3" t="s">
        <v>3785</v>
      </c>
      <c r="C1066" s="3" t="s">
        <v>7898</v>
      </c>
      <c r="D1066">
        <v>75000</v>
      </c>
      <c r="E1066">
        <v>500</v>
      </c>
      <c r="F1066" t="s">
        <v>8221</v>
      </c>
      <c r="G1066" t="s">
        <v>8224</v>
      </c>
      <c r="H1066" t="s">
        <v>8246</v>
      </c>
      <c r="I1066">
        <v>1450887480</v>
      </c>
      <c r="J1066" s="14" t="str">
        <f>TEXT(((Table1[[#This Row],[deadline]]/60/60)/24)+DATE(1970,1,1),"mmm")</f>
        <v>Dec</v>
      </c>
      <c r="K1066" s="14" t="str">
        <f>TEXT(((Table1[[#This Row],[deadline]]/60/60)/24)+DATE(1970,1,1),"yyyy")</f>
        <v>2015</v>
      </c>
      <c r="L1066">
        <v>1448469719</v>
      </c>
      <c r="M1066">
        <f>((Table1[[#This Row],[launched_at]]/60/60)/24)+DATE(1970,1,1)+(-5/24)</f>
        <v>42333.487488425926</v>
      </c>
      <c r="N1066" t="b">
        <v>0</v>
      </c>
      <c r="O1066">
        <v>1</v>
      </c>
      <c r="P1066" t="b">
        <v>0</v>
      </c>
      <c r="Q1066" t="s">
        <v>8305</v>
      </c>
      <c r="R1066" s="5">
        <f>Table1[[#This Row],[pledged]]/D1066</f>
        <v>6.6666666666666671E-3</v>
      </c>
      <c r="S1066" s="6">
        <f>IFERROR(Table1[[#This Row],[pledged]]/Table1[[#This Row],[backers_count]],0)</f>
        <v>500</v>
      </c>
      <c r="T1066" s="5" t="s">
        <v>8317</v>
      </c>
      <c r="U1066" s="5" t="s">
        <v>8359</v>
      </c>
    </row>
    <row r="1067" spans="1:21" ht="45" x14ac:dyDescent="0.2">
      <c r="A1067">
        <v>3996</v>
      </c>
      <c r="B1067" s="3" t="s">
        <v>3992</v>
      </c>
      <c r="C1067" s="3" t="s">
        <v>8102</v>
      </c>
      <c r="D1067">
        <v>3000</v>
      </c>
      <c r="E1067">
        <v>497</v>
      </c>
      <c r="F1067" t="s">
        <v>8221</v>
      </c>
      <c r="G1067" t="s">
        <v>8224</v>
      </c>
      <c r="H1067" t="s">
        <v>8246</v>
      </c>
      <c r="I1067">
        <v>1416499440</v>
      </c>
      <c r="J1067" s="14" t="str">
        <f>TEXT(((Table1[[#This Row],[deadline]]/60/60)/24)+DATE(1970,1,1),"mmm")</f>
        <v>Nov</v>
      </c>
      <c r="K1067" s="14" t="str">
        <f>TEXT(((Table1[[#This Row],[deadline]]/60/60)/24)+DATE(1970,1,1),"yyyy")</f>
        <v>2014</v>
      </c>
      <c r="L1067">
        <v>1415341464</v>
      </c>
      <c r="M1067">
        <f>((Table1[[#This Row],[launched_at]]/60/60)/24)+DATE(1970,1,1)+(-5/24)</f>
        <v>41950.058611111104</v>
      </c>
      <c r="N1067" t="b">
        <v>0</v>
      </c>
      <c r="O1067">
        <v>17</v>
      </c>
      <c r="P1067" t="b">
        <v>0</v>
      </c>
      <c r="Q1067" t="s">
        <v>8271</v>
      </c>
      <c r="R1067" s="5">
        <f>Table1[[#This Row],[pledged]]/D1067</f>
        <v>0.16566666666666666</v>
      </c>
      <c r="S1067" s="6">
        <f>IFERROR(Table1[[#This Row],[pledged]]/Table1[[#This Row],[backers_count]],0)</f>
        <v>29.235294117647058</v>
      </c>
      <c r="T1067" s="5" t="s">
        <v>8317</v>
      </c>
      <c r="U1067" s="5" t="s">
        <v>8318</v>
      </c>
    </row>
    <row r="1068" spans="1:21" ht="45" x14ac:dyDescent="0.2">
      <c r="A1068">
        <v>4062</v>
      </c>
      <c r="B1068" s="3" t="s">
        <v>4058</v>
      </c>
      <c r="C1068" s="3" t="s">
        <v>8166</v>
      </c>
      <c r="D1068">
        <v>20000</v>
      </c>
      <c r="E1068">
        <v>490</v>
      </c>
      <c r="F1068" t="s">
        <v>8221</v>
      </c>
      <c r="G1068" t="s">
        <v>8224</v>
      </c>
      <c r="H1068" t="s">
        <v>8246</v>
      </c>
      <c r="I1068">
        <v>1467481468</v>
      </c>
      <c r="J1068" s="14" t="str">
        <f>TEXT(((Table1[[#This Row],[deadline]]/60/60)/24)+DATE(1970,1,1),"mmm")</f>
        <v>Jul</v>
      </c>
      <c r="K1068" s="14" t="str">
        <f>TEXT(((Table1[[#This Row],[deadline]]/60/60)/24)+DATE(1970,1,1),"yyyy")</f>
        <v>2016</v>
      </c>
      <c r="L1068">
        <v>1464889468</v>
      </c>
      <c r="M1068">
        <f>((Table1[[#This Row],[launched_at]]/60/60)/24)+DATE(1970,1,1)+(-5/24)</f>
        <v>42523.530879629623</v>
      </c>
      <c r="N1068" t="b">
        <v>0</v>
      </c>
      <c r="O1068">
        <v>3</v>
      </c>
      <c r="P1068" t="b">
        <v>0</v>
      </c>
      <c r="Q1068" t="s">
        <v>8271</v>
      </c>
      <c r="R1068" s="5">
        <f>Table1[[#This Row],[pledged]]/D1068</f>
        <v>2.4500000000000001E-2</v>
      </c>
      <c r="S1068" s="6">
        <f>IFERROR(Table1[[#This Row],[pledged]]/Table1[[#This Row],[backers_count]],0)</f>
        <v>163.33333333333334</v>
      </c>
      <c r="T1068" s="5" t="s">
        <v>8317</v>
      </c>
      <c r="U1068" s="5" t="s">
        <v>8318</v>
      </c>
    </row>
    <row r="1069" spans="1:21" ht="45" x14ac:dyDescent="0.2">
      <c r="A1069">
        <v>3986</v>
      </c>
      <c r="B1069" s="3" t="s">
        <v>3982</v>
      </c>
      <c r="C1069" s="3" t="s">
        <v>8092</v>
      </c>
      <c r="D1069">
        <v>5000</v>
      </c>
      <c r="E1069">
        <v>488</v>
      </c>
      <c r="F1069" t="s">
        <v>8221</v>
      </c>
      <c r="G1069" t="s">
        <v>8225</v>
      </c>
      <c r="H1069" t="s">
        <v>8247</v>
      </c>
      <c r="I1069">
        <v>1462539840</v>
      </c>
      <c r="J1069" s="14" t="str">
        <f>TEXT(((Table1[[#This Row],[deadline]]/60/60)/24)+DATE(1970,1,1),"mmm")</f>
        <v>May</v>
      </c>
      <c r="K1069" s="14" t="str">
        <f>TEXT(((Table1[[#This Row],[deadline]]/60/60)/24)+DATE(1970,1,1),"yyyy")</f>
        <v>2016</v>
      </c>
      <c r="L1069">
        <v>1460034594</v>
      </c>
      <c r="M1069">
        <f>((Table1[[#This Row],[launched_at]]/60/60)/24)+DATE(1970,1,1)+(-5/24)</f>
        <v>42467.340208333328</v>
      </c>
      <c r="N1069" t="b">
        <v>0</v>
      </c>
      <c r="O1069">
        <v>13</v>
      </c>
      <c r="P1069" t="b">
        <v>0</v>
      </c>
      <c r="Q1069" t="s">
        <v>8271</v>
      </c>
      <c r="R1069" s="5">
        <f>Table1[[#This Row],[pledged]]/D1069</f>
        <v>9.7600000000000006E-2</v>
      </c>
      <c r="S1069" s="6">
        <f>IFERROR(Table1[[#This Row],[pledged]]/Table1[[#This Row],[backers_count]],0)</f>
        <v>37.53846153846154</v>
      </c>
      <c r="T1069" s="5" t="s">
        <v>8317</v>
      </c>
      <c r="U1069" s="5" t="s">
        <v>8318</v>
      </c>
    </row>
    <row r="1070" spans="1:21" ht="45" x14ac:dyDescent="0.2">
      <c r="A1070">
        <v>1707</v>
      </c>
      <c r="B1070" s="3" t="s">
        <v>1708</v>
      </c>
      <c r="C1070" s="3" t="s">
        <v>5817</v>
      </c>
      <c r="D1070">
        <v>5000</v>
      </c>
      <c r="E1070">
        <v>487</v>
      </c>
      <c r="F1070" t="s">
        <v>8221</v>
      </c>
      <c r="G1070" t="s">
        <v>8224</v>
      </c>
      <c r="H1070" t="s">
        <v>8246</v>
      </c>
      <c r="I1070">
        <v>1459181895</v>
      </c>
      <c r="J1070" s="14" t="str">
        <f>TEXT(((Table1[[#This Row],[deadline]]/60/60)/24)+DATE(1970,1,1),"mmm")</f>
        <v>Mar</v>
      </c>
      <c r="K1070" s="14" t="str">
        <f>TEXT(((Table1[[#This Row],[deadline]]/60/60)/24)+DATE(1970,1,1),"yyyy")</f>
        <v>2016</v>
      </c>
      <c r="L1070">
        <v>1456593495</v>
      </c>
      <c r="M1070">
        <f>((Table1[[#This Row],[launched_at]]/60/60)/24)+DATE(1970,1,1)+(-5/24)</f>
        <v>42427.512673611105</v>
      </c>
      <c r="N1070" t="b">
        <v>0</v>
      </c>
      <c r="O1070">
        <v>9</v>
      </c>
      <c r="P1070" t="b">
        <v>0</v>
      </c>
      <c r="Q1070" t="s">
        <v>8293</v>
      </c>
      <c r="R1070" s="5">
        <f>Table1[[#This Row],[pledged]]/D1070</f>
        <v>9.74E-2</v>
      </c>
      <c r="S1070" s="6">
        <f>IFERROR(Table1[[#This Row],[pledged]]/Table1[[#This Row],[backers_count]],0)</f>
        <v>54.111111111111114</v>
      </c>
      <c r="T1070" s="5" t="s">
        <v>8325</v>
      </c>
      <c r="U1070" s="5" t="s">
        <v>8347</v>
      </c>
    </row>
    <row r="1071" spans="1:21" ht="45" x14ac:dyDescent="0.2">
      <c r="A1071">
        <v>704</v>
      </c>
      <c r="B1071" s="3" t="s">
        <v>705</v>
      </c>
      <c r="C1071" s="3" t="s">
        <v>4814</v>
      </c>
      <c r="D1071">
        <v>55000</v>
      </c>
      <c r="E1071">
        <v>481</v>
      </c>
      <c r="F1071" t="s">
        <v>8221</v>
      </c>
      <c r="G1071" t="s">
        <v>8229</v>
      </c>
      <c r="H1071" t="s">
        <v>8251</v>
      </c>
      <c r="I1071">
        <v>1487565468</v>
      </c>
      <c r="J1071" s="14" t="str">
        <f>TEXT(((Table1[[#This Row],[deadline]]/60/60)/24)+DATE(1970,1,1),"mmm")</f>
        <v>Feb</v>
      </c>
      <c r="K1071" s="14" t="str">
        <f>TEXT(((Table1[[#This Row],[deadline]]/60/60)/24)+DATE(1970,1,1),"yyyy")</f>
        <v>2017</v>
      </c>
      <c r="L1071">
        <v>1482381468</v>
      </c>
      <c r="M1071">
        <f>((Table1[[#This Row],[launched_at]]/60/60)/24)+DATE(1970,1,1)+(-5/24)</f>
        <v>42725.984583333331</v>
      </c>
      <c r="N1071" t="b">
        <v>0</v>
      </c>
      <c r="O1071">
        <v>4</v>
      </c>
      <c r="P1071" t="b">
        <v>0</v>
      </c>
      <c r="Q1071" t="s">
        <v>8273</v>
      </c>
      <c r="R1071" s="5">
        <f>Table1[[#This Row],[pledged]]/D1071</f>
        <v>8.7454545454545458E-3</v>
      </c>
      <c r="S1071" s="6">
        <f>IFERROR(Table1[[#This Row],[pledged]]/Table1[[#This Row],[backers_count]],0)</f>
        <v>120.25</v>
      </c>
      <c r="T1071" s="5" t="s">
        <v>8319</v>
      </c>
      <c r="U1071" s="5" t="s">
        <v>8321</v>
      </c>
    </row>
    <row r="1072" spans="1:21" ht="45" x14ac:dyDescent="0.2">
      <c r="A1072">
        <v>3646</v>
      </c>
      <c r="B1072" s="3" t="s">
        <v>3644</v>
      </c>
      <c r="C1072" s="3" t="s">
        <v>7756</v>
      </c>
      <c r="D1072">
        <v>10000</v>
      </c>
      <c r="E1072">
        <v>481</v>
      </c>
      <c r="F1072" t="s">
        <v>8221</v>
      </c>
      <c r="G1072" t="s">
        <v>8224</v>
      </c>
      <c r="H1072" t="s">
        <v>8246</v>
      </c>
      <c r="I1072">
        <v>1434497400</v>
      </c>
      <c r="J1072" s="14" t="str">
        <f>TEXT(((Table1[[#This Row],[deadline]]/60/60)/24)+DATE(1970,1,1),"mmm")</f>
        <v>Jun</v>
      </c>
      <c r="K1072" s="14" t="str">
        <f>TEXT(((Table1[[#This Row],[deadline]]/60/60)/24)+DATE(1970,1,1),"yyyy")</f>
        <v>2015</v>
      </c>
      <c r="L1072">
        <v>1431770802</v>
      </c>
      <c r="M1072">
        <f>((Table1[[#This Row],[launched_at]]/60/60)/24)+DATE(1970,1,1)+(-5/24)</f>
        <v>42140.21298611111</v>
      </c>
      <c r="N1072" t="b">
        <v>0</v>
      </c>
      <c r="O1072">
        <v>8</v>
      </c>
      <c r="P1072" t="b">
        <v>0</v>
      </c>
      <c r="Q1072" t="s">
        <v>8305</v>
      </c>
      <c r="R1072" s="5">
        <f>Table1[[#This Row],[pledged]]/D1072</f>
        <v>4.8099999999999997E-2</v>
      </c>
      <c r="S1072" s="6">
        <f>IFERROR(Table1[[#This Row],[pledged]]/Table1[[#This Row],[backers_count]],0)</f>
        <v>60.125</v>
      </c>
      <c r="T1072" s="5" t="s">
        <v>8317</v>
      </c>
      <c r="U1072" s="5" t="s">
        <v>8359</v>
      </c>
    </row>
    <row r="1073" spans="1:21" ht="30" x14ac:dyDescent="0.2">
      <c r="A1073">
        <v>452</v>
      </c>
      <c r="B1073" s="3" t="s">
        <v>453</v>
      </c>
      <c r="C1073" s="3" t="s">
        <v>4562</v>
      </c>
      <c r="D1073">
        <v>750</v>
      </c>
      <c r="E1073">
        <v>480</v>
      </c>
      <c r="F1073" t="s">
        <v>8221</v>
      </c>
      <c r="G1073" t="s">
        <v>8224</v>
      </c>
      <c r="H1073" t="s">
        <v>8246</v>
      </c>
      <c r="I1073">
        <v>1431536015</v>
      </c>
      <c r="J1073" s="14" t="str">
        <f>TEXT(((Table1[[#This Row],[deadline]]/60/60)/24)+DATE(1970,1,1),"mmm")</f>
        <v>May</v>
      </c>
      <c r="K1073" s="14" t="str">
        <f>TEXT(((Table1[[#This Row],[deadline]]/60/60)/24)+DATE(1970,1,1),"yyyy")</f>
        <v>2015</v>
      </c>
      <c r="L1073">
        <v>1428944015</v>
      </c>
      <c r="M1073" s="13">
        <f>((Table1[[#This Row],[launched_at]]/60/60)/24)+DATE(1970,1,1)+(-5/24)</f>
        <v>42107.495543981473</v>
      </c>
      <c r="N1073" t="b">
        <v>0</v>
      </c>
      <c r="O1073">
        <v>12</v>
      </c>
      <c r="P1073" t="b">
        <v>0</v>
      </c>
      <c r="Q1073" t="s">
        <v>8270</v>
      </c>
      <c r="R1073" s="5">
        <f>Table1[[#This Row],[pledged]]/D1073</f>
        <v>0.64</v>
      </c>
      <c r="S1073" s="6">
        <f>IFERROR(Table1[[#This Row],[pledged]]/Table1[[#This Row],[backers_count]],0)</f>
        <v>40</v>
      </c>
      <c r="T1073" s="5" t="s">
        <v>8310</v>
      </c>
      <c r="U1073" s="5" t="s">
        <v>8316</v>
      </c>
    </row>
    <row r="1074" spans="1:21" ht="45" x14ac:dyDescent="0.2">
      <c r="A1074">
        <v>948</v>
      </c>
      <c r="B1074" s="3" t="s">
        <v>949</v>
      </c>
      <c r="C1074" s="3" t="s">
        <v>5058</v>
      </c>
      <c r="D1074">
        <v>4000</v>
      </c>
      <c r="E1074">
        <v>480</v>
      </c>
      <c r="F1074" t="s">
        <v>8221</v>
      </c>
      <c r="G1074" t="s">
        <v>8233</v>
      </c>
      <c r="H1074" t="s">
        <v>8249</v>
      </c>
      <c r="I1074">
        <v>1457812364</v>
      </c>
      <c r="J1074" s="14" t="str">
        <f>TEXT(((Table1[[#This Row],[deadline]]/60/60)/24)+DATE(1970,1,1),"mmm")</f>
        <v>Mar</v>
      </c>
      <c r="K1074" s="14" t="str">
        <f>TEXT(((Table1[[#This Row],[deadline]]/60/60)/24)+DATE(1970,1,1),"yyyy")</f>
        <v>2016</v>
      </c>
      <c r="L1074">
        <v>1455220364</v>
      </c>
      <c r="M1074">
        <f>((Table1[[#This Row],[launched_at]]/60/60)/24)+DATE(1970,1,1)+(-5/24)</f>
        <v>42411.619953703703</v>
      </c>
      <c r="N1074" t="b">
        <v>0</v>
      </c>
      <c r="O1074">
        <v>8</v>
      </c>
      <c r="P1074" t="b">
        <v>0</v>
      </c>
      <c r="Q1074" t="s">
        <v>8273</v>
      </c>
      <c r="R1074" s="5">
        <f>Table1[[#This Row],[pledged]]/D1074</f>
        <v>0.12</v>
      </c>
      <c r="S1074" s="6">
        <f>IFERROR(Table1[[#This Row],[pledged]]/Table1[[#This Row],[backers_count]],0)</f>
        <v>60</v>
      </c>
      <c r="T1074" s="5" t="s">
        <v>8319</v>
      </c>
      <c r="U1074" s="5" t="s">
        <v>8321</v>
      </c>
    </row>
    <row r="1075" spans="1:21" ht="45" x14ac:dyDescent="0.2">
      <c r="A1075">
        <v>2135</v>
      </c>
      <c r="B1075" s="3" t="s">
        <v>2136</v>
      </c>
      <c r="C1075" s="3" t="s">
        <v>6245</v>
      </c>
      <c r="D1075">
        <v>5000</v>
      </c>
      <c r="E1075">
        <v>478</v>
      </c>
      <c r="F1075" t="s">
        <v>8221</v>
      </c>
      <c r="G1075" t="s">
        <v>8224</v>
      </c>
      <c r="H1075" t="s">
        <v>8246</v>
      </c>
      <c r="I1075">
        <v>1349392033</v>
      </c>
      <c r="J1075" s="14" t="str">
        <f>TEXT(((Table1[[#This Row],[deadline]]/60/60)/24)+DATE(1970,1,1),"mmm")</f>
        <v>Oct</v>
      </c>
      <c r="K1075" s="14" t="str">
        <f>TEXT(((Table1[[#This Row],[deadline]]/60/60)/24)+DATE(1970,1,1),"yyyy")</f>
        <v>2012</v>
      </c>
      <c r="L1075">
        <v>1346800033</v>
      </c>
      <c r="M1075">
        <f>((Table1[[#This Row],[launched_at]]/60/60)/24)+DATE(1970,1,1)+(-5/24)</f>
        <v>41156.755011574067</v>
      </c>
      <c r="N1075" t="b">
        <v>0</v>
      </c>
      <c r="O1075">
        <v>22</v>
      </c>
      <c r="P1075" t="b">
        <v>0</v>
      </c>
      <c r="Q1075" t="s">
        <v>8282</v>
      </c>
      <c r="R1075" s="5">
        <f>Table1[[#This Row],[pledged]]/D1075</f>
        <v>9.5600000000000004E-2</v>
      </c>
      <c r="S1075" s="6">
        <f>IFERROR(Table1[[#This Row],[pledged]]/Table1[[#This Row],[backers_count]],0)</f>
        <v>21.727272727272727</v>
      </c>
      <c r="T1075" s="5" t="s">
        <v>8333</v>
      </c>
      <c r="U1075" s="5" t="s">
        <v>8334</v>
      </c>
    </row>
    <row r="1076" spans="1:21" ht="45" x14ac:dyDescent="0.2">
      <c r="A1076">
        <v>3084</v>
      </c>
      <c r="B1076" s="3" t="s">
        <v>3084</v>
      </c>
      <c r="C1076" s="3" t="s">
        <v>7194</v>
      </c>
      <c r="D1076">
        <v>4059</v>
      </c>
      <c r="E1076">
        <v>470</v>
      </c>
      <c r="F1076" t="s">
        <v>8221</v>
      </c>
      <c r="G1076" t="s">
        <v>8224</v>
      </c>
      <c r="H1076" t="s">
        <v>8246</v>
      </c>
      <c r="I1076">
        <v>1430851680</v>
      </c>
      <c r="J1076" s="14" t="str">
        <f>TEXT(((Table1[[#This Row],[deadline]]/60/60)/24)+DATE(1970,1,1),"mmm")</f>
        <v>May</v>
      </c>
      <c r="K1076" s="14" t="str">
        <f>TEXT(((Table1[[#This Row],[deadline]]/60/60)/24)+DATE(1970,1,1),"yyyy")</f>
        <v>2015</v>
      </c>
      <c r="L1076">
        <v>1428340931</v>
      </c>
      <c r="M1076">
        <f>((Table1[[#This Row],[launched_at]]/60/60)/24)+DATE(1970,1,1)+(-5/24)</f>
        <v>42100.515405092585</v>
      </c>
      <c r="N1076" t="b">
        <v>0</v>
      </c>
      <c r="O1076">
        <v>6</v>
      </c>
      <c r="P1076" t="b">
        <v>0</v>
      </c>
      <c r="Q1076" t="s">
        <v>8303</v>
      </c>
      <c r="R1076" s="5">
        <f>Table1[[#This Row],[pledged]]/D1076</f>
        <v>0.11579206701157921</v>
      </c>
      <c r="S1076" s="6">
        <f>IFERROR(Table1[[#This Row],[pledged]]/Table1[[#This Row],[backers_count]],0)</f>
        <v>78.333333333333329</v>
      </c>
      <c r="T1076" s="5" t="s">
        <v>8317</v>
      </c>
      <c r="U1076" s="5" t="s">
        <v>8357</v>
      </c>
    </row>
    <row r="1077" spans="1:21" ht="45" x14ac:dyDescent="0.2">
      <c r="A1077">
        <v>992</v>
      </c>
      <c r="B1077" s="3" t="s">
        <v>993</v>
      </c>
      <c r="C1077" s="3" t="s">
        <v>5102</v>
      </c>
      <c r="D1077">
        <v>100000</v>
      </c>
      <c r="E1077">
        <v>467</v>
      </c>
      <c r="F1077" t="s">
        <v>8221</v>
      </c>
      <c r="G1077" t="s">
        <v>8224</v>
      </c>
      <c r="H1077" t="s">
        <v>8246</v>
      </c>
      <c r="I1077">
        <v>1462655519</v>
      </c>
      <c r="J1077" s="14" t="str">
        <f>TEXT(((Table1[[#This Row],[deadline]]/60/60)/24)+DATE(1970,1,1),"mmm")</f>
        <v>May</v>
      </c>
      <c r="K1077" s="14" t="str">
        <f>TEXT(((Table1[[#This Row],[deadline]]/60/60)/24)+DATE(1970,1,1),"yyyy")</f>
        <v>2016</v>
      </c>
      <c r="L1077">
        <v>1457475119</v>
      </c>
      <c r="M1077">
        <f>((Table1[[#This Row],[launched_at]]/60/60)/24)+DATE(1970,1,1)+(-5/24)</f>
        <v>42437.71665509259</v>
      </c>
      <c r="N1077" t="b">
        <v>0</v>
      </c>
      <c r="O1077">
        <v>4</v>
      </c>
      <c r="P1077" t="b">
        <v>0</v>
      </c>
      <c r="Q1077" t="s">
        <v>8273</v>
      </c>
      <c r="R1077" s="5">
        <f>Table1[[#This Row],[pledged]]/D1077</f>
        <v>4.6699999999999997E-3</v>
      </c>
      <c r="S1077" s="6">
        <f>IFERROR(Table1[[#This Row],[pledged]]/Table1[[#This Row],[backers_count]],0)</f>
        <v>116.75</v>
      </c>
      <c r="T1077" s="5" t="s">
        <v>8319</v>
      </c>
      <c r="U1077" s="5" t="s">
        <v>8321</v>
      </c>
    </row>
    <row r="1078" spans="1:21" ht="45" x14ac:dyDescent="0.2">
      <c r="A1078">
        <v>2871</v>
      </c>
      <c r="B1078" s="3" t="s">
        <v>2871</v>
      </c>
      <c r="C1078" s="3" t="s">
        <v>6981</v>
      </c>
      <c r="D1078">
        <v>10000</v>
      </c>
      <c r="E1078">
        <v>467</v>
      </c>
      <c r="F1078" t="s">
        <v>8221</v>
      </c>
      <c r="G1078" t="s">
        <v>8224</v>
      </c>
      <c r="H1078" t="s">
        <v>8246</v>
      </c>
      <c r="I1078">
        <v>1419183813</v>
      </c>
      <c r="J1078" s="14" t="str">
        <f>TEXT(((Table1[[#This Row],[deadline]]/60/60)/24)+DATE(1970,1,1),"mmm")</f>
        <v>Dec</v>
      </c>
      <c r="K1078" s="14" t="str">
        <f>TEXT(((Table1[[#This Row],[deadline]]/60/60)/24)+DATE(1970,1,1),"yyyy")</f>
        <v>2014</v>
      </c>
      <c r="L1078">
        <v>1417455813</v>
      </c>
      <c r="M1078">
        <f>((Table1[[#This Row],[launched_at]]/60/60)/24)+DATE(1970,1,1)+(-5/24)</f>
        <v>41974.530243055553</v>
      </c>
      <c r="N1078" t="b">
        <v>0</v>
      </c>
      <c r="O1078">
        <v>13</v>
      </c>
      <c r="P1078" t="b">
        <v>0</v>
      </c>
      <c r="Q1078" t="s">
        <v>8271</v>
      </c>
      <c r="R1078" s="5">
        <f>Table1[[#This Row],[pledged]]/D1078</f>
        <v>4.6699999999999998E-2</v>
      </c>
      <c r="S1078" s="6">
        <f>IFERROR(Table1[[#This Row],[pledged]]/Table1[[#This Row],[backers_count]],0)</f>
        <v>35.92307692307692</v>
      </c>
      <c r="T1078" s="5" t="s">
        <v>8317</v>
      </c>
      <c r="U1078" s="5" t="s">
        <v>8318</v>
      </c>
    </row>
    <row r="1079" spans="1:21" ht="30" x14ac:dyDescent="0.2">
      <c r="A1079">
        <v>2409</v>
      </c>
      <c r="B1079" s="3" t="s">
        <v>2410</v>
      </c>
      <c r="C1079" s="3" t="s">
        <v>6519</v>
      </c>
      <c r="D1079">
        <v>25000</v>
      </c>
      <c r="E1079">
        <v>460</v>
      </c>
      <c r="F1079" t="s">
        <v>8221</v>
      </c>
      <c r="G1079" t="s">
        <v>8224</v>
      </c>
      <c r="H1079" t="s">
        <v>8246</v>
      </c>
      <c r="I1079">
        <v>1439931675</v>
      </c>
      <c r="J1079" s="14" t="str">
        <f>TEXT(((Table1[[#This Row],[deadline]]/60/60)/24)+DATE(1970,1,1),"mmm")</f>
        <v>Aug</v>
      </c>
      <c r="K1079" s="14" t="str">
        <f>TEXT(((Table1[[#This Row],[deadline]]/60/60)/24)+DATE(1970,1,1),"yyyy")</f>
        <v>2015</v>
      </c>
      <c r="L1079">
        <v>1437339675</v>
      </c>
      <c r="M1079">
        <f>((Table1[[#This Row],[launched_at]]/60/60)/24)+DATE(1970,1,1)+(-5/24)</f>
        <v>42204.667534722219</v>
      </c>
      <c r="N1079" t="b">
        <v>0</v>
      </c>
      <c r="O1079">
        <v>6</v>
      </c>
      <c r="P1079" t="b">
        <v>0</v>
      </c>
      <c r="Q1079" t="s">
        <v>8284</v>
      </c>
      <c r="R1079" s="5">
        <f>Table1[[#This Row],[pledged]]/D1079</f>
        <v>1.84E-2</v>
      </c>
      <c r="S1079" s="6">
        <f>IFERROR(Table1[[#This Row],[pledged]]/Table1[[#This Row],[backers_count]],0)</f>
        <v>76.666666666666671</v>
      </c>
      <c r="T1079" s="5" t="s">
        <v>8336</v>
      </c>
      <c r="U1079" s="5" t="s">
        <v>8337</v>
      </c>
    </row>
    <row r="1080" spans="1:21" ht="45" x14ac:dyDescent="0.2">
      <c r="A1080">
        <v>2414</v>
      </c>
      <c r="B1080" s="3" t="s">
        <v>2415</v>
      </c>
      <c r="C1080" s="3" t="s">
        <v>6524</v>
      </c>
      <c r="D1080">
        <v>15000</v>
      </c>
      <c r="E1080">
        <v>460</v>
      </c>
      <c r="F1080" t="s">
        <v>8221</v>
      </c>
      <c r="G1080" t="s">
        <v>8224</v>
      </c>
      <c r="H1080" t="s">
        <v>8246</v>
      </c>
      <c r="I1080">
        <v>1440215940</v>
      </c>
      <c r="J1080" s="14" t="str">
        <f>TEXT(((Table1[[#This Row],[deadline]]/60/60)/24)+DATE(1970,1,1),"mmm")</f>
        <v>Aug</v>
      </c>
      <c r="K1080" s="14" t="str">
        <f>TEXT(((Table1[[#This Row],[deadline]]/60/60)/24)+DATE(1970,1,1),"yyyy")</f>
        <v>2015</v>
      </c>
      <c r="L1080">
        <v>1436805660</v>
      </c>
      <c r="M1080">
        <f>((Table1[[#This Row],[launched_at]]/60/60)/24)+DATE(1970,1,1)+(-5/24)</f>
        <v>42198.486805555549</v>
      </c>
      <c r="N1080" t="b">
        <v>0</v>
      </c>
      <c r="O1080">
        <v>13</v>
      </c>
      <c r="P1080" t="b">
        <v>0</v>
      </c>
      <c r="Q1080" t="s">
        <v>8284</v>
      </c>
      <c r="R1080" s="5">
        <f>Table1[[#This Row],[pledged]]/D1080</f>
        <v>3.0666666666666665E-2</v>
      </c>
      <c r="S1080" s="6">
        <f>IFERROR(Table1[[#This Row],[pledged]]/Table1[[#This Row],[backers_count]],0)</f>
        <v>35.384615384615387</v>
      </c>
      <c r="T1080" s="5" t="s">
        <v>8336</v>
      </c>
      <c r="U1080" s="5" t="s">
        <v>8337</v>
      </c>
    </row>
    <row r="1081" spans="1:21" ht="45" x14ac:dyDescent="0.2">
      <c r="A1081">
        <v>4046</v>
      </c>
      <c r="B1081" s="3" t="s">
        <v>4042</v>
      </c>
      <c r="C1081" s="3" t="s">
        <v>8150</v>
      </c>
      <c r="D1081">
        <v>5600</v>
      </c>
      <c r="E1081">
        <v>460</v>
      </c>
      <c r="F1081" t="s">
        <v>8221</v>
      </c>
      <c r="G1081" t="s">
        <v>8224</v>
      </c>
      <c r="H1081" t="s">
        <v>8246</v>
      </c>
      <c r="I1081">
        <v>1413992210</v>
      </c>
      <c r="J1081" s="14" t="str">
        <f>TEXT(((Table1[[#This Row],[deadline]]/60/60)/24)+DATE(1970,1,1),"mmm")</f>
        <v>Oct</v>
      </c>
      <c r="K1081" s="14" t="str">
        <f>TEXT(((Table1[[#This Row],[deadline]]/60/60)/24)+DATE(1970,1,1),"yyyy")</f>
        <v>2014</v>
      </c>
      <c r="L1081">
        <v>1411400210</v>
      </c>
      <c r="M1081">
        <f>((Table1[[#This Row],[launched_at]]/60/60)/24)+DATE(1970,1,1)+(-5/24)</f>
        <v>41904.442245370366</v>
      </c>
      <c r="N1081" t="b">
        <v>0</v>
      </c>
      <c r="O1081">
        <v>12</v>
      </c>
      <c r="P1081" t="b">
        <v>0</v>
      </c>
      <c r="Q1081" t="s">
        <v>8271</v>
      </c>
      <c r="R1081" s="5">
        <f>Table1[[#This Row],[pledged]]/D1081</f>
        <v>8.2142857142857142E-2</v>
      </c>
      <c r="S1081" s="6">
        <f>IFERROR(Table1[[#This Row],[pledged]]/Table1[[#This Row],[backers_count]],0)</f>
        <v>38.333333333333336</v>
      </c>
      <c r="T1081" s="5" t="s">
        <v>8317</v>
      </c>
      <c r="U1081" s="5" t="s">
        <v>8318</v>
      </c>
    </row>
    <row r="1082" spans="1:21" ht="45" x14ac:dyDescent="0.2">
      <c r="A1082">
        <v>3807</v>
      </c>
      <c r="B1082" s="3" t="s">
        <v>3804</v>
      </c>
      <c r="C1082" s="3" t="s">
        <v>7917</v>
      </c>
      <c r="D1082">
        <v>1500</v>
      </c>
      <c r="E1082">
        <v>455</v>
      </c>
      <c r="F1082" t="s">
        <v>8221</v>
      </c>
      <c r="G1082" t="s">
        <v>8224</v>
      </c>
      <c r="H1082" t="s">
        <v>8246</v>
      </c>
      <c r="I1082">
        <v>1428097739</v>
      </c>
      <c r="J1082" s="14" t="str">
        <f>TEXT(((Table1[[#This Row],[deadline]]/60/60)/24)+DATE(1970,1,1),"mmm")</f>
        <v>Apr</v>
      </c>
      <c r="K1082" s="14" t="str">
        <f>TEXT(((Table1[[#This Row],[deadline]]/60/60)/24)+DATE(1970,1,1),"yyyy")</f>
        <v>2015</v>
      </c>
      <c r="L1082">
        <v>1427492939</v>
      </c>
      <c r="M1082">
        <f>((Table1[[#This Row],[launched_at]]/60/60)/24)+DATE(1970,1,1)+(-5/24)</f>
        <v>42090.700682870367</v>
      </c>
      <c r="N1082" t="b">
        <v>0</v>
      </c>
      <c r="O1082">
        <v>9</v>
      </c>
      <c r="P1082" t="b">
        <v>0</v>
      </c>
      <c r="Q1082" t="s">
        <v>8305</v>
      </c>
      <c r="R1082" s="5">
        <f>Table1[[#This Row],[pledged]]/D1082</f>
        <v>0.30333333333333334</v>
      </c>
      <c r="S1082" s="6">
        <f>IFERROR(Table1[[#This Row],[pledged]]/Table1[[#This Row],[backers_count]],0)</f>
        <v>50.555555555555557</v>
      </c>
      <c r="T1082" s="5" t="s">
        <v>8317</v>
      </c>
      <c r="U1082" s="5" t="s">
        <v>8359</v>
      </c>
    </row>
    <row r="1083" spans="1:21" ht="45" x14ac:dyDescent="0.2">
      <c r="A1083">
        <v>3929</v>
      </c>
      <c r="B1083" s="3" t="s">
        <v>3926</v>
      </c>
      <c r="C1083" s="3" t="s">
        <v>8037</v>
      </c>
      <c r="D1083">
        <v>20000</v>
      </c>
      <c r="E1083">
        <v>453</v>
      </c>
      <c r="F1083" t="s">
        <v>8221</v>
      </c>
      <c r="G1083" t="s">
        <v>8224</v>
      </c>
      <c r="H1083" t="s">
        <v>8246</v>
      </c>
      <c r="I1083">
        <v>1474228265</v>
      </c>
      <c r="J1083" s="14" t="str">
        <f>TEXT(((Table1[[#This Row],[deadline]]/60/60)/24)+DATE(1970,1,1),"mmm")</f>
        <v>Sep</v>
      </c>
      <c r="K1083" s="14" t="str">
        <f>TEXT(((Table1[[#This Row],[deadline]]/60/60)/24)+DATE(1970,1,1),"yyyy")</f>
        <v>2016</v>
      </c>
      <c r="L1083">
        <v>1471636265</v>
      </c>
      <c r="M1083">
        <f>((Table1[[#This Row],[launched_at]]/60/60)/24)+DATE(1970,1,1)+(-5/24)</f>
        <v>42601.618807870364</v>
      </c>
      <c r="N1083" t="b">
        <v>0</v>
      </c>
      <c r="O1083">
        <v>14</v>
      </c>
      <c r="P1083" t="b">
        <v>0</v>
      </c>
      <c r="Q1083" t="s">
        <v>8271</v>
      </c>
      <c r="R1083" s="5">
        <f>Table1[[#This Row],[pledged]]/D1083</f>
        <v>2.265E-2</v>
      </c>
      <c r="S1083" s="6">
        <f>IFERROR(Table1[[#This Row],[pledged]]/Table1[[#This Row],[backers_count]],0)</f>
        <v>32.357142857142854</v>
      </c>
      <c r="T1083" s="5" t="s">
        <v>8317</v>
      </c>
      <c r="U1083" s="5" t="s">
        <v>8318</v>
      </c>
    </row>
    <row r="1084" spans="1:21" ht="45" x14ac:dyDescent="0.2">
      <c r="A1084">
        <v>4001</v>
      </c>
      <c r="B1084" s="3" t="s">
        <v>3997</v>
      </c>
      <c r="C1084" s="3" t="s">
        <v>8107</v>
      </c>
      <c r="D1084">
        <v>1200</v>
      </c>
      <c r="E1084">
        <v>453</v>
      </c>
      <c r="F1084" t="s">
        <v>8221</v>
      </c>
      <c r="G1084" t="s">
        <v>8225</v>
      </c>
      <c r="H1084" t="s">
        <v>8247</v>
      </c>
      <c r="I1084">
        <v>1488394800</v>
      </c>
      <c r="J1084" s="14" t="str">
        <f>TEXT(((Table1[[#This Row],[deadline]]/60/60)/24)+DATE(1970,1,1),"mmm")</f>
        <v>Mar</v>
      </c>
      <c r="K1084" s="14" t="str">
        <f>TEXT(((Table1[[#This Row],[deadline]]/60/60)/24)+DATE(1970,1,1),"yyyy")</f>
        <v>2017</v>
      </c>
      <c r="L1084">
        <v>1486681708</v>
      </c>
      <c r="M1084">
        <f>((Table1[[#This Row],[launched_at]]/60/60)/24)+DATE(1970,1,1)+(-5/24)</f>
        <v>42775.755879629629</v>
      </c>
      <c r="N1084" t="b">
        <v>0</v>
      </c>
      <c r="O1084">
        <v>14</v>
      </c>
      <c r="P1084" t="b">
        <v>0</v>
      </c>
      <c r="Q1084" t="s">
        <v>8271</v>
      </c>
      <c r="R1084" s="5">
        <f>Table1[[#This Row],[pledged]]/D1084</f>
        <v>0.3775</v>
      </c>
      <c r="S1084" s="6">
        <f>IFERROR(Table1[[#This Row],[pledged]]/Table1[[#This Row],[backers_count]],0)</f>
        <v>32.357142857142854</v>
      </c>
      <c r="T1084" s="5" t="s">
        <v>8317</v>
      </c>
      <c r="U1084" s="5" t="s">
        <v>8318</v>
      </c>
    </row>
    <row r="1085" spans="1:21" ht="45" x14ac:dyDescent="0.2">
      <c r="A1085">
        <v>3059</v>
      </c>
      <c r="B1085" s="3" t="s">
        <v>3059</v>
      </c>
      <c r="C1085" s="3" t="s">
        <v>7169</v>
      </c>
      <c r="D1085">
        <v>15000</v>
      </c>
      <c r="E1085">
        <v>451</v>
      </c>
      <c r="F1085" t="s">
        <v>8221</v>
      </c>
      <c r="G1085" t="s">
        <v>8224</v>
      </c>
      <c r="H1085" t="s">
        <v>8246</v>
      </c>
      <c r="I1085">
        <v>1407536846</v>
      </c>
      <c r="J1085" s="14" t="str">
        <f>TEXT(((Table1[[#This Row],[deadline]]/60/60)/24)+DATE(1970,1,1),"mmm")</f>
        <v>Aug</v>
      </c>
      <c r="K1085" s="14" t="str">
        <f>TEXT(((Table1[[#This Row],[deadline]]/60/60)/24)+DATE(1970,1,1),"yyyy")</f>
        <v>2014</v>
      </c>
      <c r="L1085">
        <v>1404944846</v>
      </c>
      <c r="M1085">
        <f>((Table1[[#This Row],[launched_at]]/60/60)/24)+DATE(1970,1,1)+(-5/24)</f>
        <v>41829.727384259255</v>
      </c>
      <c r="N1085" t="b">
        <v>0</v>
      </c>
      <c r="O1085">
        <v>11</v>
      </c>
      <c r="P1085" t="b">
        <v>0</v>
      </c>
      <c r="Q1085" t="s">
        <v>8303</v>
      </c>
      <c r="R1085" s="5">
        <f>Table1[[#This Row],[pledged]]/D1085</f>
        <v>3.0066666666666665E-2</v>
      </c>
      <c r="S1085" s="6">
        <f>IFERROR(Table1[[#This Row],[pledged]]/Table1[[#This Row],[backers_count]],0)</f>
        <v>41</v>
      </c>
      <c r="T1085" s="5" t="s">
        <v>8317</v>
      </c>
      <c r="U1085" s="5" t="s">
        <v>8357</v>
      </c>
    </row>
    <row r="1086" spans="1:21" ht="45" x14ac:dyDescent="0.2">
      <c r="A1086">
        <v>3980</v>
      </c>
      <c r="B1086" s="3" t="s">
        <v>3977</v>
      </c>
      <c r="C1086" s="3" t="s">
        <v>8087</v>
      </c>
      <c r="D1086">
        <v>2500</v>
      </c>
      <c r="E1086">
        <v>450</v>
      </c>
      <c r="F1086" t="s">
        <v>8221</v>
      </c>
      <c r="G1086" t="s">
        <v>8224</v>
      </c>
      <c r="H1086" t="s">
        <v>8246</v>
      </c>
      <c r="I1086">
        <v>1404570147</v>
      </c>
      <c r="J1086" s="14" t="str">
        <f>TEXT(((Table1[[#This Row],[deadline]]/60/60)/24)+DATE(1970,1,1),"mmm")</f>
        <v>Jul</v>
      </c>
      <c r="K1086" s="14" t="str">
        <f>TEXT(((Table1[[#This Row],[deadline]]/60/60)/24)+DATE(1970,1,1),"yyyy")</f>
        <v>2014</v>
      </c>
      <c r="L1086">
        <v>1401978147</v>
      </c>
      <c r="M1086">
        <f>((Table1[[#This Row],[launched_at]]/60/60)/24)+DATE(1970,1,1)+(-5/24)</f>
        <v>41795.390590277777</v>
      </c>
      <c r="N1086" t="b">
        <v>0</v>
      </c>
      <c r="O1086">
        <v>7</v>
      </c>
      <c r="P1086" t="b">
        <v>0</v>
      </c>
      <c r="Q1086" t="s">
        <v>8271</v>
      </c>
      <c r="R1086" s="5">
        <f>Table1[[#This Row],[pledged]]/D1086</f>
        <v>0.18</v>
      </c>
      <c r="S1086" s="6">
        <f>IFERROR(Table1[[#This Row],[pledged]]/Table1[[#This Row],[backers_count]],0)</f>
        <v>64.285714285714292</v>
      </c>
      <c r="T1086" s="5" t="s">
        <v>8317</v>
      </c>
      <c r="U1086" s="5" t="s">
        <v>8318</v>
      </c>
    </row>
    <row r="1087" spans="1:21" ht="45" x14ac:dyDescent="0.2">
      <c r="A1087">
        <v>1419</v>
      </c>
      <c r="B1087" s="3" t="s">
        <v>1420</v>
      </c>
      <c r="C1087" s="3" t="s">
        <v>5529</v>
      </c>
      <c r="D1087">
        <v>6300</v>
      </c>
      <c r="E1087">
        <v>445</v>
      </c>
      <c r="F1087" t="s">
        <v>8221</v>
      </c>
      <c r="G1087" t="s">
        <v>8224</v>
      </c>
      <c r="H1087" t="s">
        <v>8246</v>
      </c>
      <c r="I1087">
        <v>1476010619</v>
      </c>
      <c r="J1087" s="14" t="str">
        <f>TEXT(((Table1[[#This Row],[deadline]]/60/60)/24)+DATE(1970,1,1),"mmm")</f>
        <v>Oct</v>
      </c>
      <c r="K1087" s="14" t="str">
        <f>TEXT(((Table1[[#This Row],[deadline]]/60/60)/24)+DATE(1970,1,1),"yyyy")</f>
        <v>2016</v>
      </c>
      <c r="L1087">
        <v>1473418619</v>
      </c>
      <c r="M1087">
        <f>((Table1[[#This Row],[launched_at]]/60/60)/24)+DATE(1970,1,1)+(-5/24)</f>
        <v>42622.24790509259</v>
      </c>
      <c r="N1087" t="b">
        <v>0</v>
      </c>
      <c r="O1087">
        <v>10</v>
      </c>
      <c r="P1087" t="b">
        <v>0</v>
      </c>
      <c r="Q1087" t="s">
        <v>8287</v>
      </c>
      <c r="R1087" s="5">
        <f>Table1[[#This Row],[pledged]]/D1087</f>
        <v>7.0634920634920634E-2</v>
      </c>
      <c r="S1087" s="6">
        <f>IFERROR(Table1[[#This Row],[pledged]]/Table1[[#This Row],[backers_count]],0)</f>
        <v>44.5</v>
      </c>
      <c r="T1087" s="5" t="s">
        <v>8322</v>
      </c>
      <c r="U1087" s="5" t="s">
        <v>8341</v>
      </c>
    </row>
    <row r="1088" spans="1:21" ht="45" x14ac:dyDescent="0.2">
      <c r="A1088">
        <v>1494</v>
      </c>
      <c r="B1088" s="3" t="s">
        <v>1495</v>
      </c>
      <c r="C1088" s="3" t="s">
        <v>5604</v>
      </c>
      <c r="D1088">
        <v>5000</v>
      </c>
      <c r="E1088">
        <v>445</v>
      </c>
      <c r="F1088" t="s">
        <v>8221</v>
      </c>
      <c r="G1088" t="s">
        <v>8224</v>
      </c>
      <c r="H1088" t="s">
        <v>8246</v>
      </c>
      <c r="I1088">
        <v>1428075480</v>
      </c>
      <c r="J1088" s="14" t="str">
        <f>TEXT(((Table1[[#This Row],[deadline]]/60/60)/24)+DATE(1970,1,1),"mmm")</f>
        <v>Apr</v>
      </c>
      <c r="K1088" s="14" t="str">
        <f>TEXT(((Table1[[#This Row],[deadline]]/60/60)/24)+DATE(1970,1,1),"yyyy")</f>
        <v>2015</v>
      </c>
      <c r="L1088">
        <v>1425489613</v>
      </c>
      <c r="M1088">
        <f>((Table1[[#This Row],[launched_at]]/60/60)/24)+DATE(1970,1,1)+(-5/24)</f>
        <v>42067.514039351845</v>
      </c>
      <c r="N1088" t="b">
        <v>0</v>
      </c>
      <c r="O1088">
        <v>11</v>
      </c>
      <c r="P1088" t="b">
        <v>0</v>
      </c>
      <c r="Q1088" t="s">
        <v>8275</v>
      </c>
      <c r="R1088" s="5">
        <f>Table1[[#This Row],[pledged]]/D1088</f>
        <v>8.8999999999999996E-2</v>
      </c>
      <c r="S1088" s="6">
        <f>IFERROR(Table1[[#This Row],[pledged]]/Table1[[#This Row],[backers_count]],0)</f>
        <v>40.454545454545453</v>
      </c>
      <c r="T1088" s="5" t="s">
        <v>8322</v>
      </c>
      <c r="U1088" s="5" t="s">
        <v>8324</v>
      </c>
    </row>
    <row r="1089" spans="1:21" ht="45" x14ac:dyDescent="0.2">
      <c r="A1089">
        <v>3897</v>
      </c>
      <c r="B1089" s="3" t="s">
        <v>3894</v>
      </c>
      <c r="C1089" s="3" t="s">
        <v>8005</v>
      </c>
      <c r="D1089">
        <v>2500</v>
      </c>
      <c r="E1089">
        <v>440</v>
      </c>
      <c r="F1089" t="s">
        <v>8221</v>
      </c>
      <c r="G1089" t="s">
        <v>8228</v>
      </c>
      <c r="H1089" t="s">
        <v>8250</v>
      </c>
      <c r="I1089">
        <v>1420750683</v>
      </c>
      <c r="J1089" s="14" t="str">
        <f>TEXT(((Table1[[#This Row],[deadline]]/60/60)/24)+DATE(1970,1,1),"mmm")</f>
        <v>Jan</v>
      </c>
      <c r="K1089" s="14" t="str">
        <f>TEXT(((Table1[[#This Row],[deadline]]/60/60)/24)+DATE(1970,1,1),"yyyy")</f>
        <v>2015</v>
      </c>
      <c r="L1089">
        <v>1418158683</v>
      </c>
      <c r="M1089">
        <f>((Table1[[#This Row],[launched_at]]/60/60)/24)+DATE(1970,1,1)+(-5/24)</f>
        <v>41982.665312499994</v>
      </c>
      <c r="N1089" t="b">
        <v>0</v>
      </c>
      <c r="O1089">
        <v>10</v>
      </c>
      <c r="P1089" t="b">
        <v>0</v>
      </c>
      <c r="Q1089" t="s">
        <v>8271</v>
      </c>
      <c r="R1089" s="5">
        <f>Table1[[#This Row],[pledged]]/D1089</f>
        <v>0.17599999999999999</v>
      </c>
      <c r="S1089" s="6">
        <f>IFERROR(Table1[[#This Row],[pledged]]/Table1[[#This Row],[backers_count]],0)</f>
        <v>44</v>
      </c>
      <c r="T1089" s="5" t="s">
        <v>8317</v>
      </c>
      <c r="U1089" s="5" t="s">
        <v>8318</v>
      </c>
    </row>
    <row r="1090" spans="1:21" ht="45" x14ac:dyDescent="0.2">
      <c r="A1090">
        <v>2917</v>
      </c>
      <c r="B1090" s="3" t="s">
        <v>2917</v>
      </c>
      <c r="C1090" s="3" t="s">
        <v>7027</v>
      </c>
      <c r="D1090">
        <v>2000</v>
      </c>
      <c r="E1090">
        <v>437</v>
      </c>
      <c r="F1090" t="s">
        <v>8221</v>
      </c>
      <c r="G1090" t="s">
        <v>8224</v>
      </c>
      <c r="H1090" t="s">
        <v>8246</v>
      </c>
      <c r="I1090">
        <v>1442381847</v>
      </c>
      <c r="J1090" s="14" t="str">
        <f>TEXT(((Table1[[#This Row],[deadline]]/60/60)/24)+DATE(1970,1,1),"mmm")</f>
        <v>Sep</v>
      </c>
      <c r="K1090" s="14" t="str">
        <f>TEXT(((Table1[[#This Row],[deadline]]/60/60)/24)+DATE(1970,1,1),"yyyy")</f>
        <v>2015</v>
      </c>
      <c r="L1090">
        <v>1440826647</v>
      </c>
      <c r="M1090">
        <f>((Table1[[#This Row],[launched_at]]/60/60)/24)+DATE(1970,1,1)+(-5/24)</f>
        <v>42245.026006944441</v>
      </c>
      <c r="N1090" t="b">
        <v>0</v>
      </c>
      <c r="O1090">
        <v>9</v>
      </c>
      <c r="P1090" t="b">
        <v>0</v>
      </c>
      <c r="Q1090" t="s">
        <v>8271</v>
      </c>
      <c r="R1090" s="5">
        <f>Table1[[#This Row],[pledged]]/D1090</f>
        <v>0.2185</v>
      </c>
      <c r="S1090" s="6">
        <f>IFERROR(Table1[[#This Row],[pledged]]/Table1[[#This Row],[backers_count]],0)</f>
        <v>48.555555555555557</v>
      </c>
      <c r="T1090" s="5" t="s">
        <v>8317</v>
      </c>
      <c r="U1090" s="5" t="s">
        <v>8318</v>
      </c>
    </row>
    <row r="1091" spans="1:21" ht="45" x14ac:dyDescent="0.2">
      <c r="A1091">
        <v>162</v>
      </c>
      <c r="B1091" s="3" t="s">
        <v>164</v>
      </c>
      <c r="C1091" s="3" t="s">
        <v>4272</v>
      </c>
      <c r="D1091">
        <v>2800</v>
      </c>
      <c r="E1091">
        <v>435</v>
      </c>
      <c r="F1091" t="s">
        <v>8221</v>
      </c>
      <c r="G1091" t="s">
        <v>8224</v>
      </c>
      <c r="H1091" t="s">
        <v>8246</v>
      </c>
      <c r="I1091">
        <v>1408232520</v>
      </c>
      <c r="J1091" s="14" t="str">
        <f>TEXT(((Table1[[#This Row],[deadline]]/60/60)/24)+DATE(1970,1,1),"mmm")</f>
        <v>Aug</v>
      </c>
      <c r="K1091" s="14" t="str">
        <f>TEXT(((Table1[[#This Row],[deadline]]/60/60)/24)+DATE(1970,1,1),"yyyy")</f>
        <v>2014</v>
      </c>
      <c r="L1091">
        <v>1405393356</v>
      </c>
      <c r="M1091" s="13">
        <f>((Table1[[#This Row],[launched_at]]/60/60)/24)+DATE(1970,1,1)+(-5/24)</f>
        <v>41834.91847222222</v>
      </c>
      <c r="N1091" t="b">
        <v>0</v>
      </c>
      <c r="O1091">
        <v>10</v>
      </c>
      <c r="P1091" t="b">
        <v>0</v>
      </c>
      <c r="Q1091" t="s">
        <v>8268</v>
      </c>
      <c r="R1091" s="5">
        <f>Table1[[#This Row],[pledged]]/D1091</f>
        <v>0.15535714285714286</v>
      </c>
      <c r="S1091" s="6">
        <f>IFERROR(Table1[[#This Row],[pledged]]/Table1[[#This Row],[backers_count]],0)</f>
        <v>43.5</v>
      </c>
      <c r="T1091" s="5" t="s">
        <v>8310</v>
      </c>
      <c r="U1091" s="5" t="s">
        <v>8314</v>
      </c>
    </row>
    <row r="1092" spans="1:21" ht="45" x14ac:dyDescent="0.2">
      <c r="A1092">
        <v>1908</v>
      </c>
      <c r="B1092" s="3" t="s">
        <v>1909</v>
      </c>
      <c r="C1092" s="3" t="s">
        <v>6018</v>
      </c>
      <c r="D1092">
        <v>25000</v>
      </c>
      <c r="E1092">
        <v>433</v>
      </c>
      <c r="F1092" t="s">
        <v>8221</v>
      </c>
      <c r="G1092" t="s">
        <v>8224</v>
      </c>
      <c r="H1092" t="s">
        <v>8246</v>
      </c>
      <c r="I1092">
        <v>1483048900</v>
      </c>
      <c r="J1092" s="14" t="str">
        <f>TEXT(((Table1[[#This Row],[deadline]]/60/60)/24)+DATE(1970,1,1),"mmm")</f>
        <v>Dec</v>
      </c>
      <c r="K1092" s="14" t="str">
        <f>TEXT(((Table1[[#This Row],[deadline]]/60/60)/24)+DATE(1970,1,1),"yyyy")</f>
        <v>2016</v>
      </c>
      <c r="L1092">
        <v>1480456900</v>
      </c>
      <c r="M1092">
        <f>((Table1[[#This Row],[launched_at]]/60/60)/24)+DATE(1970,1,1)+(-5/24)</f>
        <v>42703.709490740737</v>
      </c>
      <c r="N1092" t="b">
        <v>0</v>
      </c>
      <c r="O1092">
        <v>4</v>
      </c>
      <c r="P1092" t="b">
        <v>0</v>
      </c>
      <c r="Q1092" t="s">
        <v>8294</v>
      </c>
      <c r="R1092" s="5">
        <f>Table1[[#This Row],[pledged]]/D1092</f>
        <v>1.7319999999999999E-2</v>
      </c>
      <c r="S1092" s="6">
        <f>IFERROR(Table1[[#This Row],[pledged]]/Table1[[#This Row],[backers_count]],0)</f>
        <v>108.25</v>
      </c>
      <c r="T1092" s="5" t="s">
        <v>8319</v>
      </c>
      <c r="U1092" s="5" t="s">
        <v>8348</v>
      </c>
    </row>
    <row r="1093" spans="1:21" ht="45" x14ac:dyDescent="0.2">
      <c r="A1093">
        <v>422</v>
      </c>
      <c r="B1093" s="3" t="s">
        <v>423</v>
      </c>
      <c r="C1093" s="3" t="s">
        <v>4532</v>
      </c>
      <c r="D1093">
        <v>40000</v>
      </c>
      <c r="E1093">
        <v>430</v>
      </c>
      <c r="F1093" t="s">
        <v>8221</v>
      </c>
      <c r="G1093" t="s">
        <v>8224</v>
      </c>
      <c r="H1093" t="s">
        <v>8246</v>
      </c>
      <c r="I1093">
        <v>1410416097</v>
      </c>
      <c r="J1093" s="14" t="str">
        <f>TEXT(((Table1[[#This Row],[deadline]]/60/60)/24)+DATE(1970,1,1),"mmm")</f>
        <v>Sep</v>
      </c>
      <c r="K1093" s="14" t="str">
        <f>TEXT(((Table1[[#This Row],[deadline]]/60/60)/24)+DATE(1970,1,1),"yyyy")</f>
        <v>2014</v>
      </c>
      <c r="L1093">
        <v>1407824097</v>
      </c>
      <c r="M1093" s="13">
        <f>((Table1[[#This Row],[launched_at]]/60/60)/24)+DATE(1970,1,1)+(-5/24)</f>
        <v>41863.052048611105</v>
      </c>
      <c r="N1093" t="b">
        <v>0</v>
      </c>
      <c r="O1093">
        <v>12</v>
      </c>
      <c r="P1093" t="b">
        <v>0</v>
      </c>
      <c r="Q1093" t="s">
        <v>8270</v>
      </c>
      <c r="R1093" s="5">
        <f>Table1[[#This Row],[pledged]]/D1093</f>
        <v>1.0749999999999999E-2</v>
      </c>
      <c r="S1093" s="6">
        <f>IFERROR(Table1[[#This Row],[pledged]]/Table1[[#This Row],[backers_count]],0)</f>
        <v>35.833333333333336</v>
      </c>
      <c r="T1093" s="5" t="s">
        <v>8310</v>
      </c>
      <c r="U1093" s="5" t="s">
        <v>8316</v>
      </c>
    </row>
    <row r="1094" spans="1:21" ht="45" x14ac:dyDescent="0.2">
      <c r="A1094">
        <v>3116</v>
      </c>
      <c r="B1094" s="3" t="s">
        <v>3116</v>
      </c>
      <c r="C1094" s="3" t="s">
        <v>7226</v>
      </c>
      <c r="D1094">
        <v>750</v>
      </c>
      <c r="E1094">
        <v>430</v>
      </c>
      <c r="F1094" t="s">
        <v>8221</v>
      </c>
      <c r="G1094" t="s">
        <v>8224</v>
      </c>
      <c r="H1094" t="s">
        <v>8246</v>
      </c>
      <c r="I1094">
        <v>1427890925</v>
      </c>
      <c r="J1094" s="14" t="str">
        <f>TEXT(((Table1[[#This Row],[deadline]]/60/60)/24)+DATE(1970,1,1),"mmm")</f>
        <v>Apr</v>
      </c>
      <c r="K1094" s="14" t="str">
        <f>TEXT(((Table1[[#This Row],[deadline]]/60/60)/24)+DATE(1970,1,1),"yyyy")</f>
        <v>2015</v>
      </c>
      <c r="L1094">
        <v>1426681325</v>
      </c>
      <c r="M1094">
        <f>((Table1[[#This Row],[launched_at]]/60/60)/24)+DATE(1970,1,1)+(-5/24)</f>
        <v>42081.30700231481</v>
      </c>
      <c r="N1094" t="b">
        <v>0</v>
      </c>
      <c r="O1094">
        <v>10</v>
      </c>
      <c r="P1094" t="b">
        <v>0</v>
      </c>
      <c r="Q1094" t="s">
        <v>8303</v>
      </c>
      <c r="R1094" s="5">
        <f>Table1[[#This Row],[pledged]]/D1094</f>
        <v>0.57333333333333336</v>
      </c>
      <c r="S1094" s="6">
        <f>IFERROR(Table1[[#This Row],[pledged]]/Table1[[#This Row],[backers_count]],0)</f>
        <v>43</v>
      </c>
      <c r="T1094" s="5" t="s">
        <v>8317</v>
      </c>
      <c r="U1094" s="5" t="s">
        <v>8357</v>
      </c>
    </row>
    <row r="1095" spans="1:21" ht="45" x14ac:dyDescent="0.2">
      <c r="A1095">
        <v>4069</v>
      </c>
      <c r="B1095" s="3" t="s">
        <v>4065</v>
      </c>
      <c r="C1095" s="3" t="s">
        <v>8172</v>
      </c>
      <c r="D1095">
        <v>1250</v>
      </c>
      <c r="E1095">
        <v>430</v>
      </c>
      <c r="F1095" t="s">
        <v>8221</v>
      </c>
      <c r="G1095" t="s">
        <v>8225</v>
      </c>
      <c r="H1095" t="s">
        <v>8247</v>
      </c>
      <c r="I1095">
        <v>1425124800</v>
      </c>
      <c r="J1095" s="14" t="str">
        <f>TEXT(((Table1[[#This Row],[deadline]]/60/60)/24)+DATE(1970,1,1),"mmm")</f>
        <v>Feb</v>
      </c>
      <c r="K1095" s="14" t="str">
        <f>TEXT(((Table1[[#This Row],[deadline]]/60/60)/24)+DATE(1970,1,1),"yyyy")</f>
        <v>2015</v>
      </c>
      <c r="L1095">
        <v>1421596356</v>
      </c>
      <c r="M1095">
        <f>((Table1[[#This Row],[launched_at]]/60/60)/24)+DATE(1970,1,1)+(-5/24)</f>
        <v>42022.453194444439</v>
      </c>
      <c r="N1095" t="b">
        <v>0</v>
      </c>
      <c r="O1095">
        <v>13</v>
      </c>
      <c r="P1095" t="b">
        <v>0</v>
      </c>
      <c r="Q1095" t="s">
        <v>8271</v>
      </c>
      <c r="R1095" s="5">
        <f>Table1[[#This Row],[pledged]]/D1095</f>
        <v>0.34399999999999997</v>
      </c>
      <c r="S1095" s="6">
        <f>IFERROR(Table1[[#This Row],[pledged]]/Table1[[#This Row],[backers_count]],0)</f>
        <v>33.07692307692308</v>
      </c>
      <c r="T1095" s="5" t="s">
        <v>8317</v>
      </c>
      <c r="U1095" s="5" t="s">
        <v>8318</v>
      </c>
    </row>
    <row r="1096" spans="1:21" ht="45" x14ac:dyDescent="0.2">
      <c r="A1096">
        <v>3734</v>
      </c>
      <c r="B1096" s="3" t="s">
        <v>3731</v>
      </c>
      <c r="C1096" s="3" t="s">
        <v>7844</v>
      </c>
      <c r="D1096">
        <v>1500</v>
      </c>
      <c r="E1096">
        <v>427</v>
      </c>
      <c r="F1096" t="s">
        <v>8221</v>
      </c>
      <c r="G1096" t="s">
        <v>8224</v>
      </c>
      <c r="H1096" t="s">
        <v>8246</v>
      </c>
      <c r="I1096">
        <v>1432589896</v>
      </c>
      <c r="J1096" s="14" t="str">
        <f>TEXT(((Table1[[#This Row],[deadline]]/60/60)/24)+DATE(1970,1,1),"mmm")</f>
        <v>May</v>
      </c>
      <c r="K1096" s="14" t="str">
        <f>TEXT(((Table1[[#This Row],[deadline]]/60/60)/24)+DATE(1970,1,1),"yyyy")</f>
        <v>2015</v>
      </c>
      <c r="L1096">
        <v>1427405896</v>
      </c>
      <c r="M1096">
        <f>((Table1[[#This Row],[launched_at]]/60/60)/24)+DATE(1970,1,1)+(-5/24)</f>
        <v>42089.693240740737</v>
      </c>
      <c r="N1096" t="b">
        <v>0</v>
      </c>
      <c r="O1096">
        <v>7</v>
      </c>
      <c r="P1096" t="b">
        <v>0</v>
      </c>
      <c r="Q1096" t="s">
        <v>8271</v>
      </c>
      <c r="R1096" s="5">
        <f>Table1[[#This Row],[pledged]]/D1096</f>
        <v>0.28466666666666668</v>
      </c>
      <c r="S1096" s="6">
        <f>IFERROR(Table1[[#This Row],[pledged]]/Table1[[#This Row],[backers_count]],0)</f>
        <v>61</v>
      </c>
      <c r="T1096" s="5" t="s">
        <v>8317</v>
      </c>
      <c r="U1096" s="5" t="s">
        <v>8318</v>
      </c>
    </row>
    <row r="1097" spans="1:21" ht="45" x14ac:dyDescent="0.2">
      <c r="A1097">
        <v>595</v>
      </c>
      <c r="B1097" s="3" t="s">
        <v>596</v>
      </c>
      <c r="C1097" s="3" t="s">
        <v>4705</v>
      </c>
      <c r="D1097">
        <v>100000</v>
      </c>
      <c r="E1097">
        <v>426</v>
      </c>
      <c r="F1097" t="s">
        <v>8221</v>
      </c>
      <c r="G1097" t="s">
        <v>8224</v>
      </c>
      <c r="H1097" t="s">
        <v>8246</v>
      </c>
      <c r="I1097">
        <v>1430703638</v>
      </c>
      <c r="J1097" s="14" t="str">
        <f>TEXT(((Table1[[#This Row],[deadline]]/60/60)/24)+DATE(1970,1,1),"mmm")</f>
        <v>May</v>
      </c>
      <c r="K1097" s="14" t="str">
        <f>TEXT(((Table1[[#This Row],[deadline]]/60/60)/24)+DATE(1970,1,1),"yyyy")</f>
        <v>2015</v>
      </c>
      <c r="L1097">
        <v>1426815638</v>
      </c>
      <c r="M1097">
        <f>((Table1[[#This Row],[launched_at]]/60/60)/24)+DATE(1970,1,1)+(-5/24)</f>
        <v>42082.861550925918</v>
      </c>
      <c r="N1097" t="b">
        <v>0</v>
      </c>
      <c r="O1097">
        <v>8</v>
      </c>
      <c r="P1097" t="b">
        <v>0</v>
      </c>
      <c r="Q1097" t="s">
        <v>8272</v>
      </c>
      <c r="R1097" s="5">
        <f>Table1[[#This Row],[pledged]]/D1097</f>
        <v>4.2599999999999999E-3</v>
      </c>
      <c r="S1097" s="6">
        <f>IFERROR(Table1[[#This Row],[pledged]]/Table1[[#This Row],[backers_count]],0)</f>
        <v>53.25</v>
      </c>
      <c r="T1097" s="5" t="s">
        <v>8319</v>
      </c>
      <c r="U1097" s="5" t="s">
        <v>8320</v>
      </c>
    </row>
    <row r="1098" spans="1:21" ht="45" x14ac:dyDescent="0.2">
      <c r="A1098">
        <v>3801</v>
      </c>
      <c r="B1098" s="3" t="s">
        <v>3798</v>
      </c>
      <c r="C1098" s="3" t="s">
        <v>7911</v>
      </c>
      <c r="D1098">
        <v>5000</v>
      </c>
      <c r="E1098">
        <v>426</v>
      </c>
      <c r="F1098" t="s">
        <v>8221</v>
      </c>
      <c r="G1098" t="s">
        <v>8224</v>
      </c>
      <c r="H1098" t="s">
        <v>8246</v>
      </c>
      <c r="I1098">
        <v>1420215216</v>
      </c>
      <c r="J1098" s="14" t="str">
        <f>TEXT(((Table1[[#This Row],[deadline]]/60/60)/24)+DATE(1970,1,1),"mmm")</f>
        <v>Jan</v>
      </c>
      <c r="K1098" s="14" t="str">
        <f>TEXT(((Table1[[#This Row],[deadline]]/60/60)/24)+DATE(1970,1,1),"yyyy")</f>
        <v>2015</v>
      </c>
      <c r="L1098">
        <v>1417536816</v>
      </c>
      <c r="M1098">
        <f>((Table1[[#This Row],[launched_at]]/60/60)/24)+DATE(1970,1,1)+(-5/24)</f>
        <v>41975.467777777776</v>
      </c>
      <c r="N1098" t="b">
        <v>0</v>
      </c>
      <c r="O1098">
        <v>9</v>
      </c>
      <c r="P1098" t="b">
        <v>0</v>
      </c>
      <c r="Q1098" t="s">
        <v>8305</v>
      </c>
      <c r="R1098" s="5">
        <f>Table1[[#This Row],[pledged]]/D1098</f>
        <v>8.5199999999999998E-2</v>
      </c>
      <c r="S1098" s="6">
        <f>IFERROR(Table1[[#This Row],[pledged]]/Table1[[#This Row],[backers_count]],0)</f>
        <v>47.333333333333336</v>
      </c>
      <c r="T1098" s="5" t="s">
        <v>8317</v>
      </c>
      <c r="U1098" s="5" t="s">
        <v>8359</v>
      </c>
    </row>
    <row r="1099" spans="1:21" ht="45" x14ac:dyDescent="0.2">
      <c r="A1099">
        <v>1102</v>
      </c>
      <c r="B1099" s="3" t="s">
        <v>1103</v>
      </c>
      <c r="C1099" s="3" t="s">
        <v>5212</v>
      </c>
      <c r="D1099">
        <v>8000</v>
      </c>
      <c r="E1099">
        <v>425</v>
      </c>
      <c r="F1099" t="s">
        <v>8221</v>
      </c>
      <c r="G1099" t="s">
        <v>8224</v>
      </c>
      <c r="H1099" t="s">
        <v>8246</v>
      </c>
      <c r="I1099">
        <v>1386568740</v>
      </c>
      <c r="J1099" s="14" t="str">
        <f>TEXT(((Table1[[#This Row],[deadline]]/60/60)/24)+DATE(1970,1,1),"mmm")</f>
        <v>Dec</v>
      </c>
      <c r="K1099" s="14" t="str">
        <f>TEXT(((Table1[[#This Row],[deadline]]/60/60)/24)+DATE(1970,1,1),"yyyy")</f>
        <v>2013</v>
      </c>
      <c r="L1099">
        <v>1383095125</v>
      </c>
      <c r="M1099">
        <f>((Table1[[#This Row],[launched_at]]/60/60)/24)+DATE(1970,1,1)+(-5/24)</f>
        <v>41576.837094907409</v>
      </c>
      <c r="N1099" t="b">
        <v>0</v>
      </c>
      <c r="O1099">
        <v>24</v>
      </c>
      <c r="P1099" t="b">
        <v>0</v>
      </c>
      <c r="Q1099" t="s">
        <v>8282</v>
      </c>
      <c r="R1099" s="5">
        <f>Table1[[#This Row],[pledged]]/D1099</f>
        <v>5.3124999999999999E-2</v>
      </c>
      <c r="S1099" s="6">
        <f>IFERROR(Table1[[#This Row],[pledged]]/Table1[[#This Row],[backers_count]],0)</f>
        <v>17.708333333333332</v>
      </c>
      <c r="T1099" s="5" t="s">
        <v>8333</v>
      </c>
      <c r="U1099" s="5" t="s">
        <v>8334</v>
      </c>
    </row>
    <row r="1100" spans="1:21" ht="45" x14ac:dyDescent="0.2">
      <c r="A1100">
        <v>1124</v>
      </c>
      <c r="B1100" s="3" t="s">
        <v>1125</v>
      </c>
      <c r="C1100" s="3" t="s">
        <v>5234</v>
      </c>
      <c r="D1100">
        <v>90000</v>
      </c>
      <c r="E1100">
        <v>425</v>
      </c>
      <c r="F1100" t="s">
        <v>8221</v>
      </c>
      <c r="G1100" t="s">
        <v>8224</v>
      </c>
      <c r="H1100" t="s">
        <v>8246</v>
      </c>
      <c r="I1100">
        <v>1430409651</v>
      </c>
      <c r="J1100" s="14" t="str">
        <f>TEXT(((Table1[[#This Row],[deadline]]/60/60)/24)+DATE(1970,1,1),"mmm")</f>
        <v>Apr</v>
      </c>
      <c r="K1100" s="14" t="str">
        <f>TEXT(((Table1[[#This Row],[deadline]]/60/60)/24)+DATE(1970,1,1),"yyyy")</f>
        <v>2015</v>
      </c>
      <c r="L1100">
        <v>1427817651</v>
      </c>
      <c r="M1100">
        <f>((Table1[[#This Row],[launched_at]]/60/60)/24)+DATE(1970,1,1)+(-5/24)</f>
        <v>42094.458923611113</v>
      </c>
      <c r="N1100" t="b">
        <v>0</v>
      </c>
      <c r="O1100">
        <v>7</v>
      </c>
      <c r="P1100" t="b">
        <v>0</v>
      </c>
      <c r="Q1100" t="s">
        <v>8283</v>
      </c>
      <c r="R1100" s="5">
        <f>Table1[[#This Row],[pledged]]/D1100</f>
        <v>4.7222222222222223E-3</v>
      </c>
      <c r="S1100" s="6">
        <f>IFERROR(Table1[[#This Row],[pledged]]/Table1[[#This Row],[backers_count]],0)</f>
        <v>60.714285714285715</v>
      </c>
      <c r="T1100" s="5" t="s">
        <v>8333</v>
      </c>
      <c r="U1100" s="5" t="s">
        <v>8335</v>
      </c>
    </row>
    <row r="1101" spans="1:21" ht="45" x14ac:dyDescent="0.2">
      <c r="A1101">
        <v>3955</v>
      </c>
      <c r="B1101" s="3" t="s">
        <v>3952</v>
      </c>
      <c r="C1101" s="3" t="s">
        <v>8062</v>
      </c>
      <c r="D1101">
        <v>1750</v>
      </c>
      <c r="E1101">
        <v>425</v>
      </c>
      <c r="F1101" t="s">
        <v>8221</v>
      </c>
      <c r="G1101" t="s">
        <v>8224</v>
      </c>
      <c r="H1101" t="s">
        <v>8246</v>
      </c>
      <c r="I1101">
        <v>1448745741</v>
      </c>
      <c r="J1101" s="14" t="str">
        <f>TEXT(((Table1[[#This Row],[deadline]]/60/60)/24)+DATE(1970,1,1),"mmm")</f>
        <v>Nov</v>
      </c>
      <c r="K1101" s="14" t="str">
        <f>TEXT(((Table1[[#This Row],[deadline]]/60/60)/24)+DATE(1970,1,1),"yyyy")</f>
        <v>2015</v>
      </c>
      <c r="L1101">
        <v>1446150141</v>
      </c>
      <c r="M1101">
        <f>((Table1[[#This Row],[launched_at]]/60/60)/24)+DATE(1970,1,1)+(-5/24)</f>
        <v>42306.640520833331</v>
      </c>
      <c r="N1101" t="b">
        <v>0</v>
      </c>
      <c r="O1101">
        <v>8</v>
      </c>
      <c r="P1101" t="b">
        <v>0</v>
      </c>
      <c r="Q1101" t="s">
        <v>8271</v>
      </c>
      <c r="R1101" s="5">
        <f>Table1[[#This Row],[pledged]]/D1101</f>
        <v>0.24285714285714285</v>
      </c>
      <c r="S1101" s="6">
        <f>IFERROR(Table1[[#This Row],[pledged]]/Table1[[#This Row],[backers_count]],0)</f>
        <v>53.125</v>
      </c>
      <c r="T1101" s="5" t="s">
        <v>8317</v>
      </c>
      <c r="U1101" s="5" t="s">
        <v>8318</v>
      </c>
    </row>
    <row r="1102" spans="1:21" ht="45" x14ac:dyDescent="0.2">
      <c r="A1102">
        <v>1427</v>
      </c>
      <c r="B1102" s="3" t="s">
        <v>1428</v>
      </c>
      <c r="C1102" s="3" t="s">
        <v>5537</v>
      </c>
      <c r="D1102">
        <v>5000</v>
      </c>
      <c r="E1102">
        <v>419</v>
      </c>
      <c r="F1102" t="s">
        <v>8221</v>
      </c>
      <c r="G1102" t="s">
        <v>8236</v>
      </c>
      <c r="H1102" t="s">
        <v>8249</v>
      </c>
      <c r="I1102">
        <v>1474230385</v>
      </c>
      <c r="J1102" s="14" t="str">
        <f>TEXT(((Table1[[#This Row],[deadline]]/60/60)/24)+DATE(1970,1,1),"mmm")</f>
        <v>Sep</v>
      </c>
      <c r="K1102" s="14" t="str">
        <f>TEXT(((Table1[[#This Row],[deadline]]/60/60)/24)+DATE(1970,1,1),"yyyy")</f>
        <v>2016</v>
      </c>
      <c r="L1102">
        <v>1471638385</v>
      </c>
      <c r="M1102">
        <f>((Table1[[#This Row],[launched_at]]/60/60)/24)+DATE(1970,1,1)+(-5/24)</f>
        <v>42601.643344907403</v>
      </c>
      <c r="N1102" t="b">
        <v>0</v>
      </c>
      <c r="O1102">
        <v>4</v>
      </c>
      <c r="P1102" t="b">
        <v>0</v>
      </c>
      <c r="Q1102" t="s">
        <v>8287</v>
      </c>
      <c r="R1102" s="5">
        <f>Table1[[#This Row],[pledged]]/D1102</f>
        <v>8.3799999999999999E-2</v>
      </c>
      <c r="S1102" s="6">
        <f>IFERROR(Table1[[#This Row],[pledged]]/Table1[[#This Row],[backers_count]],0)</f>
        <v>104.75</v>
      </c>
      <c r="T1102" s="5" t="s">
        <v>8322</v>
      </c>
      <c r="U1102" s="5" t="s">
        <v>8341</v>
      </c>
    </row>
    <row r="1103" spans="1:21" ht="45" x14ac:dyDescent="0.2">
      <c r="A1103">
        <v>2854</v>
      </c>
      <c r="B1103" s="3" t="s">
        <v>2854</v>
      </c>
      <c r="C1103" s="3" t="s">
        <v>6964</v>
      </c>
      <c r="D1103">
        <v>1000</v>
      </c>
      <c r="E1103">
        <v>417</v>
      </c>
      <c r="F1103" t="s">
        <v>8221</v>
      </c>
      <c r="G1103" t="s">
        <v>8225</v>
      </c>
      <c r="H1103" t="s">
        <v>8247</v>
      </c>
      <c r="I1103">
        <v>1431018719</v>
      </c>
      <c r="J1103" s="14" t="str">
        <f>TEXT(((Table1[[#This Row],[deadline]]/60/60)/24)+DATE(1970,1,1),"mmm")</f>
        <v>May</v>
      </c>
      <c r="K1103" s="14" t="str">
        <f>TEXT(((Table1[[#This Row],[deadline]]/60/60)/24)+DATE(1970,1,1),"yyyy")</f>
        <v>2015</v>
      </c>
      <c r="L1103">
        <v>1429290719</v>
      </c>
      <c r="M1103">
        <f>((Table1[[#This Row],[launched_at]]/60/60)/24)+DATE(1970,1,1)+(-5/24)</f>
        <v>42111.508321759255</v>
      </c>
      <c r="N1103" t="b">
        <v>0</v>
      </c>
      <c r="O1103">
        <v>14</v>
      </c>
      <c r="P1103" t="b">
        <v>0</v>
      </c>
      <c r="Q1103" t="s">
        <v>8271</v>
      </c>
      <c r="R1103" s="5">
        <f>Table1[[#This Row],[pledged]]/D1103</f>
        <v>0.41699999999999998</v>
      </c>
      <c r="S1103" s="6">
        <f>IFERROR(Table1[[#This Row],[pledged]]/Table1[[#This Row],[backers_count]],0)</f>
        <v>29.785714285714285</v>
      </c>
      <c r="T1103" s="5" t="s">
        <v>8317</v>
      </c>
      <c r="U1103" s="5" t="s">
        <v>8318</v>
      </c>
    </row>
    <row r="1104" spans="1:21" ht="45" x14ac:dyDescent="0.2">
      <c r="A1104">
        <v>431</v>
      </c>
      <c r="B1104" s="3" t="s">
        <v>432</v>
      </c>
      <c r="C1104" s="3" t="s">
        <v>4541</v>
      </c>
      <c r="D1104">
        <v>3000</v>
      </c>
      <c r="E1104">
        <v>415</v>
      </c>
      <c r="F1104" t="s">
        <v>8221</v>
      </c>
      <c r="G1104" t="s">
        <v>8225</v>
      </c>
      <c r="H1104" t="s">
        <v>8247</v>
      </c>
      <c r="I1104">
        <v>1467752083</v>
      </c>
      <c r="J1104" s="14" t="str">
        <f>TEXT(((Table1[[#This Row],[deadline]]/60/60)/24)+DATE(1970,1,1),"mmm")</f>
        <v>Jul</v>
      </c>
      <c r="K1104" s="14" t="str">
        <f>TEXT(((Table1[[#This Row],[deadline]]/60/60)/24)+DATE(1970,1,1),"yyyy")</f>
        <v>2016</v>
      </c>
      <c r="L1104">
        <v>1465160083</v>
      </c>
      <c r="M1104" s="13">
        <f>((Table1[[#This Row],[launched_at]]/60/60)/24)+DATE(1970,1,1)+(-5/24)</f>
        <v>42526.662997685176</v>
      </c>
      <c r="N1104" t="b">
        <v>0</v>
      </c>
      <c r="O1104">
        <v>8</v>
      </c>
      <c r="P1104" t="b">
        <v>0</v>
      </c>
      <c r="Q1104" t="s">
        <v>8270</v>
      </c>
      <c r="R1104" s="5">
        <f>Table1[[#This Row],[pledged]]/D1104</f>
        <v>0.13833333333333334</v>
      </c>
      <c r="S1104" s="6">
        <f>IFERROR(Table1[[#This Row],[pledged]]/Table1[[#This Row],[backers_count]],0)</f>
        <v>51.875</v>
      </c>
      <c r="T1104" s="5" t="s">
        <v>8310</v>
      </c>
      <c r="U1104" s="5" t="s">
        <v>8316</v>
      </c>
    </row>
    <row r="1105" spans="1:21" ht="45" x14ac:dyDescent="0.2">
      <c r="A1105">
        <v>4032</v>
      </c>
      <c r="B1105" s="3" t="s">
        <v>4028</v>
      </c>
      <c r="C1105" s="3" t="s">
        <v>8137</v>
      </c>
      <c r="D1105">
        <v>6048</v>
      </c>
      <c r="E1105">
        <v>413</v>
      </c>
      <c r="F1105" t="s">
        <v>8221</v>
      </c>
      <c r="G1105" t="s">
        <v>8224</v>
      </c>
      <c r="H1105" t="s">
        <v>8246</v>
      </c>
      <c r="I1105">
        <v>1450211116</v>
      </c>
      <c r="J1105" s="14" t="str">
        <f>TEXT(((Table1[[#This Row],[deadline]]/60/60)/24)+DATE(1970,1,1),"mmm")</f>
        <v>Dec</v>
      </c>
      <c r="K1105" s="14" t="str">
        <f>TEXT(((Table1[[#This Row],[deadline]]/60/60)/24)+DATE(1970,1,1),"yyyy")</f>
        <v>2015</v>
      </c>
      <c r="L1105">
        <v>1445023516</v>
      </c>
      <c r="M1105">
        <f>((Table1[[#This Row],[launched_at]]/60/60)/24)+DATE(1970,1,1)+(-5/24)</f>
        <v>42293.60087962963</v>
      </c>
      <c r="N1105" t="b">
        <v>0</v>
      </c>
      <c r="O1105">
        <v>7</v>
      </c>
      <c r="P1105" t="b">
        <v>0</v>
      </c>
      <c r="Q1105" t="s">
        <v>8271</v>
      </c>
      <c r="R1105" s="5">
        <f>Table1[[#This Row],[pledged]]/D1105</f>
        <v>6.8287037037037035E-2</v>
      </c>
      <c r="S1105" s="6">
        <f>IFERROR(Table1[[#This Row],[pledged]]/Table1[[#This Row],[backers_count]],0)</f>
        <v>59</v>
      </c>
      <c r="T1105" s="5" t="s">
        <v>8317</v>
      </c>
      <c r="U1105" s="5" t="s">
        <v>8318</v>
      </c>
    </row>
    <row r="1106" spans="1:21" ht="45" x14ac:dyDescent="0.2">
      <c r="A1106">
        <v>973</v>
      </c>
      <c r="B1106" s="3" t="s">
        <v>974</v>
      </c>
      <c r="C1106" s="3" t="s">
        <v>5083</v>
      </c>
      <c r="D1106">
        <v>20000</v>
      </c>
      <c r="E1106">
        <v>411</v>
      </c>
      <c r="F1106" t="s">
        <v>8221</v>
      </c>
      <c r="G1106" t="s">
        <v>8224</v>
      </c>
      <c r="H1106" t="s">
        <v>8246</v>
      </c>
      <c r="I1106">
        <v>1447032093</v>
      </c>
      <c r="J1106" s="14" t="str">
        <f>TEXT(((Table1[[#This Row],[deadline]]/60/60)/24)+DATE(1970,1,1),"mmm")</f>
        <v>Nov</v>
      </c>
      <c r="K1106" s="14" t="str">
        <f>TEXT(((Table1[[#This Row],[deadline]]/60/60)/24)+DATE(1970,1,1),"yyyy")</f>
        <v>2015</v>
      </c>
      <c r="L1106">
        <v>1441844493</v>
      </c>
      <c r="M1106">
        <f>((Table1[[#This Row],[launched_at]]/60/60)/24)+DATE(1970,1,1)+(-5/24)</f>
        <v>42256.806631944441</v>
      </c>
      <c r="N1106" t="b">
        <v>0</v>
      </c>
      <c r="O1106">
        <v>8</v>
      </c>
      <c r="P1106" t="b">
        <v>0</v>
      </c>
      <c r="Q1106" t="s">
        <v>8273</v>
      </c>
      <c r="R1106" s="5">
        <f>Table1[[#This Row],[pledged]]/D1106</f>
        <v>2.0549999999999999E-2</v>
      </c>
      <c r="S1106" s="6">
        <f>IFERROR(Table1[[#This Row],[pledged]]/Table1[[#This Row],[backers_count]],0)</f>
        <v>51.375</v>
      </c>
      <c r="T1106" s="5" t="s">
        <v>8319</v>
      </c>
      <c r="U1106" s="5" t="s">
        <v>8321</v>
      </c>
    </row>
    <row r="1107" spans="1:21" ht="45" x14ac:dyDescent="0.2">
      <c r="A1107">
        <v>1083</v>
      </c>
      <c r="B1107" s="3" t="s">
        <v>1084</v>
      </c>
      <c r="C1107" s="3" t="s">
        <v>5193</v>
      </c>
      <c r="D1107">
        <v>50000</v>
      </c>
      <c r="E1107">
        <v>410</v>
      </c>
      <c r="F1107" t="s">
        <v>8221</v>
      </c>
      <c r="G1107" t="s">
        <v>8229</v>
      </c>
      <c r="H1107" t="s">
        <v>8251</v>
      </c>
      <c r="I1107">
        <v>1406994583</v>
      </c>
      <c r="J1107" s="14" t="str">
        <f>TEXT(((Table1[[#This Row],[deadline]]/60/60)/24)+DATE(1970,1,1),"mmm")</f>
        <v>Aug</v>
      </c>
      <c r="K1107" s="14" t="str">
        <f>TEXT(((Table1[[#This Row],[deadline]]/60/60)/24)+DATE(1970,1,1),"yyyy")</f>
        <v>2014</v>
      </c>
      <c r="L1107">
        <v>1401810583</v>
      </c>
      <c r="M1107">
        <f>((Table1[[#This Row],[launched_at]]/60/60)/24)+DATE(1970,1,1)+(-5/24)</f>
        <v>41793.451192129629</v>
      </c>
      <c r="N1107" t="b">
        <v>0</v>
      </c>
      <c r="O1107">
        <v>1</v>
      </c>
      <c r="P1107" t="b">
        <v>0</v>
      </c>
      <c r="Q1107" t="s">
        <v>8282</v>
      </c>
      <c r="R1107" s="5">
        <f>Table1[[#This Row],[pledged]]/D1107</f>
        <v>8.2000000000000007E-3</v>
      </c>
      <c r="S1107" s="6">
        <f>IFERROR(Table1[[#This Row],[pledged]]/Table1[[#This Row],[backers_count]],0)</f>
        <v>410</v>
      </c>
      <c r="T1107" s="5" t="s">
        <v>8333</v>
      </c>
      <c r="U1107" s="5" t="s">
        <v>8334</v>
      </c>
    </row>
    <row r="1108" spans="1:21" ht="45" x14ac:dyDescent="0.2">
      <c r="A1108">
        <v>3967</v>
      </c>
      <c r="B1108" s="3" t="s">
        <v>3964</v>
      </c>
      <c r="C1108" s="3" t="s">
        <v>8074</v>
      </c>
      <c r="D1108">
        <v>1700</v>
      </c>
      <c r="E1108">
        <v>410</v>
      </c>
      <c r="F1108" t="s">
        <v>8221</v>
      </c>
      <c r="G1108" t="s">
        <v>8224</v>
      </c>
      <c r="H1108" t="s">
        <v>8246</v>
      </c>
      <c r="I1108">
        <v>1488783507</v>
      </c>
      <c r="J1108" s="14" t="str">
        <f>TEXT(((Table1[[#This Row],[deadline]]/60/60)/24)+DATE(1970,1,1),"mmm")</f>
        <v>Mar</v>
      </c>
      <c r="K1108" s="14" t="str">
        <f>TEXT(((Table1[[#This Row],[deadline]]/60/60)/24)+DATE(1970,1,1),"yyyy")</f>
        <v>2017</v>
      </c>
      <c r="L1108">
        <v>1486191507</v>
      </c>
      <c r="M1108">
        <f>((Table1[[#This Row],[launched_at]]/60/60)/24)+DATE(1970,1,1)+(-5/24)</f>
        <v>42770.082256944443</v>
      </c>
      <c r="N1108" t="b">
        <v>0</v>
      </c>
      <c r="O1108">
        <v>10</v>
      </c>
      <c r="P1108" t="b">
        <v>0</v>
      </c>
      <c r="Q1108" t="s">
        <v>8271</v>
      </c>
      <c r="R1108" s="5">
        <f>Table1[[#This Row],[pledged]]/D1108</f>
        <v>0.2411764705882353</v>
      </c>
      <c r="S1108" s="6">
        <f>IFERROR(Table1[[#This Row],[pledged]]/Table1[[#This Row],[backers_count]],0)</f>
        <v>41</v>
      </c>
      <c r="T1108" s="5" t="s">
        <v>8317</v>
      </c>
      <c r="U1108" s="5" t="s">
        <v>8318</v>
      </c>
    </row>
    <row r="1109" spans="1:21" x14ac:dyDescent="0.2">
      <c r="A1109">
        <v>2150</v>
      </c>
      <c r="B1109" s="3" t="s">
        <v>2151</v>
      </c>
      <c r="C1109" s="3" t="s">
        <v>6260</v>
      </c>
      <c r="D1109">
        <v>50000</v>
      </c>
      <c r="E1109">
        <v>405</v>
      </c>
      <c r="F1109" t="s">
        <v>8221</v>
      </c>
      <c r="G1109" t="s">
        <v>8234</v>
      </c>
      <c r="H1109" t="s">
        <v>8254</v>
      </c>
      <c r="I1109">
        <v>1468392599</v>
      </c>
      <c r="J1109" s="14" t="str">
        <f>TEXT(((Table1[[#This Row],[deadline]]/60/60)/24)+DATE(1970,1,1),"mmm")</f>
        <v>Jul</v>
      </c>
      <c r="K1109" s="14" t="str">
        <f>TEXT(((Table1[[#This Row],[deadline]]/60/60)/24)+DATE(1970,1,1),"yyyy")</f>
        <v>2016</v>
      </c>
      <c r="L1109">
        <v>1465800599</v>
      </c>
      <c r="M1109">
        <f>((Table1[[#This Row],[launched_at]]/60/60)/24)+DATE(1970,1,1)+(-5/24)</f>
        <v>42534.076377314814</v>
      </c>
      <c r="N1109" t="b">
        <v>0</v>
      </c>
      <c r="O1109">
        <v>4</v>
      </c>
      <c r="P1109" t="b">
        <v>0</v>
      </c>
      <c r="Q1109" t="s">
        <v>8282</v>
      </c>
      <c r="R1109" s="5">
        <f>Table1[[#This Row],[pledged]]/D1109</f>
        <v>8.0999999999999996E-3</v>
      </c>
      <c r="S1109" s="6">
        <f>IFERROR(Table1[[#This Row],[pledged]]/Table1[[#This Row],[backers_count]],0)</f>
        <v>101.25</v>
      </c>
      <c r="T1109" s="5" t="s">
        <v>8333</v>
      </c>
      <c r="U1109" s="5" t="s">
        <v>8334</v>
      </c>
    </row>
    <row r="1110" spans="1:21" ht="45" x14ac:dyDescent="0.2">
      <c r="A1110">
        <v>700</v>
      </c>
      <c r="B1110" s="3" t="s">
        <v>701</v>
      </c>
      <c r="C1110" s="3" t="s">
        <v>4810</v>
      </c>
      <c r="D1110">
        <v>15000</v>
      </c>
      <c r="E1110">
        <v>403</v>
      </c>
      <c r="F1110" t="s">
        <v>8221</v>
      </c>
      <c r="G1110" t="s">
        <v>8227</v>
      </c>
      <c r="H1110" t="s">
        <v>8249</v>
      </c>
      <c r="I1110">
        <v>1484065881</v>
      </c>
      <c r="J1110" s="14" t="str">
        <f>TEXT(((Table1[[#This Row],[deadline]]/60/60)/24)+DATE(1970,1,1),"mmm")</f>
        <v>Jan</v>
      </c>
      <c r="K1110" s="14" t="str">
        <f>TEXT(((Table1[[#This Row],[deadline]]/60/60)/24)+DATE(1970,1,1),"yyyy")</f>
        <v>2017</v>
      </c>
      <c r="L1110">
        <v>1481473881</v>
      </c>
      <c r="M1110">
        <f>((Table1[[#This Row],[launched_at]]/60/60)/24)+DATE(1970,1,1)+(-5/24)</f>
        <v>42715.480104166665</v>
      </c>
      <c r="N1110" t="b">
        <v>0</v>
      </c>
      <c r="O1110">
        <v>31</v>
      </c>
      <c r="P1110" t="b">
        <v>0</v>
      </c>
      <c r="Q1110" t="s">
        <v>8273</v>
      </c>
      <c r="R1110" s="5">
        <f>Table1[[#This Row],[pledged]]/D1110</f>
        <v>2.6866666666666667E-2</v>
      </c>
      <c r="S1110" s="6">
        <f>IFERROR(Table1[[#This Row],[pledged]]/Table1[[#This Row],[backers_count]],0)</f>
        <v>13</v>
      </c>
      <c r="T1110" s="5" t="s">
        <v>8319</v>
      </c>
      <c r="U1110" s="5" t="s">
        <v>8321</v>
      </c>
    </row>
    <row r="1111" spans="1:21" ht="45" x14ac:dyDescent="0.2">
      <c r="A1111">
        <v>1430</v>
      </c>
      <c r="B1111" s="3" t="s">
        <v>1431</v>
      </c>
      <c r="C1111" s="3" t="s">
        <v>5540</v>
      </c>
      <c r="D1111">
        <v>5000</v>
      </c>
      <c r="E1111">
        <v>403</v>
      </c>
      <c r="F1111" t="s">
        <v>8221</v>
      </c>
      <c r="G1111" t="s">
        <v>8224</v>
      </c>
      <c r="H1111" t="s">
        <v>8246</v>
      </c>
      <c r="I1111">
        <v>1419017488</v>
      </c>
      <c r="J1111" s="14" t="str">
        <f>TEXT(((Table1[[#This Row],[deadline]]/60/60)/24)+DATE(1970,1,1),"mmm")</f>
        <v>Dec</v>
      </c>
      <c r="K1111" s="14" t="str">
        <f>TEXT(((Table1[[#This Row],[deadline]]/60/60)/24)+DATE(1970,1,1),"yyyy")</f>
        <v>2014</v>
      </c>
      <c r="L1111">
        <v>1416339088</v>
      </c>
      <c r="M1111">
        <f>((Table1[[#This Row],[launched_at]]/60/60)/24)+DATE(1970,1,1)+(-5/24)</f>
        <v>41961.605185185181</v>
      </c>
      <c r="N1111" t="b">
        <v>0</v>
      </c>
      <c r="O1111">
        <v>5</v>
      </c>
      <c r="P1111" t="b">
        <v>0</v>
      </c>
      <c r="Q1111" t="s">
        <v>8287</v>
      </c>
      <c r="R1111" s="5">
        <f>Table1[[#This Row],[pledged]]/D1111</f>
        <v>8.0600000000000005E-2</v>
      </c>
      <c r="S1111" s="6">
        <f>IFERROR(Table1[[#This Row],[pledged]]/Table1[[#This Row],[backers_count]],0)</f>
        <v>80.599999999999994</v>
      </c>
      <c r="T1111" s="5" t="s">
        <v>8322</v>
      </c>
      <c r="U1111" s="5" t="s">
        <v>8341</v>
      </c>
    </row>
    <row r="1112" spans="1:21" ht="30" x14ac:dyDescent="0.2">
      <c r="A1112">
        <v>3799</v>
      </c>
      <c r="B1112" s="3" t="s">
        <v>3796</v>
      </c>
      <c r="C1112" s="3" t="s">
        <v>7909</v>
      </c>
      <c r="D1112">
        <v>10000</v>
      </c>
      <c r="E1112">
        <v>402</v>
      </c>
      <c r="F1112" t="s">
        <v>8221</v>
      </c>
      <c r="G1112" t="s">
        <v>8224</v>
      </c>
      <c r="H1112" t="s">
        <v>8246</v>
      </c>
      <c r="I1112">
        <v>1457734843</v>
      </c>
      <c r="J1112" s="14" t="str">
        <f>TEXT(((Table1[[#This Row],[deadline]]/60/60)/24)+DATE(1970,1,1),"mmm")</f>
        <v>Mar</v>
      </c>
      <c r="K1112" s="14" t="str">
        <f>TEXT(((Table1[[#This Row],[deadline]]/60/60)/24)+DATE(1970,1,1),"yyyy")</f>
        <v>2016</v>
      </c>
      <c r="L1112">
        <v>1455142843</v>
      </c>
      <c r="M1112">
        <f>((Table1[[#This Row],[launched_at]]/60/60)/24)+DATE(1970,1,1)+(-5/24)</f>
        <v>42410.722719907404</v>
      </c>
      <c r="N1112" t="b">
        <v>0</v>
      </c>
      <c r="O1112">
        <v>4</v>
      </c>
      <c r="P1112" t="b">
        <v>0</v>
      </c>
      <c r="Q1112" t="s">
        <v>8305</v>
      </c>
      <c r="R1112" s="5">
        <f>Table1[[#This Row],[pledged]]/D1112</f>
        <v>4.02E-2</v>
      </c>
      <c r="S1112" s="6">
        <f>IFERROR(Table1[[#This Row],[pledged]]/Table1[[#This Row],[backers_count]],0)</f>
        <v>100.5</v>
      </c>
      <c r="T1112" s="5" t="s">
        <v>8317</v>
      </c>
      <c r="U1112" s="5" t="s">
        <v>8359</v>
      </c>
    </row>
    <row r="1113" spans="1:21" ht="45" x14ac:dyDescent="0.2">
      <c r="A1113">
        <v>180</v>
      </c>
      <c r="B1113" s="3" t="s">
        <v>182</v>
      </c>
      <c r="C1113" s="3" t="s">
        <v>4290</v>
      </c>
      <c r="D1113">
        <v>1200</v>
      </c>
      <c r="E1113">
        <v>401</v>
      </c>
      <c r="F1113" t="s">
        <v>8221</v>
      </c>
      <c r="G1113" t="s">
        <v>8225</v>
      </c>
      <c r="H1113" t="s">
        <v>8247</v>
      </c>
      <c r="I1113">
        <v>1428951600</v>
      </c>
      <c r="J1113" s="14" t="str">
        <f>TEXT(((Table1[[#This Row],[deadline]]/60/60)/24)+DATE(1970,1,1),"mmm")</f>
        <v>Apr</v>
      </c>
      <c r="K1113" s="14" t="str">
        <f>TEXT(((Table1[[#This Row],[deadline]]/60/60)/24)+DATE(1970,1,1),"yyyy")</f>
        <v>2015</v>
      </c>
      <c r="L1113">
        <v>1425512843</v>
      </c>
      <c r="M1113" s="13">
        <f>((Table1[[#This Row],[launched_at]]/60/60)/24)+DATE(1970,1,1)+(-5/24)</f>
        <v>42067.782905092587</v>
      </c>
      <c r="N1113" t="b">
        <v>0</v>
      </c>
      <c r="O1113">
        <v>13</v>
      </c>
      <c r="P1113" t="b">
        <v>0</v>
      </c>
      <c r="Q1113" t="s">
        <v>8268</v>
      </c>
      <c r="R1113" s="5">
        <f>Table1[[#This Row],[pledged]]/D1113</f>
        <v>0.33416666666666667</v>
      </c>
      <c r="S1113" s="6">
        <f>IFERROR(Table1[[#This Row],[pledged]]/Table1[[#This Row],[backers_count]],0)</f>
        <v>30.846153846153847</v>
      </c>
      <c r="T1113" s="5" t="s">
        <v>8310</v>
      </c>
      <c r="U1113" s="5" t="s">
        <v>8314</v>
      </c>
    </row>
    <row r="1114" spans="1:21" ht="45" x14ac:dyDescent="0.2">
      <c r="A1114">
        <v>234</v>
      </c>
      <c r="B1114" s="3" t="s">
        <v>236</v>
      </c>
      <c r="C1114" s="3" t="s">
        <v>4344</v>
      </c>
      <c r="D1114">
        <v>1000</v>
      </c>
      <c r="E1114">
        <v>401</v>
      </c>
      <c r="F1114" t="s">
        <v>8221</v>
      </c>
      <c r="G1114" t="s">
        <v>8224</v>
      </c>
      <c r="H1114" t="s">
        <v>8246</v>
      </c>
      <c r="I1114">
        <v>1434847859</v>
      </c>
      <c r="J1114" s="14" t="str">
        <f>TEXT(((Table1[[#This Row],[deadline]]/60/60)/24)+DATE(1970,1,1),"mmm")</f>
        <v>Jun</v>
      </c>
      <c r="K1114" s="14" t="str">
        <f>TEXT(((Table1[[#This Row],[deadline]]/60/60)/24)+DATE(1970,1,1),"yyyy")</f>
        <v>2015</v>
      </c>
      <c r="L1114">
        <v>1431391859</v>
      </c>
      <c r="M1114" s="13">
        <f>((Table1[[#This Row],[launched_at]]/60/60)/24)+DATE(1970,1,1)+(-5/24)</f>
        <v>42135.82707175926</v>
      </c>
      <c r="N1114" t="b">
        <v>0</v>
      </c>
      <c r="O1114">
        <v>5</v>
      </c>
      <c r="P1114" t="b">
        <v>0</v>
      </c>
      <c r="Q1114" t="s">
        <v>8268</v>
      </c>
      <c r="R1114" s="5">
        <f>Table1[[#This Row],[pledged]]/D1114</f>
        <v>0.40100000000000002</v>
      </c>
      <c r="S1114" s="6">
        <f>IFERROR(Table1[[#This Row],[pledged]]/Table1[[#This Row],[backers_count]],0)</f>
        <v>80.2</v>
      </c>
      <c r="T1114" s="5" t="s">
        <v>8310</v>
      </c>
      <c r="U1114" s="5" t="s">
        <v>8314</v>
      </c>
    </row>
    <row r="1115" spans="1:21" ht="45" x14ac:dyDescent="0.2">
      <c r="A1115">
        <v>508</v>
      </c>
      <c r="B1115" s="3" t="s">
        <v>509</v>
      </c>
      <c r="C1115" s="3" t="s">
        <v>4618</v>
      </c>
      <c r="D1115">
        <v>50000</v>
      </c>
      <c r="E1115">
        <v>400</v>
      </c>
      <c r="F1115" t="s">
        <v>8221</v>
      </c>
      <c r="G1115" t="s">
        <v>8224</v>
      </c>
      <c r="H1115" t="s">
        <v>8246</v>
      </c>
      <c r="I1115">
        <v>1337955240</v>
      </c>
      <c r="J1115" s="14" t="str">
        <f>TEXT(((Table1[[#This Row],[deadline]]/60/60)/24)+DATE(1970,1,1),"mmm")</f>
        <v>May</v>
      </c>
      <c r="K1115" s="14" t="str">
        <f>TEXT(((Table1[[#This Row],[deadline]]/60/60)/24)+DATE(1970,1,1),"yyyy")</f>
        <v>2012</v>
      </c>
      <c r="L1115">
        <v>1332808501</v>
      </c>
      <c r="M1115" s="13">
        <f>((Table1[[#This Row],[launched_at]]/60/60)/24)+DATE(1970,1,1)+(-5/24)</f>
        <v>40994.815983796296</v>
      </c>
      <c r="N1115" t="b">
        <v>0</v>
      </c>
      <c r="O1115">
        <v>3</v>
      </c>
      <c r="P1115" t="b">
        <v>0</v>
      </c>
      <c r="Q1115" t="s">
        <v>8270</v>
      </c>
      <c r="R1115" s="5">
        <f>Table1[[#This Row],[pledged]]/D1115</f>
        <v>8.0000000000000002E-3</v>
      </c>
      <c r="S1115" s="6">
        <f>IFERROR(Table1[[#This Row],[pledged]]/Table1[[#This Row],[backers_count]],0)</f>
        <v>133.33333333333334</v>
      </c>
      <c r="T1115" s="5" t="s">
        <v>8310</v>
      </c>
      <c r="U1115" s="5" t="s">
        <v>8316</v>
      </c>
    </row>
    <row r="1116" spans="1:21" ht="45" x14ac:dyDescent="0.2">
      <c r="A1116">
        <v>779</v>
      </c>
      <c r="B1116" s="3" t="s">
        <v>780</v>
      </c>
      <c r="C1116" s="3" t="s">
        <v>4889</v>
      </c>
      <c r="D1116">
        <v>15000</v>
      </c>
      <c r="E1116">
        <v>400</v>
      </c>
      <c r="F1116" t="s">
        <v>8221</v>
      </c>
      <c r="G1116" t="s">
        <v>8224</v>
      </c>
      <c r="H1116" t="s">
        <v>8246</v>
      </c>
      <c r="I1116">
        <v>1287115200</v>
      </c>
      <c r="J1116" s="14" t="str">
        <f>TEXT(((Table1[[#This Row],[deadline]]/60/60)/24)+DATE(1970,1,1),"mmm")</f>
        <v>Oct</v>
      </c>
      <c r="K1116" s="14" t="str">
        <f>TEXT(((Table1[[#This Row],[deadline]]/60/60)/24)+DATE(1970,1,1),"yyyy")</f>
        <v>2010</v>
      </c>
      <c r="L1116">
        <v>1284567905</v>
      </c>
      <c r="M1116">
        <f>((Table1[[#This Row],[launched_at]]/60/60)/24)+DATE(1970,1,1)+(-5/24)</f>
        <v>40436.475752314815</v>
      </c>
      <c r="N1116" t="b">
        <v>0</v>
      </c>
      <c r="O1116">
        <v>6</v>
      </c>
      <c r="P1116" t="b">
        <v>0</v>
      </c>
      <c r="Q1116" t="s">
        <v>8275</v>
      </c>
      <c r="R1116" s="5">
        <f>Table1[[#This Row],[pledged]]/D1116</f>
        <v>2.6666666666666668E-2</v>
      </c>
      <c r="S1116" s="6">
        <f>IFERROR(Table1[[#This Row],[pledged]]/Table1[[#This Row],[backers_count]],0)</f>
        <v>66.666666666666671</v>
      </c>
      <c r="T1116" s="5" t="s">
        <v>8322</v>
      </c>
      <c r="U1116" s="5" t="s">
        <v>8324</v>
      </c>
    </row>
    <row r="1117" spans="1:21" ht="45" x14ac:dyDescent="0.2">
      <c r="A1117">
        <v>4030</v>
      </c>
      <c r="B1117" s="3" t="s">
        <v>4026</v>
      </c>
      <c r="C1117" s="3" t="s">
        <v>8135</v>
      </c>
      <c r="D1117">
        <v>2500</v>
      </c>
      <c r="E1117">
        <v>400</v>
      </c>
      <c r="F1117" t="s">
        <v>8221</v>
      </c>
      <c r="G1117" t="s">
        <v>8224</v>
      </c>
      <c r="H1117" t="s">
        <v>8246</v>
      </c>
      <c r="I1117">
        <v>1454525340</v>
      </c>
      <c r="J1117" s="14" t="str">
        <f>TEXT(((Table1[[#This Row],[deadline]]/60/60)/24)+DATE(1970,1,1),"mmm")</f>
        <v>Feb</v>
      </c>
      <c r="K1117" s="14" t="str">
        <f>TEXT(((Table1[[#This Row],[deadline]]/60/60)/24)+DATE(1970,1,1),"yyyy")</f>
        <v>2016</v>
      </c>
      <c r="L1117">
        <v>1452008599</v>
      </c>
      <c r="M1117">
        <f>((Table1[[#This Row],[launched_at]]/60/60)/24)+DATE(1970,1,1)+(-5/24)</f>
        <v>42374.446747685179</v>
      </c>
      <c r="N1117" t="b">
        <v>0</v>
      </c>
      <c r="O1117">
        <v>6</v>
      </c>
      <c r="P1117" t="b">
        <v>0</v>
      </c>
      <c r="Q1117" t="s">
        <v>8271</v>
      </c>
      <c r="R1117" s="5">
        <f>Table1[[#This Row],[pledged]]/D1117</f>
        <v>0.16</v>
      </c>
      <c r="S1117" s="6">
        <f>IFERROR(Table1[[#This Row],[pledged]]/Table1[[#This Row],[backers_count]],0)</f>
        <v>66.666666666666671</v>
      </c>
      <c r="T1117" s="5" t="s">
        <v>8317</v>
      </c>
      <c r="U1117" s="5" t="s">
        <v>8318</v>
      </c>
    </row>
    <row r="1118" spans="1:21" ht="45" x14ac:dyDescent="0.2">
      <c r="A1118">
        <v>4096</v>
      </c>
      <c r="B1118" s="3" t="s">
        <v>4092</v>
      </c>
      <c r="C1118" s="3" t="s">
        <v>8199</v>
      </c>
      <c r="D1118">
        <v>3500</v>
      </c>
      <c r="E1118">
        <v>400</v>
      </c>
      <c r="F1118" t="s">
        <v>8221</v>
      </c>
      <c r="G1118" t="s">
        <v>8225</v>
      </c>
      <c r="H1118" t="s">
        <v>8247</v>
      </c>
      <c r="I1118">
        <v>1488271860</v>
      </c>
      <c r="J1118" s="14" t="str">
        <f>TEXT(((Table1[[#This Row],[deadline]]/60/60)/24)+DATE(1970,1,1),"mmm")</f>
        <v>Feb</v>
      </c>
      <c r="K1118" s="14" t="str">
        <f>TEXT(((Table1[[#This Row],[deadline]]/60/60)/24)+DATE(1970,1,1),"yyyy")</f>
        <v>2017</v>
      </c>
      <c r="L1118">
        <v>1484484219</v>
      </c>
      <c r="M1118">
        <f>((Table1[[#This Row],[launched_at]]/60/60)/24)+DATE(1970,1,1)+(-5/24)</f>
        <v>42750.321979166663</v>
      </c>
      <c r="N1118" t="b">
        <v>0</v>
      </c>
      <c r="O1118">
        <v>5</v>
      </c>
      <c r="P1118" t="b">
        <v>0</v>
      </c>
      <c r="Q1118" t="s">
        <v>8271</v>
      </c>
      <c r="R1118" s="5">
        <f>Table1[[#This Row],[pledged]]/D1118</f>
        <v>0.11428571428571428</v>
      </c>
      <c r="S1118" s="6">
        <f>IFERROR(Table1[[#This Row],[pledged]]/Table1[[#This Row],[backers_count]],0)</f>
        <v>80</v>
      </c>
      <c r="T1118" s="5" t="s">
        <v>8317</v>
      </c>
      <c r="U1118" s="5" t="s">
        <v>8318</v>
      </c>
    </row>
    <row r="1119" spans="1:21" ht="45" x14ac:dyDescent="0.2">
      <c r="A1119">
        <v>3938</v>
      </c>
      <c r="B1119" s="3" t="s">
        <v>3935</v>
      </c>
      <c r="C1119" s="3" t="s">
        <v>8046</v>
      </c>
      <c r="D1119">
        <v>3255</v>
      </c>
      <c r="E1119">
        <v>397</v>
      </c>
      <c r="F1119" t="s">
        <v>8221</v>
      </c>
      <c r="G1119" t="s">
        <v>8224</v>
      </c>
      <c r="H1119" t="s">
        <v>8246</v>
      </c>
      <c r="I1119">
        <v>1435441454</v>
      </c>
      <c r="J1119" s="14" t="str">
        <f>TEXT(((Table1[[#This Row],[deadline]]/60/60)/24)+DATE(1970,1,1),"mmm")</f>
        <v>Jun</v>
      </c>
      <c r="K1119" s="14" t="str">
        <f>TEXT(((Table1[[#This Row],[deadline]]/60/60)/24)+DATE(1970,1,1),"yyyy")</f>
        <v>2015</v>
      </c>
      <c r="L1119">
        <v>1432763054</v>
      </c>
      <c r="M1119">
        <f>((Table1[[#This Row],[launched_at]]/60/60)/24)+DATE(1970,1,1)+(-5/24)</f>
        <v>42151.697384259263</v>
      </c>
      <c r="N1119" t="b">
        <v>0</v>
      </c>
      <c r="O1119">
        <v>5</v>
      </c>
      <c r="P1119" t="b">
        <v>0</v>
      </c>
      <c r="Q1119" t="s">
        <v>8271</v>
      </c>
      <c r="R1119" s="5">
        <f>Table1[[#This Row],[pledged]]/D1119</f>
        <v>0.12196620583717357</v>
      </c>
      <c r="S1119" s="6">
        <f>IFERROR(Table1[[#This Row],[pledged]]/Table1[[#This Row],[backers_count]],0)</f>
        <v>79.400000000000006</v>
      </c>
      <c r="T1119" s="5" t="s">
        <v>8317</v>
      </c>
      <c r="U1119" s="5" t="s">
        <v>8318</v>
      </c>
    </row>
    <row r="1120" spans="1:21" ht="45" x14ac:dyDescent="0.2">
      <c r="A1120">
        <v>450</v>
      </c>
      <c r="B1120" s="3" t="s">
        <v>451</v>
      </c>
      <c r="C1120" s="3" t="s">
        <v>4560</v>
      </c>
      <c r="D1120">
        <v>50000</v>
      </c>
      <c r="E1120">
        <v>396</v>
      </c>
      <c r="F1120" t="s">
        <v>8221</v>
      </c>
      <c r="G1120" t="s">
        <v>8224</v>
      </c>
      <c r="H1120" t="s">
        <v>8246</v>
      </c>
      <c r="I1120">
        <v>1392417800</v>
      </c>
      <c r="J1120" s="14" t="str">
        <f>TEXT(((Table1[[#This Row],[deadline]]/60/60)/24)+DATE(1970,1,1),"mmm")</f>
        <v>Feb</v>
      </c>
      <c r="K1120" s="14" t="str">
        <f>TEXT(((Table1[[#This Row],[deadline]]/60/60)/24)+DATE(1970,1,1),"yyyy")</f>
        <v>2014</v>
      </c>
      <c r="L1120">
        <v>1389825800</v>
      </c>
      <c r="M1120" s="13">
        <f>((Table1[[#This Row],[launched_at]]/60/60)/24)+DATE(1970,1,1)+(-5/24)</f>
        <v>41654.73842592592</v>
      </c>
      <c r="N1120" t="b">
        <v>0</v>
      </c>
      <c r="O1120">
        <v>7</v>
      </c>
      <c r="P1120" t="b">
        <v>0</v>
      </c>
      <c r="Q1120" t="s">
        <v>8270</v>
      </c>
      <c r="R1120" s="5">
        <f>Table1[[#This Row],[pledged]]/D1120</f>
        <v>7.92E-3</v>
      </c>
      <c r="S1120" s="6">
        <f>IFERROR(Table1[[#This Row],[pledged]]/Table1[[#This Row],[backers_count]],0)</f>
        <v>56.571428571428569</v>
      </c>
      <c r="T1120" s="5" t="s">
        <v>8310</v>
      </c>
      <c r="U1120" s="5" t="s">
        <v>8316</v>
      </c>
    </row>
    <row r="1121" spans="1:21" ht="45" x14ac:dyDescent="0.2">
      <c r="A1121">
        <v>4064</v>
      </c>
      <c r="B1121" s="3" t="s">
        <v>4060</v>
      </c>
      <c r="C1121" s="3" t="s">
        <v>8168</v>
      </c>
      <c r="D1121">
        <v>2000</v>
      </c>
      <c r="E1121">
        <v>385</v>
      </c>
      <c r="F1121" t="s">
        <v>8221</v>
      </c>
      <c r="G1121" t="s">
        <v>8226</v>
      </c>
      <c r="H1121" t="s">
        <v>8248</v>
      </c>
      <c r="I1121">
        <v>1430316426</v>
      </c>
      <c r="J1121" s="14" t="str">
        <f>TEXT(((Table1[[#This Row],[deadline]]/60/60)/24)+DATE(1970,1,1),"mmm")</f>
        <v>Apr</v>
      </c>
      <c r="K1121" s="14" t="str">
        <f>TEXT(((Table1[[#This Row],[deadline]]/60/60)/24)+DATE(1970,1,1),"yyyy")</f>
        <v>2015</v>
      </c>
      <c r="L1121">
        <v>1427724426</v>
      </c>
      <c r="M1121">
        <f>((Table1[[#This Row],[launched_at]]/60/60)/24)+DATE(1970,1,1)+(-5/24)</f>
        <v>42093.379930555551</v>
      </c>
      <c r="N1121" t="b">
        <v>0</v>
      </c>
      <c r="O1121">
        <v>6</v>
      </c>
      <c r="P1121" t="b">
        <v>0</v>
      </c>
      <c r="Q1121" t="s">
        <v>8271</v>
      </c>
      <c r="R1121" s="5">
        <f>Table1[[#This Row],[pledged]]/D1121</f>
        <v>0.1925</v>
      </c>
      <c r="S1121" s="6">
        <f>IFERROR(Table1[[#This Row],[pledged]]/Table1[[#This Row],[backers_count]],0)</f>
        <v>64.166666666666671</v>
      </c>
      <c r="T1121" s="5" t="s">
        <v>8317</v>
      </c>
      <c r="U1121" s="5" t="s">
        <v>8318</v>
      </c>
    </row>
    <row r="1122" spans="1:21" ht="45" x14ac:dyDescent="0.2">
      <c r="A1122">
        <v>1981</v>
      </c>
      <c r="B1122" s="3" t="s">
        <v>1982</v>
      </c>
      <c r="C1122" s="3" t="s">
        <v>6091</v>
      </c>
      <c r="D1122">
        <v>7500</v>
      </c>
      <c r="E1122">
        <v>381</v>
      </c>
      <c r="F1122" t="s">
        <v>8221</v>
      </c>
      <c r="G1122" t="s">
        <v>8229</v>
      </c>
      <c r="H1122" t="s">
        <v>8251</v>
      </c>
      <c r="I1122">
        <v>1404926665</v>
      </c>
      <c r="J1122" s="14" t="str">
        <f>TEXT(((Table1[[#This Row],[deadline]]/60/60)/24)+DATE(1970,1,1),"mmm")</f>
        <v>Jul</v>
      </c>
      <c r="K1122" s="14" t="str">
        <f>TEXT(((Table1[[#This Row],[deadline]]/60/60)/24)+DATE(1970,1,1),"yyyy")</f>
        <v>2014</v>
      </c>
      <c r="L1122">
        <v>1402334665</v>
      </c>
      <c r="M1122">
        <f>((Table1[[#This Row],[launched_at]]/60/60)/24)+DATE(1970,1,1)+(-5/24)</f>
        <v>41799.516956018517</v>
      </c>
      <c r="N1122" t="b">
        <v>0</v>
      </c>
      <c r="O1122">
        <v>12</v>
      </c>
      <c r="P1122" t="b">
        <v>0</v>
      </c>
      <c r="Q1122" t="s">
        <v>8296</v>
      </c>
      <c r="R1122" s="5">
        <f>Table1[[#This Row],[pledged]]/D1122</f>
        <v>5.0799999999999998E-2</v>
      </c>
      <c r="S1122" s="6">
        <f>IFERROR(Table1[[#This Row],[pledged]]/Table1[[#This Row],[backers_count]],0)</f>
        <v>31.75</v>
      </c>
      <c r="T1122" s="5" t="s">
        <v>8338</v>
      </c>
      <c r="U1122" s="5" t="s">
        <v>8350</v>
      </c>
    </row>
    <row r="1123" spans="1:21" ht="45" x14ac:dyDescent="0.2">
      <c r="A1123">
        <v>201</v>
      </c>
      <c r="B1123" s="3" t="s">
        <v>203</v>
      </c>
      <c r="C1123" s="3" t="s">
        <v>4311</v>
      </c>
      <c r="D1123">
        <v>650</v>
      </c>
      <c r="E1123">
        <v>380</v>
      </c>
      <c r="F1123" t="s">
        <v>8221</v>
      </c>
      <c r="G1123" t="s">
        <v>8224</v>
      </c>
      <c r="H1123" t="s">
        <v>8246</v>
      </c>
      <c r="I1123">
        <v>1423424329</v>
      </c>
      <c r="J1123" s="14" t="str">
        <f>TEXT(((Table1[[#This Row],[deadline]]/60/60)/24)+DATE(1970,1,1),"mmm")</f>
        <v>Feb</v>
      </c>
      <c r="K1123" s="14" t="str">
        <f>TEXT(((Table1[[#This Row],[deadline]]/60/60)/24)+DATE(1970,1,1),"yyyy")</f>
        <v>2015</v>
      </c>
      <c r="L1123">
        <v>1421696329</v>
      </c>
      <c r="M1123" s="13">
        <f>((Table1[[#This Row],[launched_at]]/60/60)/24)+DATE(1970,1,1)+(-5/24)</f>
        <v>42023.610289351847</v>
      </c>
      <c r="N1123" t="b">
        <v>0</v>
      </c>
      <c r="O1123">
        <v>7</v>
      </c>
      <c r="P1123" t="b">
        <v>0</v>
      </c>
      <c r="Q1123" t="s">
        <v>8268</v>
      </c>
      <c r="R1123" s="5">
        <f>Table1[[#This Row],[pledged]]/D1123</f>
        <v>0.58461538461538465</v>
      </c>
      <c r="S1123" s="6">
        <f>IFERROR(Table1[[#This Row],[pledged]]/Table1[[#This Row],[backers_count]],0)</f>
        <v>54.285714285714285</v>
      </c>
      <c r="T1123" s="5" t="s">
        <v>8310</v>
      </c>
      <c r="U1123" s="5" t="s">
        <v>8314</v>
      </c>
    </row>
    <row r="1124" spans="1:21" ht="45" x14ac:dyDescent="0.2">
      <c r="A1124">
        <v>1809</v>
      </c>
      <c r="B1124" s="3" t="s">
        <v>1810</v>
      </c>
      <c r="C1124" s="3" t="s">
        <v>5919</v>
      </c>
      <c r="D1124">
        <v>3500</v>
      </c>
      <c r="E1124">
        <v>380</v>
      </c>
      <c r="F1124" t="s">
        <v>8221</v>
      </c>
      <c r="G1124" t="s">
        <v>8229</v>
      </c>
      <c r="H1124" t="s">
        <v>8251</v>
      </c>
      <c r="I1124">
        <v>1425246439</v>
      </c>
      <c r="J1124" s="14" t="str">
        <f>TEXT(((Table1[[#This Row],[deadline]]/60/60)/24)+DATE(1970,1,1),"mmm")</f>
        <v>Mar</v>
      </c>
      <c r="K1124" s="14" t="str">
        <f>TEXT(((Table1[[#This Row],[deadline]]/60/60)/24)+DATE(1970,1,1),"yyyy")</f>
        <v>2015</v>
      </c>
      <c r="L1124">
        <v>1422222439</v>
      </c>
      <c r="M1124">
        <f>((Table1[[#This Row],[launched_at]]/60/60)/24)+DATE(1970,1,1)+(-5/24)</f>
        <v>42029.699525462966</v>
      </c>
      <c r="N1124" t="b">
        <v>1</v>
      </c>
      <c r="O1124">
        <v>9</v>
      </c>
      <c r="P1124" t="b">
        <v>0</v>
      </c>
      <c r="Q1124" t="s">
        <v>8285</v>
      </c>
      <c r="R1124" s="5">
        <f>Table1[[#This Row],[pledged]]/D1124</f>
        <v>0.10857142857142857</v>
      </c>
      <c r="S1124" s="6">
        <f>IFERROR(Table1[[#This Row],[pledged]]/Table1[[#This Row],[backers_count]],0)</f>
        <v>42.222222222222221</v>
      </c>
      <c r="T1124" s="5" t="s">
        <v>8338</v>
      </c>
      <c r="U1124" s="5" t="s">
        <v>8339</v>
      </c>
    </row>
    <row r="1125" spans="1:21" ht="45" x14ac:dyDescent="0.2">
      <c r="A1125">
        <v>2753</v>
      </c>
      <c r="B1125" s="3" t="s">
        <v>2753</v>
      </c>
      <c r="C1125" s="3" t="s">
        <v>6863</v>
      </c>
      <c r="D1125">
        <v>2000</v>
      </c>
      <c r="E1125">
        <v>380</v>
      </c>
      <c r="F1125" t="s">
        <v>8221</v>
      </c>
      <c r="G1125" t="s">
        <v>8224</v>
      </c>
      <c r="H1125" t="s">
        <v>8246</v>
      </c>
      <c r="I1125">
        <v>1346017023</v>
      </c>
      <c r="J1125" s="14" t="str">
        <f>TEXT(((Table1[[#This Row],[deadline]]/60/60)/24)+DATE(1970,1,1),"mmm")</f>
        <v>Aug</v>
      </c>
      <c r="K1125" s="14" t="str">
        <f>TEXT(((Table1[[#This Row],[deadline]]/60/60)/24)+DATE(1970,1,1),"yyyy")</f>
        <v>2012</v>
      </c>
      <c r="L1125">
        <v>1343425023</v>
      </c>
      <c r="M1125">
        <f>((Table1[[#This Row],[launched_at]]/60/60)/24)+DATE(1970,1,1)+(-5/24)</f>
        <v>41117.692395833328</v>
      </c>
      <c r="N1125" t="b">
        <v>0</v>
      </c>
      <c r="O1125">
        <v>8</v>
      </c>
      <c r="P1125" t="b">
        <v>0</v>
      </c>
      <c r="Q1125" t="s">
        <v>8304</v>
      </c>
      <c r="R1125" s="5">
        <f>Table1[[#This Row],[pledged]]/D1125</f>
        <v>0.19</v>
      </c>
      <c r="S1125" s="6">
        <f>IFERROR(Table1[[#This Row],[pledged]]/Table1[[#This Row],[backers_count]],0)</f>
        <v>47.5</v>
      </c>
      <c r="T1125" s="5" t="s">
        <v>8322</v>
      </c>
      <c r="U1125" s="5" t="s">
        <v>8358</v>
      </c>
    </row>
    <row r="1126" spans="1:21" ht="30" x14ac:dyDescent="0.2">
      <c r="A1126">
        <v>963</v>
      </c>
      <c r="B1126" s="3" t="s">
        <v>964</v>
      </c>
      <c r="C1126" s="3" t="s">
        <v>5073</v>
      </c>
      <c r="D1126">
        <v>35000</v>
      </c>
      <c r="E1126">
        <v>377</v>
      </c>
      <c r="F1126" t="s">
        <v>8221</v>
      </c>
      <c r="G1126" t="s">
        <v>8224</v>
      </c>
      <c r="H1126" t="s">
        <v>8246</v>
      </c>
      <c r="I1126">
        <v>1476717319</v>
      </c>
      <c r="J1126" s="14" t="str">
        <f>TEXT(((Table1[[#This Row],[deadline]]/60/60)/24)+DATE(1970,1,1),"mmm")</f>
        <v>Oct</v>
      </c>
      <c r="K1126" s="14" t="str">
        <f>TEXT(((Table1[[#This Row],[deadline]]/60/60)/24)+DATE(1970,1,1),"yyyy")</f>
        <v>2016</v>
      </c>
      <c r="L1126">
        <v>1473693319</v>
      </c>
      <c r="M1126">
        <f>((Table1[[#This Row],[launched_at]]/60/60)/24)+DATE(1970,1,1)+(-5/24)</f>
        <v>42625.427303240744</v>
      </c>
      <c r="N1126" t="b">
        <v>0</v>
      </c>
      <c r="O1126">
        <v>9</v>
      </c>
      <c r="P1126" t="b">
        <v>0</v>
      </c>
      <c r="Q1126" t="s">
        <v>8273</v>
      </c>
      <c r="R1126" s="5">
        <f>Table1[[#This Row],[pledged]]/D1126</f>
        <v>1.0771428571428571E-2</v>
      </c>
      <c r="S1126" s="6">
        <f>IFERROR(Table1[[#This Row],[pledged]]/Table1[[#This Row],[backers_count]],0)</f>
        <v>41.888888888888886</v>
      </c>
      <c r="T1126" s="5" t="s">
        <v>8319</v>
      </c>
      <c r="U1126" s="5" t="s">
        <v>8321</v>
      </c>
    </row>
    <row r="1127" spans="1:21" ht="45" x14ac:dyDescent="0.2">
      <c r="A1127">
        <v>3080</v>
      </c>
      <c r="B1127" s="3" t="s">
        <v>3080</v>
      </c>
      <c r="C1127" s="3" t="s">
        <v>7190</v>
      </c>
      <c r="D1127">
        <v>2000000</v>
      </c>
      <c r="E1127">
        <v>376</v>
      </c>
      <c r="F1127" t="s">
        <v>8221</v>
      </c>
      <c r="G1127" t="s">
        <v>8224</v>
      </c>
      <c r="H1127" t="s">
        <v>8246</v>
      </c>
      <c r="I1127">
        <v>1419644444</v>
      </c>
      <c r="J1127" s="14" t="str">
        <f>TEXT(((Table1[[#This Row],[deadline]]/60/60)/24)+DATE(1970,1,1),"mmm")</f>
        <v>Dec</v>
      </c>
      <c r="K1127" s="14" t="str">
        <f>TEXT(((Table1[[#This Row],[deadline]]/60/60)/24)+DATE(1970,1,1),"yyyy")</f>
        <v>2014</v>
      </c>
      <c r="L1127">
        <v>1414456844</v>
      </c>
      <c r="M1127">
        <f>((Table1[[#This Row],[launched_at]]/60/60)/24)+DATE(1970,1,1)+(-5/24)</f>
        <v>41939.8199537037</v>
      </c>
      <c r="N1127" t="b">
        <v>0</v>
      </c>
      <c r="O1127">
        <v>7</v>
      </c>
      <c r="P1127" t="b">
        <v>0</v>
      </c>
      <c r="Q1127" t="s">
        <v>8303</v>
      </c>
      <c r="R1127" s="5">
        <f>Table1[[#This Row],[pledged]]/D1127</f>
        <v>1.8799999999999999E-4</v>
      </c>
      <c r="S1127" s="6">
        <f>IFERROR(Table1[[#This Row],[pledged]]/Table1[[#This Row],[backers_count]],0)</f>
        <v>53.714285714285715</v>
      </c>
      <c r="T1127" s="5" t="s">
        <v>8317</v>
      </c>
      <c r="U1127" s="5" t="s">
        <v>8357</v>
      </c>
    </row>
    <row r="1128" spans="1:21" ht="45" x14ac:dyDescent="0.2">
      <c r="A1128">
        <v>915</v>
      </c>
      <c r="B1128" s="3" t="s">
        <v>916</v>
      </c>
      <c r="C1128" s="3" t="s">
        <v>5025</v>
      </c>
      <c r="D1128">
        <v>6500</v>
      </c>
      <c r="E1128">
        <v>375</v>
      </c>
      <c r="F1128" t="s">
        <v>8221</v>
      </c>
      <c r="G1128" t="s">
        <v>8224</v>
      </c>
      <c r="H1128" t="s">
        <v>8246</v>
      </c>
      <c r="I1128">
        <v>1330577940</v>
      </c>
      <c r="J1128" s="14" t="str">
        <f>TEXT(((Table1[[#This Row],[deadline]]/60/60)/24)+DATE(1970,1,1),"mmm")</f>
        <v>Mar</v>
      </c>
      <c r="K1128" s="14" t="str">
        <f>TEXT(((Table1[[#This Row],[deadline]]/60/60)/24)+DATE(1970,1,1),"yyyy")</f>
        <v>2012</v>
      </c>
      <c r="L1128">
        <v>1327853914</v>
      </c>
      <c r="M1128">
        <f>((Table1[[#This Row],[launched_at]]/60/60)/24)+DATE(1970,1,1)+(-5/24)</f>
        <v>40937.471226851849</v>
      </c>
      <c r="N1128" t="b">
        <v>0</v>
      </c>
      <c r="O1128">
        <v>9</v>
      </c>
      <c r="P1128" t="b">
        <v>0</v>
      </c>
      <c r="Q1128" t="s">
        <v>8278</v>
      </c>
      <c r="R1128" s="5">
        <f>Table1[[#This Row],[pledged]]/D1128</f>
        <v>5.7692307692307696E-2</v>
      </c>
      <c r="S1128" s="6">
        <f>IFERROR(Table1[[#This Row],[pledged]]/Table1[[#This Row],[backers_count]],0)</f>
        <v>41.666666666666664</v>
      </c>
      <c r="T1128" s="5" t="s">
        <v>8325</v>
      </c>
      <c r="U1128" s="5" t="s">
        <v>8328</v>
      </c>
    </row>
    <row r="1129" spans="1:21" ht="45" x14ac:dyDescent="0.2">
      <c r="A1129">
        <v>1600</v>
      </c>
      <c r="B1129" s="3" t="s">
        <v>1601</v>
      </c>
      <c r="C1129" s="3" t="s">
        <v>5710</v>
      </c>
      <c r="D1129">
        <v>5000</v>
      </c>
      <c r="E1129">
        <v>367</v>
      </c>
      <c r="F1129" t="s">
        <v>8221</v>
      </c>
      <c r="G1129" t="s">
        <v>8224</v>
      </c>
      <c r="H1129" t="s">
        <v>8246</v>
      </c>
      <c r="I1129">
        <v>1405401060</v>
      </c>
      <c r="J1129" s="14" t="str">
        <f>TEXT(((Table1[[#This Row],[deadline]]/60/60)/24)+DATE(1970,1,1),"mmm")</f>
        <v>Jul</v>
      </c>
      <c r="K1129" s="14" t="str">
        <f>TEXT(((Table1[[#This Row],[deadline]]/60/60)/24)+DATE(1970,1,1),"yyyy")</f>
        <v>2014</v>
      </c>
      <c r="L1129">
        <v>1401585752</v>
      </c>
      <c r="M1129">
        <f>((Table1[[#This Row],[launched_at]]/60/60)/24)+DATE(1970,1,1)+(-5/24)</f>
        <v>41790.848981481482</v>
      </c>
      <c r="N1129" t="b">
        <v>0</v>
      </c>
      <c r="O1129">
        <v>9</v>
      </c>
      <c r="P1129" t="b">
        <v>0</v>
      </c>
      <c r="Q1129" t="s">
        <v>8291</v>
      </c>
      <c r="R1129" s="5">
        <f>Table1[[#This Row],[pledged]]/D1129</f>
        <v>7.3400000000000007E-2</v>
      </c>
      <c r="S1129" s="6">
        <f>IFERROR(Table1[[#This Row],[pledged]]/Table1[[#This Row],[backers_count]],0)</f>
        <v>40.777777777777779</v>
      </c>
      <c r="T1129" s="5" t="s">
        <v>8338</v>
      </c>
      <c r="U1129" s="5" t="s">
        <v>8345</v>
      </c>
    </row>
    <row r="1130" spans="1:21" ht="45" x14ac:dyDescent="0.2">
      <c r="A1130">
        <v>3729</v>
      </c>
      <c r="B1130" s="3" t="s">
        <v>3726</v>
      </c>
      <c r="C1130" s="3" t="s">
        <v>7839</v>
      </c>
      <c r="D1130">
        <v>5000</v>
      </c>
      <c r="E1130">
        <v>362</v>
      </c>
      <c r="F1130" t="s">
        <v>8221</v>
      </c>
      <c r="G1130" t="s">
        <v>8224</v>
      </c>
      <c r="H1130" t="s">
        <v>8246</v>
      </c>
      <c r="I1130">
        <v>1427082912</v>
      </c>
      <c r="J1130" s="14" t="str">
        <f>TEXT(((Table1[[#This Row],[deadline]]/60/60)/24)+DATE(1970,1,1),"mmm")</f>
        <v>Mar</v>
      </c>
      <c r="K1130" s="14" t="str">
        <f>TEXT(((Table1[[#This Row],[deadline]]/60/60)/24)+DATE(1970,1,1),"yyyy")</f>
        <v>2015</v>
      </c>
      <c r="L1130">
        <v>1423198512</v>
      </c>
      <c r="M1130">
        <f>((Table1[[#This Row],[launched_at]]/60/60)/24)+DATE(1970,1,1)+(-5/24)</f>
        <v>42040.996666666666</v>
      </c>
      <c r="N1130" t="b">
        <v>0</v>
      </c>
      <c r="O1130">
        <v>5</v>
      </c>
      <c r="P1130" t="b">
        <v>0</v>
      </c>
      <c r="Q1130" t="s">
        <v>8271</v>
      </c>
      <c r="R1130" s="5">
        <f>Table1[[#This Row],[pledged]]/D1130</f>
        <v>7.2400000000000006E-2</v>
      </c>
      <c r="S1130" s="6">
        <f>IFERROR(Table1[[#This Row],[pledged]]/Table1[[#This Row],[backers_count]],0)</f>
        <v>72.400000000000006</v>
      </c>
      <c r="T1130" s="5" t="s">
        <v>8317</v>
      </c>
      <c r="U1130" s="5" t="s">
        <v>8318</v>
      </c>
    </row>
    <row r="1131" spans="1:21" ht="45" x14ac:dyDescent="0.2">
      <c r="A1131">
        <v>1870</v>
      </c>
      <c r="B1131" s="3" t="s">
        <v>1871</v>
      </c>
      <c r="C1131" s="3" t="s">
        <v>5980</v>
      </c>
      <c r="D1131">
        <v>3500</v>
      </c>
      <c r="E1131">
        <v>361</v>
      </c>
      <c r="F1131" t="s">
        <v>8221</v>
      </c>
      <c r="G1131" t="s">
        <v>8224</v>
      </c>
      <c r="H1131" t="s">
        <v>8246</v>
      </c>
      <c r="I1131">
        <v>1454213820</v>
      </c>
      <c r="J1131" s="14" t="str">
        <f>TEXT(((Table1[[#This Row],[deadline]]/60/60)/24)+DATE(1970,1,1),"mmm")</f>
        <v>Jan</v>
      </c>
      <c r="K1131" s="14" t="str">
        <f>TEXT(((Table1[[#This Row],[deadline]]/60/60)/24)+DATE(1970,1,1),"yyyy")</f>
        <v>2016</v>
      </c>
      <c r="L1131">
        <v>1451723535</v>
      </c>
      <c r="M1131">
        <f>((Table1[[#This Row],[launched_at]]/60/60)/24)+DATE(1970,1,1)+(-5/24)</f>
        <v>42371.14739583333</v>
      </c>
      <c r="N1131" t="b">
        <v>0</v>
      </c>
      <c r="O1131">
        <v>11</v>
      </c>
      <c r="P1131" t="b">
        <v>0</v>
      </c>
      <c r="Q1131" t="s">
        <v>8283</v>
      </c>
      <c r="R1131" s="5">
        <f>Table1[[#This Row],[pledged]]/D1131</f>
        <v>0.10314285714285715</v>
      </c>
      <c r="S1131" s="6">
        <f>IFERROR(Table1[[#This Row],[pledged]]/Table1[[#This Row],[backers_count]],0)</f>
        <v>32.81818181818182</v>
      </c>
      <c r="T1131" s="5" t="s">
        <v>8333</v>
      </c>
      <c r="U1131" s="5" t="s">
        <v>8335</v>
      </c>
    </row>
    <row r="1132" spans="1:21" ht="45" x14ac:dyDescent="0.2">
      <c r="A1132">
        <v>220</v>
      </c>
      <c r="B1132" s="3" t="s">
        <v>222</v>
      </c>
      <c r="C1132" s="3" t="s">
        <v>4330</v>
      </c>
      <c r="D1132">
        <v>50000</v>
      </c>
      <c r="E1132">
        <v>360</v>
      </c>
      <c r="F1132" t="s">
        <v>8221</v>
      </c>
      <c r="G1132" t="s">
        <v>8224</v>
      </c>
      <c r="H1132" t="s">
        <v>8246</v>
      </c>
      <c r="I1132">
        <v>1440101160</v>
      </c>
      <c r="J1132" s="14" t="str">
        <f>TEXT(((Table1[[#This Row],[deadline]]/60/60)/24)+DATE(1970,1,1),"mmm")</f>
        <v>Aug</v>
      </c>
      <c r="K1132" s="14" t="str">
        <f>TEXT(((Table1[[#This Row],[deadline]]/60/60)/24)+DATE(1970,1,1),"yyyy")</f>
        <v>2015</v>
      </c>
      <c r="L1132">
        <v>1436542030</v>
      </c>
      <c r="M1132" s="13">
        <f>((Table1[[#This Row],[launched_at]]/60/60)/24)+DATE(1970,1,1)+(-5/24)</f>
        <v>42195.435532407406</v>
      </c>
      <c r="N1132" t="b">
        <v>0</v>
      </c>
      <c r="O1132">
        <v>3</v>
      </c>
      <c r="P1132" t="b">
        <v>0</v>
      </c>
      <c r="Q1132" t="s">
        <v>8268</v>
      </c>
      <c r="R1132" s="5">
        <f>Table1[[#This Row],[pledged]]/D1132</f>
        <v>7.1999999999999998E-3</v>
      </c>
      <c r="S1132" s="6">
        <f>IFERROR(Table1[[#This Row],[pledged]]/Table1[[#This Row],[backers_count]],0)</f>
        <v>120</v>
      </c>
      <c r="T1132" s="5" t="s">
        <v>8310</v>
      </c>
      <c r="U1132" s="5" t="s">
        <v>8314</v>
      </c>
    </row>
    <row r="1133" spans="1:21" ht="45" x14ac:dyDescent="0.2">
      <c r="A1133">
        <v>1488</v>
      </c>
      <c r="B1133" s="3" t="s">
        <v>1489</v>
      </c>
      <c r="C1133" s="3" t="s">
        <v>5598</v>
      </c>
      <c r="D1133">
        <v>15000</v>
      </c>
      <c r="E1133">
        <v>360</v>
      </c>
      <c r="F1133" t="s">
        <v>8221</v>
      </c>
      <c r="G1133" t="s">
        <v>8226</v>
      </c>
      <c r="H1133" t="s">
        <v>8248</v>
      </c>
      <c r="I1133">
        <v>1388928660</v>
      </c>
      <c r="J1133" s="14" t="str">
        <f>TEXT(((Table1[[#This Row],[deadline]]/60/60)/24)+DATE(1970,1,1),"mmm")</f>
        <v>Jan</v>
      </c>
      <c r="K1133" s="14" t="str">
        <f>TEXT(((Table1[[#This Row],[deadline]]/60/60)/24)+DATE(1970,1,1),"yyyy")</f>
        <v>2014</v>
      </c>
      <c r="L1133">
        <v>1386336660</v>
      </c>
      <c r="M1133">
        <f>((Table1[[#This Row],[launched_at]]/60/60)/24)+DATE(1970,1,1)+(-5/24)</f>
        <v>41614.354861111111</v>
      </c>
      <c r="N1133" t="b">
        <v>0</v>
      </c>
      <c r="O1133">
        <v>6</v>
      </c>
      <c r="P1133" t="b">
        <v>0</v>
      </c>
      <c r="Q1133" t="s">
        <v>8275</v>
      </c>
      <c r="R1133" s="5">
        <f>Table1[[#This Row],[pledged]]/D1133</f>
        <v>2.4E-2</v>
      </c>
      <c r="S1133" s="6">
        <f>IFERROR(Table1[[#This Row],[pledged]]/Table1[[#This Row],[backers_count]],0)</f>
        <v>60</v>
      </c>
      <c r="T1133" s="5" t="s">
        <v>8322</v>
      </c>
      <c r="U1133" s="5" t="s">
        <v>8324</v>
      </c>
    </row>
    <row r="1134" spans="1:21" ht="45" x14ac:dyDescent="0.2">
      <c r="A1134">
        <v>3740</v>
      </c>
      <c r="B1134" s="3" t="s">
        <v>3737</v>
      </c>
      <c r="C1134" s="3" t="s">
        <v>7850</v>
      </c>
      <c r="D1134">
        <v>2000</v>
      </c>
      <c r="E1134">
        <v>358</v>
      </c>
      <c r="F1134" t="s">
        <v>8221</v>
      </c>
      <c r="G1134" t="s">
        <v>8224</v>
      </c>
      <c r="H1134" t="s">
        <v>8246</v>
      </c>
      <c r="I1134">
        <v>1407808438</v>
      </c>
      <c r="J1134" s="14" t="str">
        <f>TEXT(((Table1[[#This Row],[deadline]]/60/60)/24)+DATE(1970,1,1),"mmm")</f>
        <v>Aug</v>
      </c>
      <c r="K1134" s="14" t="str">
        <f>TEXT(((Table1[[#This Row],[deadline]]/60/60)/24)+DATE(1970,1,1),"yyyy")</f>
        <v>2014</v>
      </c>
      <c r="L1134">
        <v>1405217355</v>
      </c>
      <c r="M1134">
        <f>((Table1[[#This Row],[launched_at]]/60/60)/24)+DATE(1970,1,1)+(-5/24)</f>
        <v>41832.881423611107</v>
      </c>
      <c r="N1134" t="b">
        <v>0</v>
      </c>
      <c r="O1134">
        <v>14</v>
      </c>
      <c r="P1134" t="b">
        <v>0</v>
      </c>
      <c r="Q1134" t="s">
        <v>8271</v>
      </c>
      <c r="R1134" s="5">
        <f>Table1[[#This Row],[pledged]]/D1134</f>
        <v>0.17899999999999999</v>
      </c>
      <c r="S1134" s="6">
        <f>IFERROR(Table1[[#This Row],[pledged]]/Table1[[#This Row],[backers_count]],0)</f>
        <v>25.571428571428573</v>
      </c>
      <c r="T1134" s="5" t="s">
        <v>8317</v>
      </c>
      <c r="U1134" s="5" t="s">
        <v>8318</v>
      </c>
    </row>
    <row r="1135" spans="1:21" ht="45" x14ac:dyDescent="0.2">
      <c r="A1135">
        <v>774</v>
      </c>
      <c r="B1135" s="3" t="s">
        <v>775</v>
      </c>
      <c r="C1135" s="3" t="s">
        <v>4884</v>
      </c>
      <c r="D1135">
        <v>500</v>
      </c>
      <c r="E1135">
        <v>351</v>
      </c>
      <c r="F1135" t="s">
        <v>8221</v>
      </c>
      <c r="G1135" t="s">
        <v>8224</v>
      </c>
      <c r="H1135" t="s">
        <v>8246</v>
      </c>
      <c r="I1135">
        <v>1393181018</v>
      </c>
      <c r="J1135" s="14" t="str">
        <f>TEXT(((Table1[[#This Row],[deadline]]/60/60)/24)+DATE(1970,1,1),"mmm")</f>
        <v>Feb</v>
      </c>
      <c r="K1135" s="14" t="str">
        <f>TEXT(((Table1[[#This Row],[deadline]]/60/60)/24)+DATE(1970,1,1),"yyyy")</f>
        <v>2014</v>
      </c>
      <c r="L1135">
        <v>1390589018</v>
      </c>
      <c r="M1135">
        <f>((Table1[[#This Row],[launched_at]]/60/60)/24)+DATE(1970,1,1)+(-5/24)</f>
        <v>41663.571967592587</v>
      </c>
      <c r="N1135" t="b">
        <v>0</v>
      </c>
      <c r="O1135">
        <v>9</v>
      </c>
      <c r="P1135" t="b">
        <v>0</v>
      </c>
      <c r="Q1135" t="s">
        <v>8275</v>
      </c>
      <c r="R1135" s="5">
        <f>Table1[[#This Row],[pledged]]/D1135</f>
        <v>0.70199999999999996</v>
      </c>
      <c r="S1135" s="6">
        <f>IFERROR(Table1[[#This Row],[pledged]]/Table1[[#This Row],[backers_count]],0)</f>
        <v>39</v>
      </c>
      <c r="T1135" s="5" t="s">
        <v>8322</v>
      </c>
      <c r="U1135" s="5" t="s">
        <v>8324</v>
      </c>
    </row>
    <row r="1136" spans="1:21" ht="45" x14ac:dyDescent="0.2">
      <c r="A1136">
        <v>4081</v>
      </c>
      <c r="B1136" s="3" t="s">
        <v>4077</v>
      </c>
      <c r="C1136" s="3" t="s">
        <v>8184</v>
      </c>
      <c r="D1136">
        <v>2224</v>
      </c>
      <c r="E1136">
        <v>350</v>
      </c>
      <c r="F1136" t="s">
        <v>8221</v>
      </c>
      <c r="G1136" t="s">
        <v>8224</v>
      </c>
      <c r="H1136" t="s">
        <v>8246</v>
      </c>
      <c r="I1136">
        <v>1425819425</v>
      </c>
      <c r="J1136" s="14" t="str">
        <f>TEXT(((Table1[[#This Row],[deadline]]/60/60)/24)+DATE(1970,1,1),"mmm")</f>
        <v>Mar</v>
      </c>
      <c r="K1136" s="14" t="str">
        <f>TEXT(((Table1[[#This Row],[deadline]]/60/60)/24)+DATE(1970,1,1),"yyyy")</f>
        <v>2015</v>
      </c>
      <c r="L1136">
        <v>1423231025</v>
      </c>
      <c r="M1136">
        <f>((Table1[[#This Row],[launched_at]]/60/60)/24)+DATE(1970,1,1)+(-5/24)</f>
        <v>42041.372974537029</v>
      </c>
      <c r="N1136" t="b">
        <v>0</v>
      </c>
      <c r="O1136">
        <v>12</v>
      </c>
      <c r="P1136" t="b">
        <v>0</v>
      </c>
      <c r="Q1136" t="s">
        <v>8271</v>
      </c>
      <c r="R1136" s="5">
        <f>Table1[[#This Row],[pledged]]/D1136</f>
        <v>0.15737410071942445</v>
      </c>
      <c r="S1136" s="6">
        <f>IFERROR(Table1[[#This Row],[pledged]]/Table1[[#This Row],[backers_count]],0)</f>
        <v>29.166666666666668</v>
      </c>
      <c r="T1136" s="5" t="s">
        <v>8317</v>
      </c>
      <c r="U1136" s="5" t="s">
        <v>8318</v>
      </c>
    </row>
    <row r="1137" spans="1:21" ht="45" x14ac:dyDescent="0.2">
      <c r="A1137">
        <v>573</v>
      </c>
      <c r="B1137" s="3" t="s">
        <v>574</v>
      </c>
      <c r="C1137" s="3" t="s">
        <v>4683</v>
      </c>
      <c r="D1137">
        <v>88888</v>
      </c>
      <c r="E1137">
        <v>346</v>
      </c>
      <c r="F1137" t="s">
        <v>8221</v>
      </c>
      <c r="G1137" t="s">
        <v>8224</v>
      </c>
      <c r="H1137" t="s">
        <v>8246</v>
      </c>
      <c r="I1137">
        <v>1421543520</v>
      </c>
      <c r="J1137" s="14" t="str">
        <f>TEXT(((Table1[[#This Row],[deadline]]/60/60)/24)+DATE(1970,1,1),"mmm")</f>
        <v>Jan</v>
      </c>
      <c r="K1137" s="14" t="str">
        <f>TEXT(((Table1[[#This Row],[deadline]]/60/60)/24)+DATE(1970,1,1),"yyyy")</f>
        <v>2015</v>
      </c>
      <c r="L1137">
        <v>1416445931</v>
      </c>
      <c r="M1137">
        <f>((Table1[[#This Row],[launched_at]]/60/60)/24)+DATE(1970,1,1)+(-5/24)</f>
        <v>41962.841793981475</v>
      </c>
      <c r="N1137" t="b">
        <v>0</v>
      </c>
      <c r="O1137">
        <v>9</v>
      </c>
      <c r="P1137" t="b">
        <v>0</v>
      </c>
      <c r="Q1137" t="s">
        <v>8272</v>
      </c>
      <c r="R1137" s="5">
        <f>Table1[[#This Row],[pledged]]/D1137</f>
        <v>3.892538925389254E-3</v>
      </c>
      <c r="S1137" s="6">
        <f>IFERROR(Table1[[#This Row],[pledged]]/Table1[[#This Row],[backers_count]],0)</f>
        <v>38.444444444444443</v>
      </c>
      <c r="T1137" s="5" t="s">
        <v>8319</v>
      </c>
      <c r="U1137" s="5" t="s">
        <v>8320</v>
      </c>
    </row>
    <row r="1138" spans="1:21" ht="45" x14ac:dyDescent="0.2">
      <c r="A1138">
        <v>189</v>
      </c>
      <c r="B1138" s="3" t="s">
        <v>191</v>
      </c>
      <c r="C1138" s="3" t="s">
        <v>4299</v>
      </c>
      <c r="D1138">
        <v>500000</v>
      </c>
      <c r="E1138">
        <v>345</v>
      </c>
      <c r="F1138" t="s">
        <v>8221</v>
      </c>
      <c r="G1138" t="s">
        <v>8224</v>
      </c>
      <c r="H1138" t="s">
        <v>8246</v>
      </c>
      <c r="I1138">
        <v>1472920477</v>
      </c>
      <c r="J1138" s="14" t="str">
        <f>TEXT(((Table1[[#This Row],[deadline]]/60/60)/24)+DATE(1970,1,1),"mmm")</f>
        <v>Sep</v>
      </c>
      <c r="K1138" s="14" t="str">
        <f>TEXT(((Table1[[#This Row],[deadline]]/60/60)/24)+DATE(1970,1,1),"yyyy")</f>
        <v>2016</v>
      </c>
      <c r="L1138">
        <v>1467736477</v>
      </c>
      <c r="M1138" s="13">
        <f>((Table1[[#This Row],[launched_at]]/60/60)/24)+DATE(1970,1,1)+(-5/24)</f>
        <v>42556.482372685183</v>
      </c>
      <c r="N1138" t="b">
        <v>0</v>
      </c>
      <c r="O1138">
        <v>5</v>
      </c>
      <c r="P1138" t="b">
        <v>0</v>
      </c>
      <c r="Q1138" t="s">
        <v>8268</v>
      </c>
      <c r="R1138" s="5">
        <f>Table1[[#This Row],[pledged]]/D1138</f>
        <v>6.8999999999999997E-4</v>
      </c>
      <c r="S1138" s="6">
        <f>IFERROR(Table1[[#This Row],[pledged]]/Table1[[#This Row],[backers_count]],0)</f>
        <v>69</v>
      </c>
      <c r="T1138" s="5" t="s">
        <v>8310</v>
      </c>
      <c r="U1138" s="5" t="s">
        <v>8314</v>
      </c>
    </row>
    <row r="1139" spans="1:21" ht="45" x14ac:dyDescent="0.2">
      <c r="A1139">
        <v>930</v>
      </c>
      <c r="B1139" s="3" t="s">
        <v>931</v>
      </c>
      <c r="C1139" s="3" t="s">
        <v>5040</v>
      </c>
      <c r="D1139">
        <v>900</v>
      </c>
      <c r="E1139">
        <v>345</v>
      </c>
      <c r="F1139" t="s">
        <v>8221</v>
      </c>
      <c r="G1139" t="s">
        <v>8224</v>
      </c>
      <c r="H1139" t="s">
        <v>8246</v>
      </c>
      <c r="I1139">
        <v>1277501520</v>
      </c>
      <c r="J1139" s="14" t="str">
        <f>TEXT(((Table1[[#This Row],[deadline]]/60/60)/24)+DATE(1970,1,1),"mmm")</f>
        <v>Jun</v>
      </c>
      <c r="K1139" s="14" t="str">
        <f>TEXT(((Table1[[#This Row],[deadline]]/60/60)/24)+DATE(1970,1,1),"yyyy")</f>
        <v>2010</v>
      </c>
      <c r="L1139">
        <v>1273874306</v>
      </c>
      <c r="M1139">
        <f>((Table1[[#This Row],[launched_at]]/60/60)/24)+DATE(1970,1,1)+(-5/24)</f>
        <v>40312.707245370366</v>
      </c>
      <c r="N1139" t="b">
        <v>0</v>
      </c>
      <c r="O1139">
        <v>5</v>
      </c>
      <c r="P1139" t="b">
        <v>0</v>
      </c>
      <c r="Q1139" t="s">
        <v>8278</v>
      </c>
      <c r="R1139" s="5">
        <f>Table1[[#This Row],[pledged]]/D1139</f>
        <v>0.38333333333333336</v>
      </c>
      <c r="S1139" s="6">
        <f>IFERROR(Table1[[#This Row],[pledged]]/Table1[[#This Row],[backers_count]],0)</f>
        <v>69</v>
      </c>
      <c r="T1139" s="5" t="s">
        <v>8325</v>
      </c>
      <c r="U1139" s="5" t="s">
        <v>8328</v>
      </c>
    </row>
    <row r="1140" spans="1:21" ht="45" x14ac:dyDescent="0.2">
      <c r="A1140">
        <v>504</v>
      </c>
      <c r="B1140" s="3" t="s">
        <v>505</v>
      </c>
      <c r="C1140" s="3" t="s">
        <v>4614</v>
      </c>
      <c r="D1140">
        <v>24500</v>
      </c>
      <c r="E1140">
        <v>335</v>
      </c>
      <c r="F1140" t="s">
        <v>8221</v>
      </c>
      <c r="G1140" t="s">
        <v>8224</v>
      </c>
      <c r="H1140" t="s">
        <v>8246</v>
      </c>
      <c r="I1140">
        <v>1334097387</v>
      </c>
      <c r="J1140" s="14" t="str">
        <f>TEXT(((Table1[[#This Row],[deadline]]/60/60)/24)+DATE(1970,1,1),"mmm")</f>
        <v>Apr</v>
      </c>
      <c r="K1140" s="14" t="str">
        <f>TEXT(((Table1[[#This Row],[deadline]]/60/60)/24)+DATE(1970,1,1),"yyyy")</f>
        <v>2012</v>
      </c>
      <c r="L1140">
        <v>1328916987</v>
      </c>
      <c r="M1140" s="13">
        <f>((Table1[[#This Row],[launched_at]]/60/60)/24)+DATE(1970,1,1)+(-5/24)</f>
        <v>40949.775312499994</v>
      </c>
      <c r="N1140" t="b">
        <v>0</v>
      </c>
      <c r="O1140">
        <v>5</v>
      </c>
      <c r="P1140" t="b">
        <v>0</v>
      </c>
      <c r="Q1140" t="s">
        <v>8270</v>
      </c>
      <c r="R1140" s="5">
        <f>Table1[[#This Row],[pledged]]/D1140</f>
        <v>1.3673469387755101E-2</v>
      </c>
      <c r="S1140" s="6">
        <f>IFERROR(Table1[[#This Row],[pledged]]/Table1[[#This Row],[backers_count]],0)</f>
        <v>67</v>
      </c>
      <c r="T1140" s="5" t="s">
        <v>8310</v>
      </c>
      <c r="U1140" s="5" t="s">
        <v>8316</v>
      </c>
    </row>
    <row r="1141" spans="1:21" ht="45" x14ac:dyDescent="0.2">
      <c r="A1141">
        <v>1776</v>
      </c>
      <c r="B1141" s="3" t="s">
        <v>1777</v>
      </c>
      <c r="C1141" s="3" t="s">
        <v>5886</v>
      </c>
      <c r="D1141">
        <v>5000</v>
      </c>
      <c r="E1141">
        <v>335</v>
      </c>
      <c r="F1141" t="s">
        <v>8221</v>
      </c>
      <c r="G1141" t="s">
        <v>8225</v>
      </c>
      <c r="H1141" t="s">
        <v>8247</v>
      </c>
      <c r="I1141">
        <v>1414623471</v>
      </c>
      <c r="J1141" s="14" t="str">
        <f>TEXT(((Table1[[#This Row],[deadline]]/60/60)/24)+DATE(1970,1,1),"mmm")</f>
        <v>Oct</v>
      </c>
      <c r="K1141" s="14" t="str">
        <f>TEXT(((Table1[[#This Row],[deadline]]/60/60)/24)+DATE(1970,1,1),"yyyy")</f>
        <v>2014</v>
      </c>
      <c r="L1141">
        <v>1411513071</v>
      </c>
      <c r="M1141">
        <f>((Table1[[#This Row],[launched_at]]/60/60)/24)+DATE(1970,1,1)+(-5/24)</f>
        <v>41905.748506944445</v>
      </c>
      <c r="N1141" t="b">
        <v>1</v>
      </c>
      <c r="O1141">
        <v>4</v>
      </c>
      <c r="P1141" t="b">
        <v>0</v>
      </c>
      <c r="Q1141" t="s">
        <v>8285</v>
      </c>
      <c r="R1141" s="5">
        <f>Table1[[#This Row],[pledged]]/D1141</f>
        <v>6.7000000000000004E-2</v>
      </c>
      <c r="S1141" s="6">
        <f>IFERROR(Table1[[#This Row],[pledged]]/Table1[[#This Row],[backers_count]],0)</f>
        <v>83.75</v>
      </c>
      <c r="T1141" s="5" t="s">
        <v>8338</v>
      </c>
      <c r="U1141" s="5" t="s">
        <v>8339</v>
      </c>
    </row>
    <row r="1142" spans="1:21" ht="45" x14ac:dyDescent="0.2">
      <c r="A1142">
        <v>2415</v>
      </c>
      <c r="B1142" s="3" t="s">
        <v>2416</v>
      </c>
      <c r="C1142" s="3" t="s">
        <v>6525</v>
      </c>
      <c r="D1142">
        <v>60000</v>
      </c>
      <c r="E1142">
        <v>335</v>
      </c>
      <c r="F1142" t="s">
        <v>8221</v>
      </c>
      <c r="G1142" t="s">
        <v>8224</v>
      </c>
      <c r="H1142" t="s">
        <v>8246</v>
      </c>
      <c r="I1142">
        <v>1468615346</v>
      </c>
      <c r="J1142" s="14" t="str">
        <f>TEXT(((Table1[[#This Row],[deadline]]/60/60)/24)+DATE(1970,1,1),"mmm")</f>
        <v>Jul</v>
      </c>
      <c r="K1142" s="14" t="str">
        <f>TEXT(((Table1[[#This Row],[deadline]]/60/60)/24)+DATE(1970,1,1),"yyyy")</f>
        <v>2016</v>
      </c>
      <c r="L1142">
        <v>1466023346</v>
      </c>
      <c r="M1142">
        <f>((Table1[[#This Row],[launched_at]]/60/60)/24)+DATE(1970,1,1)+(-5/24)</f>
        <v>42536.654467592591</v>
      </c>
      <c r="N1142" t="b">
        <v>0</v>
      </c>
      <c r="O1142">
        <v>6</v>
      </c>
      <c r="P1142" t="b">
        <v>0</v>
      </c>
      <c r="Q1142" t="s">
        <v>8284</v>
      </c>
      <c r="R1142" s="5">
        <f>Table1[[#This Row],[pledged]]/D1142</f>
        <v>5.5833333333333334E-3</v>
      </c>
      <c r="S1142" s="6">
        <f>IFERROR(Table1[[#This Row],[pledged]]/Table1[[#This Row],[backers_count]],0)</f>
        <v>55.833333333333336</v>
      </c>
      <c r="T1142" s="5" t="s">
        <v>8336</v>
      </c>
      <c r="U1142" s="5" t="s">
        <v>8337</v>
      </c>
    </row>
    <row r="1143" spans="1:21" ht="30" x14ac:dyDescent="0.2">
      <c r="A1143">
        <v>3060</v>
      </c>
      <c r="B1143" s="3" t="s">
        <v>3060</v>
      </c>
      <c r="C1143" s="3" t="s">
        <v>7170</v>
      </c>
      <c r="D1143">
        <v>220000</v>
      </c>
      <c r="E1143">
        <v>335</v>
      </c>
      <c r="F1143" t="s">
        <v>8221</v>
      </c>
      <c r="G1143" t="s">
        <v>8224</v>
      </c>
      <c r="H1143" t="s">
        <v>8246</v>
      </c>
      <c r="I1143">
        <v>1443422134</v>
      </c>
      <c r="J1143" s="14" t="str">
        <f>TEXT(((Table1[[#This Row],[deadline]]/60/60)/24)+DATE(1970,1,1),"mmm")</f>
        <v>Sep</v>
      </c>
      <c r="K1143" s="14" t="str">
        <f>TEXT(((Table1[[#This Row],[deadline]]/60/60)/24)+DATE(1970,1,1),"yyyy")</f>
        <v>2015</v>
      </c>
      <c r="L1143">
        <v>1440830134</v>
      </c>
      <c r="M1143">
        <f>((Table1[[#This Row],[launched_at]]/60/60)/24)+DATE(1970,1,1)+(-5/24)</f>
        <v>42245.066365740735</v>
      </c>
      <c r="N1143" t="b">
        <v>0</v>
      </c>
      <c r="O1143">
        <v>6</v>
      </c>
      <c r="P1143" t="b">
        <v>0</v>
      </c>
      <c r="Q1143" t="s">
        <v>8303</v>
      </c>
      <c r="R1143" s="5">
        <f>Table1[[#This Row],[pledged]]/D1143</f>
        <v>1.5227272727272728E-3</v>
      </c>
      <c r="S1143" s="6">
        <f>IFERROR(Table1[[#This Row],[pledged]]/Table1[[#This Row],[backers_count]],0)</f>
        <v>55.833333333333336</v>
      </c>
      <c r="T1143" s="5" t="s">
        <v>8317</v>
      </c>
      <c r="U1143" s="5" t="s">
        <v>8357</v>
      </c>
    </row>
    <row r="1144" spans="1:21" ht="30" x14ac:dyDescent="0.2">
      <c r="A1144">
        <v>3070</v>
      </c>
      <c r="B1144" s="3" t="s">
        <v>3070</v>
      </c>
      <c r="C1144" s="3" t="s">
        <v>7180</v>
      </c>
      <c r="D1144">
        <v>10000</v>
      </c>
      <c r="E1144">
        <v>334</v>
      </c>
      <c r="F1144" t="s">
        <v>8221</v>
      </c>
      <c r="G1144" t="s">
        <v>8225</v>
      </c>
      <c r="H1144" t="s">
        <v>8247</v>
      </c>
      <c r="I1144">
        <v>1481132169</v>
      </c>
      <c r="J1144" s="14" t="str">
        <f>TEXT(((Table1[[#This Row],[deadline]]/60/60)/24)+DATE(1970,1,1),"mmm")</f>
        <v>Dec</v>
      </c>
      <c r="K1144" s="14" t="str">
        <f>TEXT(((Table1[[#This Row],[deadline]]/60/60)/24)+DATE(1970,1,1),"yyyy")</f>
        <v>2016</v>
      </c>
      <c r="L1144">
        <v>1479317769</v>
      </c>
      <c r="M1144">
        <f>((Table1[[#This Row],[launched_at]]/60/60)/24)+DATE(1970,1,1)+(-5/24)</f>
        <v>42690.525104166663</v>
      </c>
      <c r="N1144" t="b">
        <v>0</v>
      </c>
      <c r="O1144">
        <v>16</v>
      </c>
      <c r="P1144" t="b">
        <v>0</v>
      </c>
      <c r="Q1144" t="s">
        <v>8303</v>
      </c>
      <c r="R1144" s="5">
        <f>Table1[[#This Row],[pledged]]/D1144</f>
        <v>3.3399999999999999E-2</v>
      </c>
      <c r="S1144" s="6">
        <f>IFERROR(Table1[[#This Row],[pledged]]/Table1[[#This Row],[backers_count]],0)</f>
        <v>20.875</v>
      </c>
      <c r="T1144" s="5" t="s">
        <v>8317</v>
      </c>
      <c r="U1144" s="5" t="s">
        <v>8357</v>
      </c>
    </row>
    <row r="1145" spans="1:21" ht="45" x14ac:dyDescent="0.2">
      <c r="A1145">
        <v>923</v>
      </c>
      <c r="B1145" s="3" t="s">
        <v>924</v>
      </c>
      <c r="C1145" s="3" t="s">
        <v>5033</v>
      </c>
      <c r="D1145">
        <v>15000</v>
      </c>
      <c r="E1145">
        <v>330</v>
      </c>
      <c r="F1145" t="s">
        <v>8221</v>
      </c>
      <c r="G1145" t="s">
        <v>8224</v>
      </c>
      <c r="H1145" t="s">
        <v>8246</v>
      </c>
      <c r="I1145">
        <v>1416614523</v>
      </c>
      <c r="J1145" s="14" t="str">
        <f>TEXT(((Table1[[#This Row],[deadline]]/60/60)/24)+DATE(1970,1,1),"mmm")</f>
        <v>Nov</v>
      </c>
      <c r="K1145" s="14" t="str">
        <f>TEXT(((Table1[[#This Row],[deadline]]/60/60)/24)+DATE(1970,1,1),"yyyy")</f>
        <v>2014</v>
      </c>
      <c r="L1145">
        <v>1414018923</v>
      </c>
      <c r="M1145">
        <f>((Table1[[#This Row],[launched_at]]/60/60)/24)+DATE(1970,1,1)+(-5/24)</f>
        <v>41934.751423611109</v>
      </c>
      <c r="N1145" t="b">
        <v>0</v>
      </c>
      <c r="O1145">
        <v>6</v>
      </c>
      <c r="P1145" t="b">
        <v>0</v>
      </c>
      <c r="Q1145" t="s">
        <v>8278</v>
      </c>
      <c r="R1145" s="5">
        <f>Table1[[#This Row],[pledged]]/D1145</f>
        <v>2.1999999999999999E-2</v>
      </c>
      <c r="S1145" s="6">
        <f>IFERROR(Table1[[#This Row],[pledged]]/Table1[[#This Row],[backers_count]],0)</f>
        <v>55</v>
      </c>
      <c r="T1145" s="5" t="s">
        <v>8325</v>
      </c>
      <c r="U1145" s="5" t="s">
        <v>8328</v>
      </c>
    </row>
    <row r="1146" spans="1:21" ht="45" x14ac:dyDescent="0.2">
      <c r="A1146">
        <v>924</v>
      </c>
      <c r="B1146" s="3" t="s">
        <v>925</v>
      </c>
      <c r="C1146" s="3" t="s">
        <v>5034</v>
      </c>
      <c r="D1146">
        <v>3000</v>
      </c>
      <c r="E1146">
        <v>327</v>
      </c>
      <c r="F1146" t="s">
        <v>8221</v>
      </c>
      <c r="G1146" t="s">
        <v>8224</v>
      </c>
      <c r="H1146" t="s">
        <v>8246</v>
      </c>
      <c r="I1146">
        <v>1360795069</v>
      </c>
      <c r="J1146" s="14" t="str">
        <f>TEXT(((Table1[[#This Row],[deadline]]/60/60)/24)+DATE(1970,1,1),"mmm")</f>
        <v>Feb</v>
      </c>
      <c r="K1146" s="14" t="str">
        <f>TEXT(((Table1[[#This Row],[deadline]]/60/60)/24)+DATE(1970,1,1),"yyyy")</f>
        <v>2013</v>
      </c>
      <c r="L1146">
        <v>1358203069</v>
      </c>
      <c r="M1146">
        <f>((Table1[[#This Row],[launched_at]]/60/60)/24)+DATE(1970,1,1)+(-5/24)</f>
        <v>41288.734594907408</v>
      </c>
      <c r="N1146" t="b">
        <v>0</v>
      </c>
      <c r="O1146">
        <v>15</v>
      </c>
      <c r="P1146" t="b">
        <v>0</v>
      </c>
      <c r="Q1146" t="s">
        <v>8278</v>
      </c>
      <c r="R1146" s="5">
        <f>Table1[[#This Row],[pledged]]/D1146</f>
        <v>0.109</v>
      </c>
      <c r="S1146" s="6">
        <f>IFERROR(Table1[[#This Row],[pledged]]/Table1[[#This Row],[backers_count]],0)</f>
        <v>21.8</v>
      </c>
      <c r="T1146" s="5" t="s">
        <v>8325</v>
      </c>
      <c r="U1146" s="5" t="s">
        <v>8328</v>
      </c>
    </row>
    <row r="1147" spans="1:21" ht="45" x14ac:dyDescent="0.2">
      <c r="A1147">
        <v>168</v>
      </c>
      <c r="B1147" s="3" t="s">
        <v>170</v>
      </c>
      <c r="C1147" s="3" t="s">
        <v>4278</v>
      </c>
      <c r="D1147">
        <v>8000</v>
      </c>
      <c r="E1147">
        <v>325</v>
      </c>
      <c r="F1147" t="s">
        <v>8221</v>
      </c>
      <c r="G1147" t="s">
        <v>8224</v>
      </c>
      <c r="H1147" t="s">
        <v>8246</v>
      </c>
      <c r="I1147">
        <v>1426791770</v>
      </c>
      <c r="J1147" s="14" t="str">
        <f>TEXT(((Table1[[#This Row],[deadline]]/60/60)/24)+DATE(1970,1,1),"mmm")</f>
        <v>Mar</v>
      </c>
      <c r="K1147" s="14" t="str">
        <f>TEXT(((Table1[[#This Row],[deadline]]/60/60)/24)+DATE(1970,1,1),"yyyy")</f>
        <v>2015</v>
      </c>
      <c r="L1147">
        <v>1424203370</v>
      </c>
      <c r="M1147" s="13">
        <f>((Table1[[#This Row],[launched_at]]/60/60)/24)+DATE(1970,1,1)+(-5/24)</f>
        <v>42052.626967592594</v>
      </c>
      <c r="N1147" t="b">
        <v>0</v>
      </c>
      <c r="O1147">
        <v>3</v>
      </c>
      <c r="P1147" t="b">
        <v>0</v>
      </c>
      <c r="Q1147" t="s">
        <v>8268</v>
      </c>
      <c r="R1147" s="5">
        <f>Table1[[#This Row],[pledged]]/D1147</f>
        <v>4.0625000000000001E-2</v>
      </c>
      <c r="S1147" s="6">
        <f>IFERROR(Table1[[#This Row],[pledged]]/Table1[[#This Row],[backers_count]],0)</f>
        <v>108.33333333333333</v>
      </c>
      <c r="T1147" s="5" t="s">
        <v>8310</v>
      </c>
      <c r="U1147" s="5" t="s">
        <v>8314</v>
      </c>
    </row>
    <row r="1148" spans="1:21" ht="45" x14ac:dyDescent="0.2">
      <c r="A1148">
        <v>170</v>
      </c>
      <c r="B1148" s="3" t="s">
        <v>172</v>
      </c>
      <c r="C1148" s="3" t="s">
        <v>4280</v>
      </c>
      <c r="D1148">
        <v>10000</v>
      </c>
      <c r="E1148">
        <v>325</v>
      </c>
      <c r="F1148" t="s">
        <v>8221</v>
      </c>
      <c r="G1148" t="s">
        <v>8224</v>
      </c>
      <c r="H1148" t="s">
        <v>8246</v>
      </c>
      <c r="I1148">
        <v>1440912480</v>
      </c>
      <c r="J1148" s="14" t="str">
        <f>TEXT(((Table1[[#This Row],[deadline]]/60/60)/24)+DATE(1970,1,1),"mmm")</f>
        <v>Aug</v>
      </c>
      <c r="K1148" s="14" t="str">
        <f>TEXT(((Table1[[#This Row],[deadline]]/60/60)/24)+DATE(1970,1,1),"yyyy")</f>
        <v>2015</v>
      </c>
      <c r="L1148">
        <v>1438385283</v>
      </c>
      <c r="M1148" s="13">
        <f>((Table1[[#This Row],[launched_at]]/60/60)/24)+DATE(1970,1,1)+(-5/24)</f>
        <v>42216.769479166665</v>
      </c>
      <c r="N1148" t="b">
        <v>0</v>
      </c>
      <c r="O1148">
        <v>10</v>
      </c>
      <c r="P1148" t="b">
        <v>0</v>
      </c>
      <c r="Q1148" t="s">
        <v>8268</v>
      </c>
      <c r="R1148" s="5">
        <f>Table1[[#This Row],[pledged]]/D1148</f>
        <v>3.2500000000000001E-2</v>
      </c>
      <c r="S1148" s="6">
        <f>IFERROR(Table1[[#This Row],[pledged]]/Table1[[#This Row],[backers_count]],0)</f>
        <v>32.5</v>
      </c>
      <c r="T1148" s="5" t="s">
        <v>8310</v>
      </c>
      <c r="U1148" s="5" t="s">
        <v>8314</v>
      </c>
    </row>
    <row r="1149" spans="1:21" ht="45" x14ac:dyDescent="0.2">
      <c r="A1149">
        <v>871</v>
      </c>
      <c r="B1149" s="3" t="s">
        <v>872</v>
      </c>
      <c r="C1149" s="3" t="s">
        <v>4981</v>
      </c>
      <c r="D1149">
        <v>6000</v>
      </c>
      <c r="E1149">
        <v>325</v>
      </c>
      <c r="F1149" t="s">
        <v>8221</v>
      </c>
      <c r="G1149" t="s">
        <v>8224</v>
      </c>
      <c r="H1149" t="s">
        <v>8246</v>
      </c>
      <c r="I1149">
        <v>1385735295</v>
      </c>
      <c r="J1149" s="14" t="str">
        <f>TEXT(((Table1[[#This Row],[deadline]]/60/60)/24)+DATE(1970,1,1),"mmm")</f>
        <v>Nov</v>
      </c>
      <c r="K1149" s="14" t="str">
        <f>TEXT(((Table1[[#This Row],[deadline]]/60/60)/24)+DATE(1970,1,1),"yyyy")</f>
        <v>2013</v>
      </c>
      <c r="L1149">
        <v>1383139695</v>
      </c>
      <c r="M1149">
        <f>((Table1[[#This Row],[launched_at]]/60/60)/24)+DATE(1970,1,1)+(-5/24)</f>
        <v>41577.352951388886</v>
      </c>
      <c r="N1149" t="b">
        <v>0</v>
      </c>
      <c r="O1149">
        <v>12</v>
      </c>
      <c r="P1149" t="b">
        <v>0</v>
      </c>
      <c r="Q1149" t="s">
        <v>8278</v>
      </c>
      <c r="R1149" s="5">
        <f>Table1[[#This Row],[pledged]]/D1149</f>
        <v>5.4166666666666669E-2</v>
      </c>
      <c r="S1149" s="6">
        <f>IFERROR(Table1[[#This Row],[pledged]]/Table1[[#This Row],[backers_count]],0)</f>
        <v>27.083333333333332</v>
      </c>
      <c r="T1149" s="5" t="s">
        <v>8325</v>
      </c>
      <c r="U1149" s="5" t="s">
        <v>8328</v>
      </c>
    </row>
    <row r="1150" spans="1:21" ht="45" x14ac:dyDescent="0.2">
      <c r="A1150">
        <v>1154</v>
      </c>
      <c r="B1150" s="3" t="s">
        <v>1155</v>
      </c>
      <c r="C1150" s="3" t="s">
        <v>5264</v>
      </c>
      <c r="D1150">
        <v>5000</v>
      </c>
      <c r="E1150">
        <v>325</v>
      </c>
      <c r="F1150" t="s">
        <v>8221</v>
      </c>
      <c r="G1150" t="s">
        <v>8224</v>
      </c>
      <c r="H1150" t="s">
        <v>8246</v>
      </c>
      <c r="I1150">
        <v>1441507006</v>
      </c>
      <c r="J1150" s="14" t="str">
        <f>TEXT(((Table1[[#This Row],[deadline]]/60/60)/24)+DATE(1970,1,1),"mmm")</f>
        <v>Sep</v>
      </c>
      <c r="K1150" s="14" t="str">
        <f>TEXT(((Table1[[#This Row],[deadline]]/60/60)/24)+DATE(1970,1,1),"yyyy")</f>
        <v>2015</v>
      </c>
      <c r="L1150">
        <v>1438915006</v>
      </c>
      <c r="M1150">
        <f>((Table1[[#This Row],[launched_at]]/60/60)/24)+DATE(1970,1,1)+(-5/24)</f>
        <v>42222.900532407402</v>
      </c>
      <c r="N1150" t="b">
        <v>0</v>
      </c>
      <c r="O1150">
        <v>3</v>
      </c>
      <c r="P1150" t="b">
        <v>0</v>
      </c>
      <c r="Q1150" t="s">
        <v>8284</v>
      </c>
      <c r="R1150" s="5">
        <f>Table1[[#This Row],[pledged]]/D1150</f>
        <v>6.5000000000000002E-2</v>
      </c>
      <c r="S1150" s="6">
        <f>IFERROR(Table1[[#This Row],[pledged]]/Table1[[#This Row],[backers_count]],0)</f>
        <v>108.33333333333333</v>
      </c>
      <c r="T1150" s="5" t="s">
        <v>8336</v>
      </c>
      <c r="U1150" s="5" t="s">
        <v>8337</v>
      </c>
    </row>
    <row r="1151" spans="1:21" ht="30" x14ac:dyDescent="0.2">
      <c r="A1151">
        <v>1412</v>
      </c>
      <c r="B1151" s="3" t="s">
        <v>1413</v>
      </c>
      <c r="C1151" s="3" t="s">
        <v>5522</v>
      </c>
      <c r="D1151">
        <v>7000</v>
      </c>
      <c r="E1151">
        <v>320</v>
      </c>
      <c r="F1151" t="s">
        <v>8221</v>
      </c>
      <c r="G1151" t="s">
        <v>8224</v>
      </c>
      <c r="H1151" t="s">
        <v>8246</v>
      </c>
      <c r="I1151">
        <v>1417656699</v>
      </c>
      <c r="J1151" s="14" t="str">
        <f>TEXT(((Table1[[#This Row],[deadline]]/60/60)/24)+DATE(1970,1,1),"mmm")</f>
        <v>Dec</v>
      </c>
      <c r="K1151" s="14" t="str">
        <f>TEXT(((Table1[[#This Row],[deadline]]/60/60)/24)+DATE(1970,1,1),"yyyy")</f>
        <v>2014</v>
      </c>
      <c r="L1151">
        <v>1415064699</v>
      </c>
      <c r="M1151">
        <f>((Table1[[#This Row],[launched_at]]/60/60)/24)+DATE(1970,1,1)+(-5/24)</f>
        <v>41946.855312499996</v>
      </c>
      <c r="N1151" t="b">
        <v>0</v>
      </c>
      <c r="O1151">
        <v>13</v>
      </c>
      <c r="P1151" t="b">
        <v>0</v>
      </c>
      <c r="Q1151" t="s">
        <v>8287</v>
      </c>
      <c r="R1151" s="5">
        <f>Table1[[#This Row],[pledged]]/D1151</f>
        <v>4.5714285714285714E-2</v>
      </c>
      <c r="S1151" s="6">
        <f>IFERROR(Table1[[#This Row],[pledged]]/Table1[[#This Row],[backers_count]],0)</f>
        <v>24.615384615384617</v>
      </c>
      <c r="T1151" s="5" t="s">
        <v>8322</v>
      </c>
      <c r="U1151" s="5" t="s">
        <v>8341</v>
      </c>
    </row>
    <row r="1152" spans="1:21" ht="45" x14ac:dyDescent="0.2">
      <c r="A1152">
        <v>3974</v>
      </c>
      <c r="B1152" s="3" t="s">
        <v>3971</v>
      </c>
      <c r="C1152" s="3" t="s">
        <v>8081</v>
      </c>
      <c r="D1152">
        <v>1000</v>
      </c>
      <c r="E1152">
        <v>320</v>
      </c>
      <c r="F1152" t="s">
        <v>8221</v>
      </c>
      <c r="G1152" t="s">
        <v>8225</v>
      </c>
      <c r="H1152" t="s">
        <v>8247</v>
      </c>
      <c r="I1152">
        <v>1464872848</v>
      </c>
      <c r="J1152" s="14" t="str">
        <f>TEXT(((Table1[[#This Row],[deadline]]/60/60)/24)+DATE(1970,1,1),"mmm")</f>
        <v>Jun</v>
      </c>
      <c r="K1152" s="14" t="str">
        <f>TEXT(((Table1[[#This Row],[deadline]]/60/60)/24)+DATE(1970,1,1),"yyyy")</f>
        <v>2016</v>
      </c>
      <c r="L1152">
        <v>1462280848</v>
      </c>
      <c r="M1152">
        <f>((Table1[[#This Row],[launched_at]]/60/60)/24)+DATE(1970,1,1)+(-5/24)</f>
        <v>42493.338518518511</v>
      </c>
      <c r="N1152" t="b">
        <v>0</v>
      </c>
      <c r="O1152">
        <v>11</v>
      </c>
      <c r="P1152" t="b">
        <v>0</v>
      </c>
      <c r="Q1152" t="s">
        <v>8271</v>
      </c>
      <c r="R1152" s="5">
        <f>Table1[[#This Row],[pledged]]/D1152</f>
        <v>0.32</v>
      </c>
      <c r="S1152" s="6">
        <f>IFERROR(Table1[[#This Row],[pledged]]/Table1[[#This Row],[backers_count]],0)</f>
        <v>29.09090909090909</v>
      </c>
      <c r="T1152" s="5" t="s">
        <v>8317</v>
      </c>
      <c r="U1152" s="5" t="s">
        <v>8318</v>
      </c>
    </row>
    <row r="1153" spans="1:21" ht="45" x14ac:dyDescent="0.2">
      <c r="A1153">
        <v>2898</v>
      </c>
      <c r="B1153" s="3" t="s">
        <v>2898</v>
      </c>
      <c r="C1153" s="3" t="s">
        <v>7008</v>
      </c>
      <c r="D1153">
        <v>7500</v>
      </c>
      <c r="E1153">
        <v>316</v>
      </c>
      <c r="F1153" t="s">
        <v>8221</v>
      </c>
      <c r="G1153" t="s">
        <v>8224</v>
      </c>
      <c r="H1153" t="s">
        <v>8246</v>
      </c>
      <c r="I1153">
        <v>1446307053</v>
      </c>
      <c r="J1153" s="14" t="str">
        <f>TEXT(((Table1[[#This Row],[deadline]]/60/60)/24)+DATE(1970,1,1),"mmm")</f>
        <v>Oct</v>
      </c>
      <c r="K1153" s="14" t="str">
        <f>TEXT(((Table1[[#This Row],[deadline]]/60/60)/24)+DATE(1970,1,1),"yyyy")</f>
        <v>2015</v>
      </c>
      <c r="L1153">
        <v>1443715053</v>
      </c>
      <c r="M1153">
        <f>((Table1[[#This Row],[launched_at]]/60/60)/24)+DATE(1970,1,1)+(-5/24)</f>
        <v>42278.456631944442</v>
      </c>
      <c r="N1153" t="b">
        <v>0</v>
      </c>
      <c r="O1153">
        <v>12</v>
      </c>
      <c r="P1153" t="b">
        <v>0</v>
      </c>
      <c r="Q1153" t="s">
        <v>8271</v>
      </c>
      <c r="R1153" s="5">
        <f>Table1[[#This Row],[pledged]]/D1153</f>
        <v>4.2133333333333335E-2</v>
      </c>
      <c r="S1153" s="6">
        <f>IFERROR(Table1[[#This Row],[pledged]]/Table1[[#This Row],[backers_count]],0)</f>
        <v>26.333333333333332</v>
      </c>
      <c r="T1153" s="5" t="s">
        <v>8317</v>
      </c>
      <c r="U1153" s="5" t="s">
        <v>8318</v>
      </c>
    </row>
    <row r="1154" spans="1:21" ht="45" x14ac:dyDescent="0.2">
      <c r="A1154">
        <v>2850</v>
      </c>
      <c r="B1154" s="3" t="s">
        <v>2850</v>
      </c>
      <c r="C1154" s="3" t="s">
        <v>6960</v>
      </c>
      <c r="D1154">
        <v>8000</v>
      </c>
      <c r="E1154">
        <v>311</v>
      </c>
      <c r="F1154" t="s">
        <v>8221</v>
      </c>
      <c r="G1154" t="s">
        <v>8224</v>
      </c>
      <c r="H1154" t="s">
        <v>8246</v>
      </c>
      <c r="I1154">
        <v>1409962211</v>
      </c>
      <c r="J1154" s="14" t="str">
        <f>TEXT(((Table1[[#This Row],[deadline]]/60/60)/24)+DATE(1970,1,1),"mmm")</f>
        <v>Sep</v>
      </c>
      <c r="K1154" s="14" t="str">
        <f>TEXT(((Table1[[#This Row],[deadline]]/60/60)/24)+DATE(1970,1,1),"yyyy")</f>
        <v>2014</v>
      </c>
      <c r="L1154">
        <v>1407370211</v>
      </c>
      <c r="M1154">
        <f>((Table1[[#This Row],[launched_at]]/60/60)/24)+DATE(1970,1,1)+(-5/24)</f>
        <v>41857.798738425925</v>
      </c>
      <c r="N1154" t="b">
        <v>0</v>
      </c>
      <c r="O1154">
        <v>13</v>
      </c>
      <c r="P1154" t="b">
        <v>0</v>
      </c>
      <c r="Q1154" t="s">
        <v>8271</v>
      </c>
      <c r="R1154" s="5">
        <f>Table1[[#This Row],[pledged]]/D1154</f>
        <v>3.8875E-2</v>
      </c>
      <c r="S1154" s="6">
        <f>IFERROR(Table1[[#This Row],[pledged]]/Table1[[#This Row],[backers_count]],0)</f>
        <v>23.923076923076923</v>
      </c>
      <c r="T1154" s="5" t="s">
        <v>8317</v>
      </c>
      <c r="U1154" s="5" t="s">
        <v>8318</v>
      </c>
    </row>
    <row r="1155" spans="1:21" ht="30" x14ac:dyDescent="0.2">
      <c r="A1155">
        <v>2122</v>
      </c>
      <c r="B1155" s="3" t="s">
        <v>2123</v>
      </c>
      <c r="C1155" s="3" t="s">
        <v>6232</v>
      </c>
      <c r="D1155">
        <v>80000</v>
      </c>
      <c r="E1155">
        <v>310</v>
      </c>
      <c r="F1155" t="s">
        <v>8221</v>
      </c>
      <c r="G1155" t="s">
        <v>8238</v>
      </c>
      <c r="H1155" t="s">
        <v>8256</v>
      </c>
      <c r="I1155">
        <v>1483773169</v>
      </c>
      <c r="J1155" s="14" t="str">
        <f>TEXT(((Table1[[#This Row],[deadline]]/60/60)/24)+DATE(1970,1,1),"mmm")</f>
        <v>Jan</v>
      </c>
      <c r="K1155" s="14" t="str">
        <f>TEXT(((Table1[[#This Row],[deadline]]/60/60)/24)+DATE(1970,1,1),"yyyy")</f>
        <v>2017</v>
      </c>
      <c r="L1155">
        <v>1481181169</v>
      </c>
      <c r="M1155">
        <f>((Table1[[#This Row],[launched_at]]/60/60)/24)+DATE(1970,1,1)+(-5/24)</f>
        <v>42712.092233796291</v>
      </c>
      <c r="N1155" t="b">
        <v>0</v>
      </c>
      <c r="O1155">
        <v>3</v>
      </c>
      <c r="P1155" t="b">
        <v>0</v>
      </c>
      <c r="Q1155" t="s">
        <v>8282</v>
      </c>
      <c r="R1155" s="5">
        <f>Table1[[#This Row],[pledged]]/D1155</f>
        <v>3.875E-3</v>
      </c>
      <c r="S1155" s="6">
        <f>IFERROR(Table1[[#This Row],[pledged]]/Table1[[#This Row],[backers_count]],0)</f>
        <v>103.33333333333333</v>
      </c>
      <c r="T1155" s="5" t="s">
        <v>8333</v>
      </c>
      <c r="U1155" s="5" t="s">
        <v>8334</v>
      </c>
    </row>
    <row r="1156" spans="1:21" ht="30" x14ac:dyDescent="0.2">
      <c r="A1156">
        <v>2424</v>
      </c>
      <c r="B1156" s="3" t="s">
        <v>2425</v>
      </c>
      <c r="C1156" s="3" t="s">
        <v>6534</v>
      </c>
      <c r="D1156">
        <v>25000</v>
      </c>
      <c r="E1156">
        <v>310</v>
      </c>
      <c r="F1156" t="s">
        <v>8221</v>
      </c>
      <c r="G1156" t="s">
        <v>8224</v>
      </c>
      <c r="H1156" t="s">
        <v>8246</v>
      </c>
      <c r="I1156">
        <v>1414445108</v>
      </c>
      <c r="J1156" s="14" t="str">
        <f>TEXT(((Table1[[#This Row],[deadline]]/60/60)/24)+DATE(1970,1,1),"mmm")</f>
        <v>Oct</v>
      </c>
      <c r="K1156" s="14" t="str">
        <f>TEXT(((Table1[[#This Row],[deadline]]/60/60)/24)+DATE(1970,1,1),"yyyy")</f>
        <v>2014</v>
      </c>
      <c r="L1156">
        <v>1411853108</v>
      </c>
      <c r="M1156">
        <f>((Table1[[#This Row],[launched_at]]/60/60)/24)+DATE(1970,1,1)+(-5/24)</f>
        <v>41909.684120370366</v>
      </c>
      <c r="N1156" t="b">
        <v>0</v>
      </c>
      <c r="O1156">
        <v>9</v>
      </c>
      <c r="P1156" t="b">
        <v>0</v>
      </c>
      <c r="Q1156" t="s">
        <v>8284</v>
      </c>
      <c r="R1156" s="5">
        <f>Table1[[#This Row],[pledged]]/D1156</f>
        <v>1.24E-2</v>
      </c>
      <c r="S1156" s="6">
        <f>IFERROR(Table1[[#This Row],[pledged]]/Table1[[#This Row],[backers_count]],0)</f>
        <v>34.444444444444443</v>
      </c>
      <c r="T1156" s="5" t="s">
        <v>8336</v>
      </c>
      <c r="U1156" s="5" t="s">
        <v>8337</v>
      </c>
    </row>
    <row r="1157" spans="1:21" x14ac:dyDescent="0.2">
      <c r="A1157">
        <v>717</v>
      </c>
      <c r="B1157" s="3" t="s">
        <v>718</v>
      </c>
      <c r="C1157" s="3" t="s">
        <v>4827</v>
      </c>
      <c r="D1157">
        <v>100000</v>
      </c>
      <c r="E1157">
        <v>305</v>
      </c>
      <c r="F1157" t="s">
        <v>8221</v>
      </c>
      <c r="G1157" t="s">
        <v>8224</v>
      </c>
      <c r="H1157" t="s">
        <v>8246</v>
      </c>
      <c r="I1157">
        <v>1409949002</v>
      </c>
      <c r="J1157" s="14" t="str">
        <f>TEXT(((Table1[[#This Row],[deadline]]/60/60)/24)+DATE(1970,1,1),"mmm")</f>
        <v>Sep</v>
      </c>
      <c r="K1157" s="14" t="str">
        <f>TEXT(((Table1[[#This Row],[deadline]]/60/60)/24)+DATE(1970,1,1),"yyyy")</f>
        <v>2014</v>
      </c>
      <c r="L1157">
        <v>1407357002</v>
      </c>
      <c r="M1157">
        <f>((Table1[[#This Row],[launched_at]]/60/60)/24)+DATE(1970,1,1)+(-5/24)</f>
        <v>41857.645856481482</v>
      </c>
      <c r="N1157" t="b">
        <v>0</v>
      </c>
      <c r="O1157">
        <v>4</v>
      </c>
      <c r="P1157" t="b">
        <v>0</v>
      </c>
      <c r="Q1157" t="s">
        <v>8273</v>
      </c>
      <c r="R1157" s="5">
        <f>Table1[[#This Row],[pledged]]/D1157</f>
        <v>3.0500000000000002E-3</v>
      </c>
      <c r="S1157" s="6">
        <f>IFERROR(Table1[[#This Row],[pledged]]/Table1[[#This Row],[backers_count]],0)</f>
        <v>76.25</v>
      </c>
      <c r="T1157" s="5" t="s">
        <v>8319</v>
      </c>
      <c r="U1157" s="5" t="s">
        <v>8321</v>
      </c>
    </row>
    <row r="1158" spans="1:21" ht="45" x14ac:dyDescent="0.2">
      <c r="A1158">
        <v>882</v>
      </c>
      <c r="B1158" s="3" t="s">
        <v>883</v>
      </c>
      <c r="C1158" s="3" t="s">
        <v>4992</v>
      </c>
      <c r="D1158">
        <v>1500</v>
      </c>
      <c r="E1158">
        <v>302</v>
      </c>
      <c r="F1158" t="s">
        <v>8221</v>
      </c>
      <c r="G1158" t="s">
        <v>8224</v>
      </c>
      <c r="H1158" t="s">
        <v>8246</v>
      </c>
      <c r="I1158">
        <v>1315341550</v>
      </c>
      <c r="J1158" s="14" t="str">
        <f>TEXT(((Table1[[#This Row],[deadline]]/60/60)/24)+DATE(1970,1,1),"mmm")</f>
        <v>Sep</v>
      </c>
      <c r="K1158" s="14" t="str">
        <f>TEXT(((Table1[[#This Row],[deadline]]/60/60)/24)+DATE(1970,1,1),"yyyy")</f>
        <v>2011</v>
      </c>
      <c r="L1158">
        <v>1312490350</v>
      </c>
      <c r="M1158">
        <f>((Table1[[#This Row],[launched_at]]/60/60)/24)+DATE(1970,1,1)+(-5/24)</f>
        <v>40759.652199074073</v>
      </c>
      <c r="N1158" t="b">
        <v>0</v>
      </c>
      <c r="O1158">
        <v>14</v>
      </c>
      <c r="P1158" t="b">
        <v>0</v>
      </c>
      <c r="Q1158" t="s">
        <v>8279</v>
      </c>
      <c r="R1158" s="5">
        <f>Table1[[#This Row],[pledged]]/D1158</f>
        <v>0.20133333333333334</v>
      </c>
      <c r="S1158" s="6">
        <f>IFERROR(Table1[[#This Row],[pledged]]/Table1[[#This Row],[backers_count]],0)</f>
        <v>21.571428571428573</v>
      </c>
      <c r="T1158" s="5" t="s">
        <v>8325</v>
      </c>
      <c r="U1158" s="5" t="s">
        <v>8329</v>
      </c>
    </row>
    <row r="1159" spans="1:21" ht="45" x14ac:dyDescent="0.2">
      <c r="A1159">
        <v>421</v>
      </c>
      <c r="B1159" s="3" t="s">
        <v>422</v>
      </c>
      <c r="C1159" s="3" t="s">
        <v>4531</v>
      </c>
      <c r="D1159">
        <v>15000</v>
      </c>
      <c r="E1159">
        <v>301</v>
      </c>
      <c r="F1159" t="s">
        <v>8221</v>
      </c>
      <c r="G1159" t="s">
        <v>8224</v>
      </c>
      <c r="H1159" t="s">
        <v>8246</v>
      </c>
      <c r="I1159">
        <v>1440157656</v>
      </c>
      <c r="J1159" s="14" t="str">
        <f>TEXT(((Table1[[#This Row],[deadline]]/60/60)/24)+DATE(1970,1,1),"mmm")</f>
        <v>Aug</v>
      </c>
      <c r="K1159" s="14" t="str">
        <f>TEXT(((Table1[[#This Row],[deadline]]/60/60)/24)+DATE(1970,1,1),"yyyy")</f>
        <v>2015</v>
      </c>
      <c r="L1159">
        <v>1434973656</v>
      </c>
      <c r="M1159" s="13">
        <f>((Table1[[#This Row],[launched_at]]/60/60)/24)+DATE(1970,1,1)+(-5/24)</f>
        <v>42177.283055555548</v>
      </c>
      <c r="N1159" t="b">
        <v>0</v>
      </c>
      <c r="O1159">
        <v>6</v>
      </c>
      <c r="P1159" t="b">
        <v>0</v>
      </c>
      <c r="Q1159" t="s">
        <v>8270</v>
      </c>
      <c r="R1159" s="5">
        <f>Table1[[#This Row],[pledged]]/D1159</f>
        <v>2.0066666666666667E-2</v>
      </c>
      <c r="S1159" s="6">
        <f>IFERROR(Table1[[#This Row],[pledged]]/Table1[[#This Row],[backers_count]],0)</f>
        <v>50.166666666666664</v>
      </c>
      <c r="T1159" s="5" t="s">
        <v>8310</v>
      </c>
      <c r="U1159" s="5" t="s">
        <v>8316</v>
      </c>
    </row>
    <row r="1160" spans="1:21" ht="45" x14ac:dyDescent="0.2">
      <c r="A1160">
        <v>588</v>
      </c>
      <c r="B1160" s="3" t="s">
        <v>589</v>
      </c>
      <c r="C1160" s="3" t="s">
        <v>4698</v>
      </c>
      <c r="D1160">
        <v>9000</v>
      </c>
      <c r="E1160">
        <v>301</v>
      </c>
      <c r="F1160" t="s">
        <v>8221</v>
      </c>
      <c r="G1160" t="s">
        <v>8237</v>
      </c>
      <c r="H1160" t="s">
        <v>8249</v>
      </c>
      <c r="I1160">
        <v>1479410886</v>
      </c>
      <c r="J1160" s="14" t="str">
        <f>TEXT(((Table1[[#This Row],[deadline]]/60/60)/24)+DATE(1970,1,1),"mmm")</f>
        <v>Nov</v>
      </c>
      <c r="K1160" s="14" t="str">
        <f>TEXT(((Table1[[#This Row],[deadline]]/60/60)/24)+DATE(1970,1,1),"yyyy")</f>
        <v>2016</v>
      </c>
      <c r="L1160">
        <v>1474223286</v>
      </c>
      <c r="M1160">
        <f>((Table1[[#This Row],[launched_at]]/60/60)/24)+DATE(1970,1,1)+(-5/24)</f>
        <v>42631.56118055556</v>
      </c>
      <c r="N1160" t="b">
        <v>0</v>
      </c>
      <c r="O1160">
        <v>2</v>
      </c>
      <c r="P1160" t="b">
        <v>0</v>
      </c>
      <c r="Q1160" t="s">
        <v>8272</v>
      </c>
      <c r="R1160" s="5">
        <f>Table1[[#This Row],[pledged]]/D1160</f>
        <v>3.3444444444444443E-2</v>
      </c>
      <c r="S1160" s="6">
        <f>IFERROR(Table1[[#This Row],[pledged]]/Table1[[#This Row],[backers_count]],0)</f>
        <v>150.5</v>
      </c>
      <c r="T1160" s="5" t="s">
        <v>8319</v>
      </c>
      <c r="U1160" s="5" t="s">
        <v>8320</v>
      </c>
    </row>
    <row r="1161" spans="1:21" ht="45" x14ac:dyDescent="0.2">
      <c r="A1161">
        <v>4038</v>
      </c>
      <c r="B1161" s="3" t="s">
        <v>4034</v>
      </c>
      <c r="C1161" s="3" t="s">
        <v>8142</v>
      </c>
      <c r="D1161">
        <v>2500</v>
      </c>
      <c r="E1161">
        <v>301</v>
      </c>
      <c r="F1161" t="s">
        <v>8221</v>
      </c>
      <c r="G1161" t="s">
        <v>8224</v>
      </c>
      <c r="H1161" t="s">
        <v>8246</v>
      </c>
      <c r="I1161">
        <v>1413573010</v>
      </c>
      <c r="J1161" s="14" t="str">
        <f>TEXT(((Table1[[#This Row],[deadline]]/60/60)/24)+DATE(1970,1,1),"mmm")</f>
        <v>Oct</v>
      </c>
      <c r="K1161" s="14" t="str">
        <f>TEXT(((Table1[[#This Row],[deadline]]/60/60)/24)+DATE(1970,1,1),"yyyy")</f>
        <v>2014</v>
      </c>
      <c r="L1161">
        <v>1408389010</v>
      </c>
      <c r="M1161">
        <f>((Table1[[#This Row],[launched_at]]/60/60)/24)+DATE(1970,1,1)+(-5/24)</f>
        <v>41869.59039351852</v>
      </c>
      <c r="N1161" t="b">
        <v>0</v>
      </c>
      <c r="O1161">
        <v>4</v>
      </c>
      <c r="P1161" t="b">
        <v>0</v>
      </c>
      <c r="Q1161" t="s">
        <v>8271</v>
      </c>
      <c r="R1161" s="5">
        <f>Table1[[#This Row],[pledged]]/D1161</f>
        <v>0.12039999999999999</v>
      </c>
      <c r="S1161" s="6">
        <f>IFERROR(Table1[[#This Row],[pledged]]/Table1[[#This Row],[backers_count]],0)</f>
        <v>75.25</v>
      </c>
      <c r="T1161" s="5" t="s">
        <v>8317</v>
      </c>
      <c r="U1161" s="5" t="s">
        <v>8318</v>
      </c>
    </row>
    <row r="1162" spans="1:21" ht="45" x14ac:dyDescent="0.2">
      <c r="A1162">
        <v>2855</v>
      </c>
      <c r="B1162" s="3" t="s">
        <v>2855</v>
      </c>
      <c r="C1162" s="3" t="s">
        <v>6965</v>
      </c>
      <c r="D1162">
        <v>600</v>
      </c>
      <c r="E1162">
        <v>300</v>
      </c>
      <c r="F1162" t="s">
        <v>8221</v>
      </c>
      <c r="G1162" t="s">
        <v>8224</v>
      </c>
      <c r="H1162" t="s">
        <v>8246</v>
      </c>
      <c r="I1162">
        <v>1454110440</v>
      </c>
      <c r="J1162" s="14" t="str">
        <f>TEXT(((Table1[[#This Row],[deadline]]/60/60)/24)+DATE(1970,1,1),"mmm")</f>
        <v>Jan</v>
      </c>
      <c r="K1162" s="14" t="str">
        <f>TEXT(((Table1[[#This Row],[deadline]]/60/60)/24)+DATE(1970,1,1),"yyyy")</f>
        <v>2016</v>
      </c>
      <c r="L1162">
        <v>1451607071</v>
      </c>
      <c r="M1162">
        <f>((Table1[[#This Row],[launched_at]]/60/60)/24)+DATE(1970,1,1)+(-5/24)</f>
        <v>42369.799432870372</v>
      </c>
      <c r="N1162" t="b">
        <v>0</v>
      </c>
      <c r="O1162">
        <v>5</v>
      </c>
      <c r="P1162" t="b">
        <v>0</v>
      </c>
      <c r="Q1162" t="s">
        <v>8271</v>
      </c>
      <c r="R1162" s="5">
        <f>Table1[[#This Row],[pledged]]/D1162</f>
        <v>0.5</v>
      </c>
      <c r="S1162" s="6">
        <f>IFERROR(Table1[[#This Row],[pledged]]/Table1[[#This Row],[backers_count]],0)</f>
        <v>60</v>
      </c>
      <c r="T1162" s="5" t="s">
        <v>8317</v>
      </c>
      <c r="U1162" s="5" t="s">
        <v>8318</v>
      </c>
    </row>
    <row r="1163" spans="1:21" ht="45" x14ac:dyDescent="0.2">
      <c r="A1163">
        <v>3101</v>
      </c>
      <c r="B1163" s="3" t="s">
        <v>3101</v>
      </c>
      <c r="C1163" s="3" t="s">
        <v>7211</v>
      </c>
      <c r="D1163">
        <v>2500</v>
      </c>
      <c r="E1163">
        <v>300</v>
      </c>
      <c r="F1163" t="s">
        <v>8221</v>
      </c>
      <c r="G1163" t="s">
        <v>8230</v>
      </c>
      <c r="H1163" t="s">
        <v>8249</v>
      </c>
      <c r="I1163">
        <v>1437033360</v>
      </c>
      <c r="J1163" s="14" t="str">
        <f>TEXT(((Table1[[#This Row],[deadline]]/60/60)/24)+DATE(1970,1,1),"mmm")</f>
        <v>Jul</v>
      </c>
      <c r="K1163" s="14" t="str">
        <f>TEXT(((Table1[[#This Row],[deadline]]/60/60)/24)+DATE(1970,1,1),"yyyy")</f>
        <v>2015</v>
      </c>
      <c r="L1163">
        <v>1434445937</v>
      </c>
      <c r="M1163">
        <f>((Table1[[#This Row],[launched_at]]/60/60)/24)+DATE(1970,1,1)+(-5/24)</f>
        <v>42171.175196759257</v>
      </c>
      <c r="N1163" t="b">
        <v>0</v>
      </c>
      <c r="O1163">
        <v>12</v>
      </c>
      <c r="P1163" t="b">
        <v>0</v>
      </c>
      <c r="Q1163" t="s">
        <v>8303</v>
      </c>
      <c r="R1163" s="5">
        <f>Table1[[#This Row],[pledged]]/D1163</f>
        <v>0.12</v>
      </c>
      <c r="S1163" s="6">
        <f>IFERROR(Table1[[#This Row],[pledged]]/Table1[[#This Row],[backers_count]],0)</f>
        <v>25</v>
      </c>
      <c r="T1163" s="5" t="s">
        <v>8317</v>
      </c>
      <c r="U1163" s="5" t="s">
        <v>8357</v>
      </c>
    </row>
    <row r="1164" spans="1:21" ht="45" x14ac:dyDescent="0.2">
      <c r="A1164">
        <v>3115</v>
      </c>
      <c r="B1164" s="3" t="s">
        <v>3115</v>
      </c>
      <c r="C1164" s="3" t="s">
        <v>7225</v>
      </c>
      <c r="D1164">
        <v>10000</v>
      </c>
      <c r="E1164">
        <v>300</v>
      </c>
      <c r="F1164" t="s">
        <v>8221</v>
      </c>
      <c r="G1164" t="s">
        <v>8235</v>
      </c>
      <c r="H1164" t="s">
        <v>8255</v>
      </c>
      <c r="I1164">
        <v>1465123427</v>
      </c>
      <c r="J1164" s="14" t="str">
        <f>TEXT(((Table1[[#This Row],[deadline]]/60/60)/24)+DATE(1970,1,1),"mmm")</f>
        <v>Jun</v>
      </c>
      <c r="K1164" s="14" t="str">
        <f>TEXT(((Table1[[#This Row],[deadline]]/60/60)/24)+DATE(1970,1,1),"yyyy")</f>
        <v>2016</v>
      </c>
      <c r="L1164">
        <v>1462531427</v>
      </c>
      <c r="M1164">
        <f>((Table1[[#This Row],[launched_at]]/60/60)/24)+DATE(1970,1,1)+(-5/24)</f>
        <v>42496.238738425927</v>
      </c>
      <c r="N1164" t="b">
        <v>0</v>
      </c>
      <c r="O1164">
        <v>1</v>
      </c>
      <c r="P1164" t="b">
        <v>0</v>
      </c>
      <c r="Q1164" t="s">
        <v>8303</v>
      </c>
      <c r="R1164" s="5">
        <f>Table1[[#This Row],[pledged]]/D1164</f>
        <v>0.03</v>
      </c>
      <c r="S1164" s="6">
        <f>IFERROR(Table1[[#This Row],[pledged]]/Table1[[#This Row],[backers_count]],0)</f>
        <v>300</v>
      </c>
      <c r="T1164" s="5" t="s">
        <v>8317</v>
      </c>
      <c r="U1164" s="5" t="s">
        <v>8357</v>
      </c>
    </row>
    <row r="1165" spans="1:21" ht="30" x14ac:dyDescent="0.2">
      <c r="A1165">
        <v>4039</v>
      </c>
      <c r="B1165" s="3" t="s">
        <v>4035</v>
      </c>
      <c r="C1165" s="3" t="s">
        <v>8143</v>
      </c>
      <c r="D1165">
        <v>500</v>
      </c>
      <c r="E1165">
        <v>300</v>
      </c>
      <c r="F1165" t="s">
        <v>8221</v>
      </c>
      <c r="G1165" t="s">
        <v>8224</v>
      </c>
      <c r="H1165" t="s">
        <v>8246</v>
      </c>
      <c r="I1165">
        <v>1448949540</v>
      </c>
      <c r="J1165" s="14" t="str">
        <f>TEXT(((Table1[[#This Row],[deadline]]/60/60)/24)+DATE(1970,1,1),"mmm")</f>
        <v>Dec</v>
      </c>
      <c r="K1165" s="14" t="str">
        <f>TEXT(((Table1[[#This Row],[deadline]]/60/60)/24)+DATE(1970,1,1),"yyyy")</f>
        <v>2015</v>
      </c>
      <c r="L1165">
        <v>1446048367</v>
      </c>
      <c r="M1165">
        <f>((Table1[[#This Row],[launched_at]]/60/60)/24)+DATE(1970,1,1)+(-5/24)</f>
        <v>42305.462581018517</v>
      </c>
      <c r="N1165" t="b">
        <v>0</v>
      </c>
      <c r="O1165">
        <v>5</v>
      </c>
      <c r="P1165" t="b">
        <v>0</v>
      </c>
      <c r="Q1165" t="s">
        <v>8271</v>
      </c>
      <c r="R1165" s="5">
        <f>Table1[[#This Row],[pledged]]/D1165</f>
        <v>0.6</v>
      </c>
      <c r="S1165" s="6">
        <f>IFERROR(Table1[[#This Row],[pledged]]/Table1[[#This Row],[backers_count]],0)</f>
        <v>60</v>
      </c>
      <c r="T1165" s="5" t="s">
        <v>8317</v>
      </c>
      <c r="U1165" s="5" t="s">
        <v>8318</v>
      </c>
    </row>
    <row r="1166" spans="1:21" ht="45" x14ac:dyDescent="0.2">
      <c r="A1166">
        <v>683</v>
      </c>
      <c r="B1166" s="3" t="s">
        <v>684</v>
      </c>
      <c r="C1166" s="3" t="s">
        <v>4793</v>
      </c>
      <c r="D1166">
        <v>35000</v>
      </c>
      <c r="E1166">
        <v>298</v>
      </c>
      <c r="F1166" t="s">
        <v>8221</v>
      </c>
      <c r="G1166" t="s">
        <v>8224</v>
      </c>
      <c r="H1166" t="s">
        <v>8246</v>
      </c>
      <c r="I1166">
        <v>1477949764</v>
      </c>
      <c r="J1166" s="14" t="str">
        <f>TEXT(((Table1[[#This Row],[deadline]]/60/60)/24)+DATE(1970,1,1),"mmm")</f>
        <v>Oct</v>
      </c>
      <c r="K1166" s="14" t="str">
        <f>TEXT(((Table1[[#This Row],[deadline]]/60/60)/24)+DATE(1970,1,1),"yyyy")</f>
        <v>2016</v>
      </c>
      <c r="L1166">
        <v>1474493764</v>
      </c>
      <c r="M1166">
        <f>((Table1[[#This Row],[launched_at]]/60/60)/24)+DATE(1970,1,1)+(-5/24)</f>
        <v>42634.691712962966</v>
      </c>
      <c r="N1166" t="b">
        <v>0</v>
      </c>
      <c r="O1166">
        <v>3</v>
      </c>
      <c r="P1166" t="b">
        <v>0</v>
      </c>
      <c r="Q1166" t="s">
        <v>8273</v>
      </c>
      <c r="R1166" s="5">
        <f>Table1[[#This Row],[pledged]]/D1166</f>
        <v>8.5142857142857138E-3</v>
      </c>
      <c r="S1166" s="6">
        <f>IFERROR(Table1[[#This Row],[pledged]]/Table1[[#This Row],[backers_count]],0)</f>
        <v>99.333333333333329</v>
      </c>
      <c r="T1166" s="5" t="s">
        <v>8319</v>
      </c>
      <c r="U1166" s="5" t="s">
        <v>8321</v>
      </c>
    </row>
    <row r="1167" spans="1:21" ht="45" x14ac:dyDescent="0.2">
      <c r="A1167">
        <v>965</v>
      </c>
      <c r="B1167" s="3" t="s">
        <v>966</v>
      </c>
      <c r="C1167" s="3" t="s">
        <v>5075</v>
      </c>
      <c r="D1167">
        <v>25000</v>
      </c>
      <c r="E1167">
        <v>298</v>
      </c>
      <c r="F1167" t="s">
        <v>8221</v>
      </c>
      <c r="G1167" t="s">
        <v>8224</v>
      </c>
      <c r="H1167" t="s">
        <v>8246</v>
      </c>
      <c r="I1167">
        <v>1477454340</v>
      </c>
      <c r="J1167" s="14" t="str">
        <f>TEXT(((Table1[[#This Row],[deadline]]/60/60)/24)+DATE(1970,1,1),"mmm")</f>
        <v>Oct</v>
      </c>
      <c r="K1167" s="14" t="str">
        <f>TEXT(((Table1[[#This Row],[deadline]]/60/60)/24)+DATE(1970,1,1),"yyyy")</f>
        <v>2016</v>
      </c>
      <c r="L1167">
        <v>1474676646</v>
      </c>
      <c r="M1167">
        <f>((Table1[[#This Row],[launched_at]]/60/60)/24)+DATE(1970,1,1)+(-5/24)</f>
        <v>42636.808402777773</v>
      </c>
      <c r="N1167" t="b">
        <v>0</v>
      </c>
      <c r="O1167">
        <v>6</v>
      </c>
      <c r="P1167" t="b">
        <v>0</v>
      </c>
      <c r="Q1167" t="s">
        <v>8273</v>
      </c>
      <c r="R1167" s="5">
        <f>Table1[[#This Row],[pledged]]/D1167</f>
        <v>1.192E-2</v>
      </c>
      <c r="S1167" s="6">
        <f>IFERROR(Table1[[#This Row],[pledged]]/Table1[[#This Row],[backers_count]],0)</f>
        <v>49.666666666666664</v>
      </c>
      <c r="T1167" s="5" t="s">
        <v>8319</v>
      </c>
      <c r="U1167" s="5" t="s">
        <v>8321</v>
      </c>
    </row>
    <row r="1168" spans="1:21" ht="45" x14ac:dyDescent="0.2">
      <c r="A1168">
        <v>3959</v>
      </c>
      <c r="B1168" s="3" t="s">
        <v>3956</v>
      </c>
      <c r="C1168" s="3" t="s">
        <v>8066</v>
      </c>
      <c r="D1168">
        <v>1200</v>
      </c>
      <c r="E1168">
        <v>292</v>
      </c>
      <c r="F1168" t="s">
        <v>8221</v>
      </c>
      <c r="G1168" t="s">
        <v>8224</v>
      </c>
      <c r="H1168" t="s">
        <v>8246</v>
      </c>
      <c r="I1168">
        <v>1411930556</v>
      </c>
      <c r="J1168" s="14" t="str">
        <f>TEXT(((Table1[[#This Row],[deadline]]/60/60)/24)+DATE(1970,1,1),"mmm")</f>
        <v>Sep</v>
      </c>
      <c r="K1168" s="14" t="str">
        <f>TEXT(((Table1[[#This Row],[deadline]]/60/60)/24)+DATE(1970,1,1),"yyyy")</f>
        <v>2014</v>
      </c>
      <c r="L1168">
        <v>1409338556</v>
      </c>
      <c r="M1168">
        <f>((Table1[[#This Row],[launched_at]]/60/60)/24)+DATE(1970,1,1)+(-5/24)</f>
        <v>41880.580509259256</v>
      </c>
      <c r="N1168" t="b">
        <v>0</v>
      </c>
      <c r="O1168">
        <v>12</v>
      </c>
      <c r="P1168" t="b">
        <v>0</v>
      </c>
      <c r="Q1168" t="s">
        <v>8271</v>
      </c>
      <c r="R1168" s="5">
        <f>Table1[[#This Row],[pledged]]/D1168</f>
        <v>0.24333333333333335</v>
      </c>
      <c r="S1168" s="6">
        <f>IFERROR(Table1[[#This Row],[pledged]]/Table1[[#This Row],[backers_count]],0)</f>
        <v>24.333333333333332</v>
      </c>
      <c r="T1168" s="5" t="s">
        <v>8317</v>
      </c>
      <c r="U1168" s="5" t="s">
        <v>8318</v>
      </c>
    </row>
    <row r="1169" spans="1:21" ht="30" x14ac:dyDescent="0.2">
      <c r="A1169">
        <v>943</v>
      </c>
      <c r="B1169" s="3" t="s">
        <v>944</v>
      </c>
      <c r="C1169" s="3" t="s">
        <v>5053</v>
      </c>
      <c r="D1169">
        <v>3000</v>
      </c>
      <c r="E1169">
        <v>289</v>
      </c>
      <c r="F1169" t="s">
        <v>8221</v>
      </c>
      <c r="G1169" t="s">
        <v>8224</v>
      </c>
      <c r="H1169" t="s">
        <v>8246</v>
      </c>
      <c r="I1169">
        <v>1480438905</v>
      </c>
      <c r="J1169" s="14" t="str">
        <f>TEXT(((Table1[[#This Row],[deadline]]/60/60)/24)+DATE(1970,1,1),"mmm")</f>
        <v>Nov</v>
      </c>
      <c r="K1169" s="14" t="str">
        <f>TEXT(((Table1[[#This Row],[deadline]]/60/60)/24)+DATE(1970,1,1),"yyyy")</f>
        <v>2016</v>
      </c>
      <c r="L1169">
        <v>1477843305</v>
      </c>
      <c r="M1169">
        <f>((Table1[[#This Row],[launched_at]]/60/60)/24)+DATE(1970,1,1)+(-5/24)</f>
        <v>42673.459548611114</v>
      </c>
      <c r="N1169" t="b">
        <v>0</v>
      </c>
      <c r="O1169">
        <v>12</v>
      </c>
      <c r="P1169" t="b">
        <v>0</v>
      </c>
      <c r="Q1169" t="s">
        <v>8273</v>
      </c>
      <c r="R1169" s="5">
        <f>Table1[[#This Row],[pledged]]/D1169</f>
        <v>9.633333333333334E-2</v>
      </c>
      <c r="S1169" s="6">
        <f>IFERROR(Table1[[#This Row],[pledged]]/Table1[[#This Row],[backers_count]],0)</f>
        <v>24.083333333333332</v>
      </c>
      <c r="T1169" s="5" t="s">
        <v>8319</v>
      </c>
      <c r="U1169" s="5" t="s">
        <v>8321</v>
      </c>
    </row>
    <row r="1170" spans="1:21" ht="45" x14ac:dyDescent="0.2">
      <c r="A1170">
        <v>1546</v>
      </c>
      <c r="B1170" s="3" t="s">
        <v>1547</v>
      </c>
      <c r="C1170" s="3" t="s">
        <v>5656</v>
      </c>
      <c r="D1170">
        <v>1000</v>
      </c>
      <c r="E1170">
        <v>289</v>
      </c>
      <c r="F1170" t="s">
        <v>8221</v>
      </c>
      <c r="G1170" t="s">
        <v>8225</v>
      </c>
      <c r="H1170" t="s">
        <v>8247</v>
      </c>
      <c r="I1170">
        <v>1410930399</v>
      </c>
      <c r="J1170" s="14" t="str">
        <f>TEXT(((Table1[[#This Row],[deadline]]/60/60)/24)+DATE(1970,1,1),"mmm")</f>
        <v>Sep</v>
      </c>
      <c r="K1170" s="14" t="str">
        <f>TEXT(((Table1[[#This Row],[deadline]]/60/60)/24)+DATE(1970,1,1),"yyyy")</f>
        <v>2014</v>
      </c>
      <c r="L1170">
        <v>1405746399</v>
      </c>
      <c r="M1170">
        <f>((Table1[[#This Row],[launched_at]]/60/60)/24)+DATE(1970,1,1)+(-5/24)</f>
        <v>41839.004618055551</v>
      </c>
      <c r="N1170" t="b">
        <v>0</v>
      </c>
      <c r="O1170">
        <v>11</v>
      </c>
      <c r="P1170" t="b">
        <v>0</v>
      </c>
      <c r="Q1170" t="s">
        <v>8289</v>
      </c>
      <c r="R1170" s="5">
        <f>Table1[[#This Row],[pledged]]/D1170</f>
        <v>0.28899999999999998</v>
      </c>
      <c r="S1170" s="6">
        <f>IFERROR(Table1[[#This Row],[pledged]]/Table1[[#This Row],[backers_count]],0)</f>
        <v>26.272727272727273</v>
      </c>
      <c r="T1170" s="5" t="s">
        <v>8338</v>
      </c>
      <c r="U1170" s="5" t="s">
        <v>8343</v>
      </c>
    </row>
    <row r="1171" spans="1:21" ht="30" x14ac:dyDescent="0.2">
      <c r="A1171">
        <v>946</v>
      </c>
      <c r="B1171" s="3" t="s">
        <v>947</v>
      </c>
      <c r="C1171" s="3" t="s">
        <v>5056</v>
      </c>
      <c r="D1171">
        <v>15000</v>
      </c>
      <c r="E1171">
        <v>286</v>
      </c>
      <c r="F1171" t="s">
        <v>8221</v>
      </c>
      <c r="G1171" t="s">
        <v>8224</v>
      </c>
      <c r="H1171" t="s">
        <v>8246</v>
      </c>
      <c r="I1171">
        <v>1473444048</v>
      </c>
      <c r="J1171" s="14" t="str">
        <f>TEXT(((Table1[[#This Row],[deadline]]/60/60)/24)+DATE(1970,1,1),"mmm")</f>
        <v>Sep</v>
      </c>
      <c r="K1171" s="14" t="str">
        <f>TEXT(((Table1[[#This Row],[deadline]]/60/60)/24)+DATE(1970,1,1),"yyyy")</f>
        <v>2016</v>
      </c>
      <c r="L1171">
        <v>1470852048</v>
      </c>
      <c r="M1171">
        <f>((Table1[[#This Row],[launched_at]]/60/60)/24)+DATE(1970,1,1)+(-5/24)</f>
        <v>42592.542222222219</v>
      </c>
      <c r="N1171" t="b">
        <v>0</v>
      </c>
      <c r="O1171">
        <v>5</v>
      </c>
      <c r="P1171" t="b">
        <v>0</v>
      </c>
      <c r="Q1171" t="s">
        <v>8273</v>
      </c>
      <c r="R1171" s="5">
        <f>Table1[[#This Row],[pledged]]/D1171</f>
        <v>1.9066666666666666E-2</v>
      </c>
      <c r="S1171" s="6">
        <f>IFERROR(Table1[[#This Row],[pledged]]/Table1[[#This Row],[backers_count]],0)</f>
        <v>57.2</v>
      </c>
      <c r="T1171" s="5" t="s">
        <v>8319</v>
      </c>
      <c r="U1171" s="5" t="s">
        <v>8321</v>
      </c>
    </row>
    <row r="1172" spans="1:21" ht="45" x14ac:dyDescent="0.2">
      <c r="A1172">
        <v>3965</v>
      </c>
      <c r="B1172" s="3" t="s">
        <v>3962</v>
      </c>
      <c r="C1172" s="3" t="s">
        <v>8072</v>
      </c>
      <c r="D1172">
        <v>2000</v>
      </c>
      <c r="E1172">
        <v>285</v>
      </c>
      <c r="F1172" t="s">
        <v>8221</v>
      </c>
      <c r="G1172" t="s">
        <v>8224</v>
      </c>
      <c r="H1172" t="s">
        <v>8246</v>
      </c>
      <c r="I1172">
        <v>1460608780</v>
      </c>
      <c r="J1172" s="14" t="str">
        <f>TEXT(((Table1[[#This Row],[deadline]]/60/60)/24)+DATE(1970,1,1),"mmm")</f>
        <v>Apr</v>
      </c>
      <c r="K1172" s="14" t="str">
        <f>TEXT(((Table1[[#This Row],[deadline]]/60/60)/24)+DATE(1970,1,1),"yyyy")</f>
        <v>2016</v>
      </c>
      <c r="L1172">
        <v>1455428380</v>
      </c>
      <c r="M1172">
        <f>((Table1[[#This Row],[launched_at]]/60/60)/24)+DATE(1970,1,1)+(-5/24)</f>
        <v>42414.027546296296</v>
      </c>
      <c r="N1172" t="b">
        <v>0</v>
      </c>
      <c r="O1172">
        <v>4</v>
      </c>
      <c r="P1172" t="b">
        <v>0</v>
      </c>
      <c r="Q1172" t="s">
        <v>8271</v>
      </c>
      <c r="R1172" s="5">
        <f>Table1[[#This Row],[pledged]]/D1172</f>
        <v>0.14249999999999999</v>
      </c>
      <c r="S1172" s="6">
        <f>IFERROR(Table1[[#This Row],[pledged]]/Table1[[#This Row],[backers_count]],0)</f>
        <v>71.25</v>
      </c>
      <c r="T1172" s="5" t="s">
        <v>8317</v>
      </c>
      <c r="U1172" s="5" t="s">
        <v>8318</v>
      </c>
    </row>
    <row r="1173" spans="1:21" ht="45" x14ac:dyDescent="0.2">
      <c r="A1173">
        <v>4060</v>
      </c>
      <c r="B1173" s="3" t="s">
        <v>4056</v>
      </c>
      <c r="C1173" s="3" t="s">
        <v>8164</v>
      </c>
      <c r="D1173">
        <v>10000</v>
      </c>
      <c r="E1173">
        <v>285</v>
      </c>
      <c r="F1173" t="s">
        <v>8221</v>
      </c>
      <c r="G1173" t="s">
        <v>8229</v>
      </c>
      <c r="H1173" t="s">
        <v>8251</v>
      </c>
      <c r="I1173">
        <v>1403539200</v>
      </c>
      <c r="J1173" s="14" t="str">
        <f>TEXT(((Table1[[#This Row],[deadline]]/60/60)/24)+DATE(1970,1,1),"mmm")</f>
        <v>Jun</v>
      </c>
      <c r="K1173" s="14" t="str">
        <f>TEXT(((Table1[[#This Row],[deadline]]/60/60)/24)+DATE(1970,1,1),"yyyy")</f>
        <v>2014</v>
      </c>
      <c r="L1173">
        <v>1400604056</v>
      </c>
      <c r="M1173">
        <f>((Table1[[#This Row],[launched_at]]/60/60)/24)+DATE(1970,1,1)+(-5/24)</f>
        <v>41779.486759259256</v>
      </c>
      <c r="N1173" t="b">
        <v>0</v>
      </c>
      <c r="O1173">
        <v>5</v>
      </c>
      <c r="P1173" t="b">
        <v>0</v>
      </c>
      <c r="Q1173" t="s">
        <v>8271</v>
      </c>
      <c r="R1173" s="5">
        <f>Table1[[#This Row],[pledged]]/D1173</f>
        <v>2.8500000000000001E-2</v>
      </c>
      <c r="S1173" s="6">
        <f>IFERROR(Table1[[#This Row],[pledged]]/Table1[[#This Row],[backers_count]],0)</f>
        <v>57</v>
      </c>
      <c r="T1173" s="5" t="s">
        <v>8317</v>
      </c>
      <c r="U1173" s="5" t="s">
        <v>8318</v>
      </c>
    </row>
    <row r="1174" spans="1:21" ht="30" x14ac:dyDescent="0.2">
      <c r="A1174">
        <v>2121</v>
      </c>
      <c r="B1174" s="3" t="s">
        <v>2122</v>
      </c>
      <c r="C1174" s="3" t="s">
        <v>6231</v>
      </c>
      <c r="D1174">
        <v>50000</v>
      </c>
      <c r="E1174">
        <v>284</v>
      </c>
      <c r="F1174" t="s">
        <v>8221</v>
      </c>
      <c r="G1174" t="s">
        <v>8240</v>
      </c>
      <c r="H1174" t="s">
        <v>8257</v>
      </c>
      <c r="I1174">
        <v>1484156948</v>
      </c>
      <c r="J1174" s="14" t="str">
        <f>TEXT(((Table1[[#This Row],[deadline]]/60/60)/24)+DATE(1970,1,1),"mmm")</f>
        <v>Jan</v>
      </c>
      <c r="K1174" s="14" t="str">
        <f>TEXT(((Table1[[#This Row],[deadline]]/60/60)/24)+DATE(1970,1,1),"yyyy")</f>
        <v>2017</v>
      </c>
      <c r="L1174">
        <v>1481564948</v>
      </c>
      <c r="M1174">
        <f>((Table1[[#This Row],[launched_at]]/60/60)/24)+DATE(1970,1,1)+(-5/24)</f>
        <v>42716.534120370365</v>
      </c>
      <c r="N1174" t="b">
        <v>0</v>
      </c>
      <c r="O1174">
        <v>10</v>
      </c>
      <c r="P1174" t="b">
        <v>0</v>
      </c>
      <c r="Q1174" t="s">
        <v>8282</v>
      </c>
      <c r="R1174" s="5">
        <f>Table1[[#This Row],[pledged]]/D1174</f>
        <v>5.6800000000000002E-3</v>
      </c>
      <c r="S1174" s="6">
        <f>IFERROR(Table1[[#This Row],[pledged]]/Table1[[#This Row],[backers_count]],0)</f>
        <v>28.4</v>
      </c>
      <c r="T1174" s="5" t="s">
        <v>8333</v>
      </c>
      <c r="U1174" s="5" t="s">
        <v>8334</v>
      </c>
    </row>
    <row r="1175" spans="1:21" ht="45" x14ac:dyDescent="0.2">
      <c r="A1175">
        <v>2501</v>
      </c>
      <c r="B1175" s="3" t="s">
        <v>2501</v>
      </c>
      <c r="C1175" s="3" t="s">
        <v>6611</v>
      </c>
      <c r="D1175">
        <v>11000</v>
      </c>
      <c r="E1175">
        <v>281</v>
      </c>
      <c r="F1175" t="s">
        <v>8221</v>
      </c>
      <c r="G1175" t="s">
        <v>8229</v>
      </c>
      <c r="H1175" t="s">
        <v>8251</v>
      </c>
      <c r="I1175">
        <v>1443379104</v>
      </c>
      <c r="J1175" s="14" t="str">
        <f>TEXT(((Table1[[#This Row],[deadline]]/60/60)/24)+DATE(1970,1,1),"mmm")</f>
        <v>Sep</v>
      </c>
      <c r="K1175" s="14" t="str">
        <f>TEXT(((Table1[[#This Row],[deadline]]/60/60)/24)+DATE(1970,1,1),"yyyy")</f>
        <v>2015</v>
      </c>
      <c r="L1175">
        <v>1440787104</v>
      </c>
      <c r="M1175">
        <f>((Table1[[#This Row],[launched_at]]/60/60)/24)+DATE(1970,1,1)+(-5/24)</f>
        <v>42244.568333333329</v>
      </c>
      <c r="N1175" t="b">
        <v>0</v>
      </c>
      <c r="O1175">
        <v>7</v>
      </c>
      <c r="P1175" t="b">
        <v>0</v>
      </c>
      <c r="Q1175" t="s">
        <v>8299</v>
      </c>
      <c r="R1175" s="5">
        <f>Table1[[#This Row],[pledged]]/D1175</f>
        <v>2.5545454545454545E-2</v>
      </c>
      <c r="S1175" s="6">
        <f>IFERROR(Table1[[#This Row],[pledged]]/Table1[[#This Row],[backers_count]],0)</f>
        <v>40.142857142857146</v>
      </c>
      <c r="T1175" s="5" t="s">
        <v>8336</v>
      </c>
      <c r="U1175" s="5" t="s">
        <v>8353</v>
      </c>
    </row>
    <row r="1176" spans="1:21" ht="45" x14ac:dyDescent="0.2">
      <c r="A1176">
        <v>899</v>
      </c>
      <c r="B1176" s="3" t="s">
        <v>900</v>
      </c>
      <c r="C1176" s="3" t="s">
        <v>5009</v>
      </c>
      <c r="D1176">
        <v>750</v>
      </c>
      <c r="E1176">
        <v>280</v>
      </c>
      <c r="F1176" t="s">
        <v>8221</v>
      </c>
      <c r="G1176" t="s">
        <v>8224</v>
      </c>
      <c r="H1176" t="s">
        <v>8246</v>
      </c>
      <c r="I1176">
        <v>1306549362</v>
      </c>
      <c r="J1176" s="14" t="str">
        <f>TEXT(((Table1[[#This Row],[deadline]]/60/60)/24)+DATE(1970,1,1),"mmm")</f>
        <v>May</v>
      </c>
      <c r="K1176" s="14" t="str">
        <f>TEXT(((Table1[[#This Row],[deadline]]/60/60)/24)+DATE(1970,1,1),"yyyy")</f>
        <v>2011</v>
      </c>
      <c r="L1176">
        <v>1302661362</v>
      </c>
      <c r="M1176">
        <f>((Table1[[#This Row],[launched_at]]/60/60)/24)+DATE(1970,1,1)+(-5/24)</f>
        <v>40645.890763888885</v>
      </c>
      <c r="N1176" t="b">
        <v>0</v>
      </c>
      <c r="O1176">
        <v>8</v>
      </c>
      <c r="P1176" t="b">
        <v>0</v>
      </c>
      <c r="Q1176" t="s">
        <v>8279</v>
      </c>
      <c r="R1176" s="5">
        <f>Table1[[#This Row],[pledged]]/D1176</f>
        <v>0.37333333333333335</v>
      </c>
      <c r="S1176" s="6">
        <f>IFERROR(Table1[[#This Row],[pledged]]/Table1[[#This Row],[backers_count]],0)</f>
        <v>35</v>
      </c>
      <c r="T1176" s="5" t="s">
        <v>8325</v>
      </c>
      <c r="U1176" s="5" t="s">
        <v>8329</v>
      </c>
    </row>
    <row r="1177" spans="1:21" ht="45" x14ac:dyDescent="0.2">
      <c r="A1177">
        <v>974</v>
      </c>
      <c r="B1177" s="3" t="s">
        <v>975</v>
      </c>
      <c r="C1177" s="3" t="s">
        <v>5084</v>
      </c>
      <c r="D1177">
        <v>50000</v>
      </c>
      <c r="E1177">
        <v>280</v>
      </c>
      <c r="F1177" t="s">
        <v>8221</v>
      </c>
      <c r="G1177" t="s">
        <v>8224</v>
      </c>
      <c r="H1177" t="s">
        <v>8246</v>
      </c>
      <c r="I1177">
        <v>1458925156</v>
      </c>
      <c r="J1177" s="14" t="str">
        <f>TEXT(((Table1[[#This Row],[deadline]]/60/60)/24)+DATE(1970,1,1),"mmm")</f>
        <v>Mar</v>
      </c>
      <c r="K1177" s="14" t="str">
        <f>TEXT(((Table1[[#This Row],[deadline]]/60/60)/24)+DATE(1970,1,1),"yyyy")</f>
        <v>2016</v>
      </c>
      <c r="L1177">
        <v>1456336756</v>
      </c>
      <c r="M1177">
        <f>((Table1[[#This Row],[launched_at]]/60/60)/24)+DATE(1970,1,1)+(-5/24)</f>
        <v>42424.541157407402</v>
      </c>
      <c r="N1177" t="b">
        <v>0</v>
      </c>
      <c r="O1177">
        <v>3</v>
      </c>
      <c r="P1177" t="b">
        <v>0</v>
      </c>
      <c r="Q1177" t="s">
        <v>8273</v>
      </c>
      <c r="R1177" s="5">
        <f>Table1[[#This Row],[pledged]]/D1177</f>
        <v>5.5999999999999999E-3</v>
      </c>
      <c r="S1177" s="6">
        <f>IFERROR(Table1[[#This Row],[pledged]]/Table1[[#This Row],[backers_count]],0)</f>
        <v>93.333333333333329</v>
      </c>
      <c r="T1177" s="5" t="s">
        <v>8319</v>
      </c>
      <c r="U1177" s="5" t="s">
        <v>8321</v>
      </c>
    </row>
    <row r="1178" spans="1:21" ht="45" x14ac:dyDescent="0.2">
      <c r="A1178">
        <v>1595</v>
      </c>
      <c r="B1178" s="3" t="s">
        <v>1596</v>
      </c>
      <c r="C1178" s="3" t="s">
        <v>5705</v>
      </c>
      <c r="D1178">
        <v>100000</v>
      </c>
      <c r="E1178">
        <v>280</v>
      </c>
      <c r="F1178" t="s">
        <v>8221</v>
      </c>
      <c r="G1178" t="s">
        <v>8224</v>
      </c>
      <c r="H1178" t="s">
        <v>8246</v>
      </c>
      <c r="I1178">
        <v>1403122380</v>
      </c>
      <c r="J1178" s="14" t="str">
        <f>TEXT(((Table1[[#This Row],[deadline]]/60/60)/24)+DATE(1970,1,1),"mmm")</f>
        <v>Jun</v>
      </c>
      <c r="K1178" s="14" t="str">
        <f>TEXT(((Table1[[#This Row],[deadline]]/60/60)/24)+DATE(1970,1,1),"yyyy")</f>
        <v>2014</v>
      </c>
      <c r="L1178">
        <v>1400634728</v>
      </c>
      <c r="M1178">
        <f>((Table1[[#This Row],[launched_at]]/60/60)/24)+DATE(1970,1,1)+(-5/24)</f>
        <v>41779.84175925926</v>
      </c>
      <c r="N1178" t="b">
        <v>0</v>
      </c>
      <c r="O1178">
        <v>7</v>
      </c>
      <c r="P1178" t="b">
        <v>0</v>
      </c>
      <c r="Q1178" t="s">
        <v>8291</v>
      </c>
      <c r="R1178" s="5">
        <f>Table1[[#This Row],[pledged]]/D1178</f>
        <v>2.8E-3</v>
      </c>
      <c r="S1178" s="6">
        <f>IFERROR(Table1[[#This Row],[pledged]]/Table1[[#This Row],[backers_count]],0)</f>
        <v>40</v>
      </c>
      <c r="T1178" s="5" t="s">
        <v>8338</v>
      </c>
      <c r="U1178" s="5" t="s">
        <v>8345</v>
      </c>
    </row>
    <row r="1179" spans="1:21" ht="45" x14ac:dyDescent="0.2">
      <c r="A1179">
        <v>198</v>
      </c>
      <c r="B1179" s="3" t="s">
        <v>200</v>
      </c>
      <c r="C1179" s="3" t="s">
        <v>4308</v>
      </c>
      <c r="D1179">
        <v>25000</v>
      </c>
      <c r="E1179">
        <v>279</v>
      </c>
      <c r="F1179" t="s">
        <v>8221</v>
      </c>
      <c r="G1179" t="s">
        <v>8224</v>
      </c>
      <c r="H1179" t="s">
        <v>8246</v>
      </c>
      <c r="I1179">
        <v>1412500322</v>
      </c>
      <c r="J1179" s="14" t="str">
        <f>TEXT(((Table1[[#This Row],[deadline]]/60/60)/24)+DATE(1970,1,1),"mmm")</f>
        <v>Oct</v>
      </c>
      <c r="K1179" s="14" t="str">
        <f>TEXT(((Table1[[#This Row],[deadline]]/60/60)/24)+DATE(1970,1,1),"yyyy")</f>
        <v>2014</v>
      </c>
      <c r="L1179">
        <v>1409908322</v>
      </c>
      <c r="M1179" s="13">
        <f>((Table1[[#This Row],[launched_at]]/60/60)/24)+DATE(1970,1,1)+(-5/24)</f>
        <v>41887.175023148149</v>
      </c>
      <c r="N1179" t="b">
        <v>0</v>
      </c>
      <c r="O1179">
        <v>6</v>
      </c>
      <c r="P1179" t="b">
        <v>0</v>
      </c>
      <c r="Q1179" t="s">
        <v>8268</v>
      </c>
      <c r="R1179" s="5">
        <f>Table1[[#This Row],[pledged]]/D1179</f>
        <v>1.116E-2</v>
      </c>
      <c r="S1179" s="6">
        <f>IFERROR(Table1[[#This Row],[pledged]]/Table1[[#This Row],[backers_count]],0)</f>
        <v>46.5</v>
      </c>
      <c r="T1179" s="5" t="s">
        <v>8310</v>
      </c>
      <c r="U1179" s="5" t="s">
        <v>8314</v>
      </c>
    </row>
    <row r="1180" spans="1:21" ht="45" x14ac:dyDescent="0.2">
      <c r="A1180">
        <v>3099</v>
      </c>
      <c r="B1180" s="3" t="s">
        <v>3099</v>
      </c>
      <c r="C1180" s="3" t="s">
        <v>7209</v>
      </c>
      <c r="D1180">
        <v>2000</v>
      </c>
      <c r="E1180">
        <v>278</v>
      </c>
      <c r="F1180" t="s">
        <v>8221</v>
      </c>
      <c r="G1180" t="s">
        <v>8224</v>
      </c>
      <c r="H1180" t="s">
        <v>8246</v>
      </c>
      <c r="I1180">
        <v>1455251591</v>
      </c>
      <c r="J1180" s="14" t="str">
        <f>TEXT(((Table1[[#This Row],[deadline]]/60/60)/24)+DATE(1970,1,1),"mmm")</f>
        <v>Feb</v>
      </c>
      <c r="K1180" s="14" t="str">
        <f>TEXT(((Table1[[#This Row],[deadline]]/60/60)/24)+DATE(1970,1,1),"yyyy")</f>
        <v>2016</v>
      </c>
      <c r="L1180">
        <v>1452659591</v>
      </c>
      <c r="M1180">
        <f>((Table1[[#This Row],[launched_at]]/60/60)/24)+DATE(1970,1,1)+(-5/24)</f>
        <v>42381.981377314813</v>
      </c>
      <c r="N1180" t="b">
        <v>0</v>
      </c>
      <c r="O1180">
        <v>5</v>
      </c>
      <c r="P1180" t="b">
        <v>0</v>
      </c>
      <c r="Q1180" t="s">
        <v>8303</v>
      </c>
      <c r="R1180" s="5">
        <f>Table1[[#This Row],[pledged]]/D1180</f>
        <v>0.13900000000000001</v>
      </c>
      <c r="S1180" s="6">
        <f>IFERROR(Table1[[#This Row],[pledged]]/Table1[[#This Row],[backers_count]],0)</f>
        <v>55.6</v>
      </c>
      <c r="T1180" s="5" t="s">
        <v>8317</v>
      </c>
      <c r="U1180" s="5" t="s">
        <v>8357</v>
      </c>
    </row>
    <row r="1181" spans="1:21" x14ac:dyDescent="0.2">
      <c r="A1181">
        <v>2680</v>
      </c>
      <c r="B1181" s="3" t="s">
        <v>2680</v>
      </c>
      <c r="C1181" s="3" t="s">
        <v>6790</v>
      </c>
      <c r="D1181">
        <v>32000</v>
      </c>
      <c r="E1181">
        <v>276</v>
      </c>
      <c r="F1181" t="s">
        <v>8221</v>
      </c>
      <c r="G1181" t="s">
        <v>8227</v>
      </c>
      <c r="H1181" t="s">
        <v>8249</v>
      </c>
      <c r="I1181">
        <v>1459915491</v>
      </c>
      <c r="J1181" s="14" t="str">
        <f>TEXT(((Table1[[#This Row],[deadline]]/60/60)/24)+DATE(1970,1,1),"mmm")</f>
        <v>Apr</v>
      </c>
      <c r="K1181" s="14" t="str">
        <f>TEXT(((Table1[[#This Row],[deadline]]/60/60)/24)+DATE(1970,1,1),"yyyy")</f>
        <v>2016</v>
      </c>
      <c r="L1181">
        <v>1457327091</v>
      </c>
      <c r="M1181">
        <f>((Table1[[#This Row],[launched_at]]/60/60)/24)+DATE(1970,1,1)+(-5/24)</f>
        <v>42436.003368055557</v>
      </c>
      <c r="N1181" t="b">
        <v>0</v>
      </c>
      <c r="O1181">
        <v>4</v>
      </c>
      <c r="P1181" t="b">
        <v>0</v>
      </c>
      <c r="Q1181" t="s">
        <v>8302</v>
      </c>
      <c r="R1181" s="5">
        <f>Table1[[#This Row],[pledged]]/D1181</f>
        <v>8.6250000000000007E-3</v>
      </c>
      <c r="S1181" s="6">
        <f>IFERROR(Table1[[#This Row],[pledged]]/Table1[[#This Row],[backers_count]],0)</f>
        <v>69</v>
      </c>
      <c r="T1181" s="5" t="s">
        <v>8319</v>
      </c>
      <c r="U1181" s="5" t="s">
        <v>8356</v>
      </c>
    </row>
    <row r="1182" spans="1:21" ht="45" x14ac:dyDescent="0.2">
      <c r="A1182">
        <v>949</v>
      </c>
      <c r="B1182" s="3" t="s">
        <v>950</v>
      </c>
      <c r="C1182" s="3" t="s">
        <v>5059</v>
      </c>
      <c r="D1182">
        <v>20000</v>
      </c>
      <c r="E1182">
        <v>273</v>
      </c>
      <c r="F1182" t="s">
        <v>8221</v>
      </c>
      <c r="G1182" t="s">
        <v>8236</v>
      </c>
      <c r="H1182" t="s">
        <v>8249</v>
      </c>
      <c r="I1182">
        <v>1456016576</v>
      </c>
      <c r="J1182" s="14" t="str">
        <f>TEXT(((Table1[[#This Row],[deadline]]/60/60)/24)+DATE(1970,1,1),"mmm")</f>
        <v>Feb</v>
      </c>
      <c r="K1182" s="14" t="str">
        <f>TEXT(((Table1[[#This Row],[deadline]]/60/60)/24)+DATE(1970,1,1),"yyyy")</f>
        <v>2016</v>
      </c>
      <c r="L1182">
        <v>1450832576</v>
      </c>
      <c r="M1182">
        <f>((Table1[[#This Row],[launched_at]]/60/60)/24)+DATE(1970,1,1)+(-5/24)</f>
        <v>42360.835370370369</v>
      </c>
      <c r="N1182" t="b">
        <v>0</v>
      </c>
      <c r="O1182">
        <v>7</v>
      </c>
      <c r="P1182" t="b">
        <v>0</v>
      </c>
      <c r="Q1182" t="s">
        <v>8273</v>
      </c>
      <c r="R1182" s="5">
        <f>Table1[[#This Row],[pledged]]/D1182</f>
        <v>1.3650000000000001E-2</v>
      </c>
      <c r="S1182" s="6">
        <f>IFERROR(Table1[[#This Row],[pledged]]/Table1[[#This Row],[backers_count]],0)</f>
        <v>39</v>
      </c>
      <c r="T1182" s="5" t="s">
        <v>8319</v>
      </c>
      <c r="U1182" s="5" t="s">
        <v>8321</v>
      </c>
    </row>
    <row r="1183" spans="1:21" ht="45" x14ac:dyDescent="0.2">
      <c r="A1183">
        <v>2891</v>
      </c>
      <c r="B1183" s="3" t="s">
        <v>2891</v>
      </c>
      <c r="C1183" s="3" t="s">
        <v>7001</v>
      </c>
      <c r="D1183">
        <v>10000</v>
      </c>
      <c r="E1183">
        <v>273</v>
      </c>
      <c r="F1183" t="s">
        <v>8221</v>
      </c>
      <c r="G1183" t="s">
        <v>8224</v>
      </c>
      <c r="H1183" t="s">
        <v>8246</v>
      </c>
      <c r="I1183">
        <v>1460751128</v>
      </c>
      <c r="J1183" s="14" t="str">
        <f>TEXT(((Table1[[#This Row],[deadline]]/60/60)/24)+DATE(1970,1,1),"mmm")</f>
        <v>Apr</v>
      </c>
      <c r="K1183" s="14" t="str">
        <f>TEXT(((Table1[[#This Row],[deadline]]/60/60)/24)+DATE(1970,1,1),"yyyy")</f>
        <v>2016</v>
      </c>
      <c r="L1183">
        <v>1455570728</v>
      </c>
      <c r="M1183">
        <f>((Table1[[#This Row],[launched_at]]/60/60)/24)+DATE(1970,1,1)+(-5/24)</f>
        <v>42415.675092592595</v>
      </c>
      <c r="N1183" t="b">
        <v>0</v>
      </c>
      <c r="O1183">
        <v>10</v>
      </c>
      <c r="P1183" t="b">
        <v>0</v>
      </c>
      <c r="Q1183" t="s">
        <v>8271</v>
      </c>
      <c r="R1183" s="5">
        <f>Table1[[#This Row],[pledged]]/D1183</f>
        <v>2.7300000000000001E-2</v>
      </c>
      <c r="S1183" s="6">
        <f>IFERROR(Table1[[#This Row],[pledged]]/Table1[[#This Row],[backers_count]],0)</f>
        <v>27.3</v>
      </c>
      <c r="T1183" s="5" t="s">
        <v>8317</v>
      </c>
      <c r="U1183" s="5" t="s">
        <v>8318</v>
      </c>
    </row>
    <row r="1184" spans="1:21" ht="45" x14ac:dyDescent="0.2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 s="14" t="str">
        <f>TEXT(((Table1[[#This Row],[deadline]]/60/60)/24)+DATE(1970,1,1),"mmm")</f>
        <v>May</v>
      </c>
      <c r="K1184" s="14" t="str">
        <f>TEXT(((Table1[[#This Row],[deadline]]/60/60)/24)+DATE(1970,1,1),"yyyy")</f>
        <v>2015</v>
      </c>
      <c r="L1184">
        <v>1427878772</v>
      </c>
      <c r="M1184">
        <f>((Table1[[#This Row],[launched_at]]/60/60)/24)+DATE(1970,1,1)+(-5/24)</f>
        <v>42095.166342592587</v>
      </c>
      <c r="N1184" t="b">
        <v>0</v>
      </c>
      <c r="O1184">
        <v>12</v>
      </c>
      <c r="P1184" t="b">
        <v>0</v>
      </c>
      <c r="Q1184" t="s">
        <v>8305</v>
      </c>
      <c r="R1184" s="5">
        <f>Table1[[#This Row],[pledged]]/D1184</f>
        <v>3.4125000000000003E-2</v>
      </c>
      <c r="S1184" s="6">
        <f>IFERROR(Table1[[#This Row],[pledged]]/Table1[[#This Row],[backers_count]],0)</f>
        <v>22.75</v>
      </c>
      <c r="T1184" s="5" t="s">
        <v>8317</v>
      </c>
      <c r="U1184" s="5" t="s">
        <v>8359</v>
      </c>
    </row>
    <row r="1185" spans="1:21" ht="45" x14ac:dyDescent="0.2">
      <c r="A1185">
        <v>2874</v>
      </c>
      <c r="B1185" s="3" t="s">
        <v>2874</v>
      </c>
      <c r="C1185" s="3" t="s">
        <v>6984</v>
      </c>
      <c r="D1185">
        <v>5000</v>
      </c>
      <c r="E1185">
        <v>271</v>
      </c>
      <c r="F1185" t="s">
        <v>8221</v>
      </c>
      <c r="G1185" t="s">
        <v>8224</v>
      </c>
      <c r="H1185" t="s">
        <v>8246</v>
      </c>
      <c r="I1185">
        <v>1484684186</v>
      </c>
      <c r="J1185" s="14" t="str">
        <f>TEXT(((Table1[[#This Row],[deadline]]/60/60)/24)+DATE(1970,1,1),"mmm")</f>
        <v>Jan</v>
      </c>
      <c r="K1185" s="14" t="str">
        <f>TEXT(((Table1[[#This Row],[deadline]]/60/60)/24)+DATE(1970,1,1),"yyyy")</f>
        <v>2017</v>
      </c>
      <c r="L1185">
        <v>1482092186</v>
      </c>
      <c r="M1185">
        <f>((Table1[[#This Row],[launched_at]]/60/60)/24)+DATE(1970,1,1)+(-5/24)</f>
        <v>42722.636412037034</v>
      </c>
      <c r="N1185" t="b">
        <v>0</v>
      </c>
      <c r="O1185">
        <v>3</v>
      </c>
      <c r="P1185" t="b">
        <v>0</v>
      </c>
      <c r="Q1185" t="s">
        <v>8271</v>
      </c>
      <c r="R1185" s="5">
        <f>Table1[[#This Row],[pledged]]/D1185</f>
        <v>5.4199999999999998E-2</v>
      </c>
      <c r="S1185" s="6">
        <f>IFERROR(Table1[[#This Row],[pledged]]/Table1[[#This Row],[backers_count]],0)</f>
        <v>90.333333333333329</v>
      </c>
      <c r="T1185" s="5" t="s">
        <v>8317</v>
      </c>
      <c r="U1185" s="5" t="s">
        <v>8318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 t="str">
        <f>TEXT(((Table1[[#This Row],[deadline]]/60/60)/24)+DATE(1970,1,1),"mmm")</f>
        <v>Feb</v>
      </c>
      <c r="K1186" s="14" t="str">
        <f>TEXT(((Table1[[#This Row],[deadline]]/60/60)/24)+DATE(1970,1,1),"yyyy")</f>
        <v>2017</v>
      </c>
      <c r="L1186">
        <v>1483712611</v>
      </c>
      <c r="M1186">
        <f>((Table1[[#This Row],[launched_at]]/60/60)/24)+DATE(1970,1,1)+(-5/24)</f>
        <v>42741.391331018516</v>
      </c>
      <c r="N1186" t="b">
        <v>0</v>
      </c>
      <c r="O1186">
        <v>375</v>
      </c>
      <c r="P1186" t="b">
        <v>1</v>
      </c>
      <c r="Q1186" t="s">
        <v>8285</v>
      </c>
      <c r="R1186" s="5">
        <f>Table1[[#This Row],[pledged]]/D1186</f>
        <v>1.0493636363636363</v>
      </c>
      <c r="S1186" s="6">
        <f>IFERROR(Table1[[#This Row],[pledged]]/Table1[[#This Row],[backers_count]],0)</f>
        <v>61.562666666666665</v>
      </c>
      <c r="T1186" s="5" t="s">
        <v>8338</v>
      </c>
      <c r="U1186" s="5" t="s">
        <v>8339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 t="str">
        <f>TEXT(((Table1[[#This Row],[deadline]]/60/60)/24)+DATE(1970,1,1),"mmm")</f>
        <v>Jun</v>
      </c>
      <c r="K1187" s="14" t="str">
        <f>TEXT(((Table1[[#This Row],[deadline]]/60/60)/24)+DATE(1970,1,1),"yyyy")</f>
        <v>2015</v>
      </c>
      <c r="L1187">
        <v>1430945149</v>
      </c>
      <c r="M1187">
        <f>((Table1[[#This Row],[launched_at]]/60/60)/24)+DATE(1970,1,1)+(-5/24)</f>
        <v>42130.656817129631</v>
      </c>
      <c r="N1187" t="b">
        <v>0</v>
      </c>
      <c r="O1187">
        <v>111</v>
      </c>
      <c r="P1187" t="b">
        <v>1</v>
      </c>
      <c r="Q1187" t="s">
        <v>8285</v>
      </c>
      <c r="R1187" s="5">
        <f>Table1[[#This Row],[pledged]]/D1187</f>
        <v>1.0544</v>
      </c>
      <c r="S1187" s="6">
        <f>IFERROR(Table1[[#This Row],[pledged]]/Table1[[#This Row],[backers_count]],0)</f>
        <v>118.73873873873873</v>
      </c>
      <c r="T1187" s="5" t="s">
        <v>8338</v>
      </c>
      <c r="U1187" s="5" t="s">
        <v>8339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 t="str">
        <f>TEXT(((Table1[[#This Row],[deadline]]/60/60)/24)+DATE(1970,1,1),"mmm")</f>
        <v>Jun</v>
      </c>
      <c r="K1188" s="14" t="str">
        <f>TEXT(((Table1[[#This Row],[deadline]]/60/60)/24)+DATE(1970,1,1),"yyyy")</f>
        <v>2015</v>
      </c>
      <c r="L1188">
        <v>1430340195</v>
      </c>
      <c r="M1188">
        <f>((Table1[[#This Row],[launched_at]]/60/60)/24)+DATE(1970,1,1)+(-5/24)</f>
        <v>42123.655034722215</v>
      </c>
      <c r="N1188" t="b">
        <v>0</v>
      </c>
      <c r="O1188">
        <v>123</v>
      </c>
      <c r="P1188" t="b">
        <v>1</v>
      </c>
      <c r="Q1188" t="s">
        <v>8285</v>
      </c>
      <c r="R1188" s="5">
        <f>Table1[[#This Row],[pledged]]/D1188</f>
        <v>1.0673333333333332</v>
      </c>
      <c r="S1188" s="6">
        <f>IFERROR(Table1[[#This Row],[pledged]]/Table1[[#This Row],[backers_count]],0)</f>
        <v>65.081300813008127</v>
      </c>
      <c r="T1188" s="5" t="s">
        <v>8338</v>
      </c>
      <c r="U1188" s="5" t="s">
        <v>8339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 t="str">
        <f>TEXT(((Table1[[#This Row],[deadline]]/60/60)/24)+DATE(1970,1,1),"mmm")</f>
        <v>May</v>
      </c>
      <c r="K1189" s="14" t="str">
        <f>TEXT(((Table1[[#This Row],[deadline]]/60/60)/24)+DATE(1970,1,1),"yyyy")</f>
        <v>2015</v>
      </c>
      <c r="L1189">
        <v>1429133323</v>
      </c>
      <c r="M1189">
        <f>((Table1[[#This Row],[launched_at]]/60/60)/24)+DATE(1970,1,1)+(-5/24)</f>
        <v>42109.686608796292</v>
      </c>
      <c r="N1189" t="b">
        <v>0</v>
      </c>
      <c r="O1189">
        <v>70</v>
      </c>
      <c r="P1189" t="b">
        <v>1</v>
      </c>
      <c r="Q1189" t="s">
        <v>8285</v>
      </c>
      <c r="R1189" s="5">
        <f>Table1[[#This Row],[pledged]]/D1189</f>
        <v>1.0412571428571429</v>
      </c>
      <c r="S1189" s="6">
        <f>IFERROR(Table1[[#This Row],[pledged]]/Table1[[#This Row],[backers_count]],0)</f>
        <v>130.15714285714284</v>
      </c>
      <c r="T1189" s="5" t="s">
        <v>8338</v>
      </c>
      <c r="U1189" s="5" t="s">
        <v>8339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 t="str">
        <f>TEXT(((Table1[[#This Row],[deadline]]/60/60)/24)+DATE(1970,1,1),"mmm")</f>
        <v>Dec</v>
      </c>
      <c r="K1190" s="14" t="str">
        <f>TEXT(((Table1[[#This Row],[deadline]]/60/60)/24)+DATE(1970,1,1),"yyyy")</f>
        <v>2016</v>
      </c>
      <c r="L1190">
        <v>1481129340</v>
      </c>
      <c r="M1190">
        <f>((Table1[[#This Row],[launched_at]]/60/60)/24)+DATE(1970,1,1)+(-5/24)</f>
        <v>42711.492361111108</v>
      </c>
      <c r="N1190" t="b">
        <v>0</v>
      </c>
      <c r="O1190">
        <v>85</v>
      </c>
      <c r="P1190" t="b">
        <v>1</v>
      </c>
      <c r="Q1190" t="s">
        <v>8285</v>
      </c>
      <c r="R1190" s="5">
        <f>Table1[[#This Row],[pledged]]/D1190</f>
        <v>1.6054999999999999</v>
      </c>
      <c r="S1190" s="6">
        <f>IFERROR(Table1[[#This Row],[pledged]]/Table1[[#This Row],[backers_count]],0)</f>
        <v>37.776470588235291</v>
      </c>
      <c r="T1190" s="5" t="s">
        <v>8338</v>
      </c>
      <c r="U1190" s="5" t="s">
        <v>8339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 t="str">
        <f>TEXT(((Table1[[#This Row],[deadline]]/60/60)/24)+DATE(1970,1,1),"mmm")</f>
        <v>Jun</v>
      </c>
      <c r="K1191" s="14" t="str">
        <f>TEXT(((Table1[[#This Row],[deadline]]/60/60)/24)+DATE(1970,1,1),"yyyy")</f>
        <v>2016</v>
      </c>
      <c r="L1191">
        <v>1465428595</v>
      </c>
      <c r="M1191">
        <f>((Table1[[#This Row],[launched_at]]/60/60)/24)+DATE(1970,1,1)+(-5/24)</f>
        <v>42529.770775462959</v>
      </c>
      <c r="N1191" t="b">
        <v>0</v>
      </c>
      <c r="O1191">
        <v>86</v>
      </c>
      <c r="P1191" t="b">
        <v>1</v>
      </c>
      <c r="Q1191" t="s">
        <v>8285</v>
      </c>
      <c r="R1191" s="5">
        <f>Table1[[#This Row],[pledged]]/D1191</f>
        <v>1.0777777777777777</v>
      </c>
      <c r="S1191" s="6">
        <f>IFERROR(Table1[[#This Row],[pledged]]/Table1[[#This Row],[backers_count]],0)</f>
        <v>112.79069767441861</v>
      </c>
      <c r="T1191" s="5" t="s">
        <v>8338</v>
      </c>
      <c r="U1191" s="5" t="s">
        <v>8339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 t="str">
        <f>TEXT(((Table1[[#This Row],[deadline]]/60/60)/24)+DATE(1970,1,1),"mmm")</f>
        <v>Aug</v>
      </c>
      <c r="K1192" s="14" t="str">
        <f>TEXT(((Table1[[#This Row],[deadline]]/60/60)/24)+DATE(1970,1,1),"yyyy")</f>
        <v>2014</v>
      </c>
      <c r="L1192">
        <v>1406908725</v>
      </c>
      <c r="M1192">
        <f>((Table1[[#This Row],[launched_at]]/60/60)/24)+DATE(1970,1,1)+(-5/24)</f>
        <v>41852.457465277774</v>
      </c>
      <c r="N1192" t="b">
        <v>0</v>
      </c>
      <c r="O1192">
        <v>13</v>
      </c>
      <c r="P1192" t="b">
        <v>1</v>
      </c>
      <c r="Q1192" t="s">
        <v>8285</v>
      </c>
      <c r="R1192" s="5">
        <f>Table1[[#This Row],[pledged]]/D1192</f>
        <v>1.35</v>
      </c>
      <c r="S1192" s="6">
        <f>IFERROR(Table1[[#This Row],[pledged]]/Table1[[#This Row],[backers_count]],0)</f>
        <v>51.92307692307692</v>
      </c>
      <c r="T1192" s="5" t="s">
        <v>8338</v>
      </c>
      <c r="U1192" s="5" t="s">
        <v>8339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 t="str">
        <f>TEXT(((Table1[[#This Row],[deadline]]/60/60)/24)+DATE(1970,1,1),"mmm")</f>
        <v>Mar</v>
      </c>
      <c r="K1193" s="14" t="str">
        <f>TEXT(((Table1[[#This Row],[deadline]]/60/60)/24)+DATE(1970,1,1),"yyyy")</f>
        <v>2016</v>
      </c>
      <c r="L1193">
        <v>1455892160</v>
      </c>
      <c r="M1193">
        <f>((Table1[[#This Row],[launched_at]]/60/60)/24)+DATE(1970,1,1)+(-5/24)</f>
        <v>42419.395370370366</v>
      </c>
      <c r="N1193" t="b">
        <v>0</v>
      </c>
      <c r="O1193">
        <v>33</v>
      </c>
      <c r="P1193" t="b">
        <v>1</v>
      </c>
      <c r="Q1193" t="s">
        <v>8285</v>
      </c>
      <c r="R1193" s="5">
        <f>Table1[[#This Row],[pledged]]/D1193</f>
        <v>1.0907407407407408</v>
      </c>
      <c r="S1193" s="6">
        <f>IFERROR(Table1[[#This Row],[pledged]]/Table1[[#This Row],[backers_count]],0)</f>
        <v>89.242424242424249</v>
      </c>
      <c r="T1193" s="5" t="s">
        <v>8338</v>
      </c>
      <c r="U1193" s="5" t="s">
        <v>8339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 t="str">
        <f>TEXT(((Table1[[#This Row],[deadline]]/60/60)/24)+DATE(1970,1,1),"mmm")</f>
        <v>Feb</v>
      </c>
      <c r="K1194" s="14" t="str">
        <f>TEXT(((Table1[[#This Row],[deadline]]/60/60)/24)+DATE(1970,1,1),"yyyy")</f>
        <v>2017</v>
      </c>
      <c r="L1194">
        <v>1484222978</v>
      </c>
      <c r="M1194">
        <f>((Table1[[#This Row],[launched_at]]/60/60)/24)+DATE(1970,1,1)+(-5/24)</f>
        <v>42747.298356481479</v>
      </c>
      <c r="N1194" t="b">
        <v>0</v>
      </c>
      <c r="O1194">
        <v>15</v>
      </c>
      <c r="P1194" t="b">
        <v>1</v>
      </c>
      <c r="Q1194" t="s">
        <v>8285</v>
      </c>
      <c r="R1194" s="5">
        <f>Table1[[#This Row],[pledged]]/D1194</f>
        <v>2.9</v>
      </c>
      <c r="S1194" s="6">
        <f>IFERROR(Table1[[#This Row],[pledged]]/Table1[[#This Row],[backers_count]],0)</f>
        <v>19.333333333333332</v>
      </c>
      <c r="T1194" s="5" t="s">
        <v>8338</v>
      </c>
      <c r="U1194" s="5" t="s">
        <v>8339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 t="str">
        <f>TEXT(((Table1[[#This Row],[deadline]]/60/60)/24)+DATE(1970,1,1),"mmm")</f>
        <v>Apr</v>
      </c>
      <c r="K1195" s="14" t="str">
        <f>TEXT(((Table1[[#This Row],[deadline]]/60/60)/24)+DATE(1970,1,1),"yyyy")</f>
        <v>2016</v>
      </c>
      <c r="L1195">
        <v>1455043053</v>
      </c>
      <c r="M1195">
        <f>((Table1[[#This Row],[launched_at]]/60/60)/24)+DATE(1970,1,1)+(-5/24)</f>
        <v>42409.567743055559</v>
      </c>
      <c r="N1195" t="b">
        <v>0</v>
      </c>
      <c r="O1195">
        <v>273</v>
      </c>
      <c r="P1195" t="b">
        <v>1</v>
      </c>
      <c r="Q1195" t="s">
        <v>8285</v>
      </c>
      <c r="R1195" s="5">
        <f>Table1[[#This Row],[pledged]]/D1195</f>
        <v>1.0395714285714286</v>
      </c>
      <c r="S1195" s="6">
        <f>IFERROR(Table1[[#This Row],[pledged]]/Table1[[#This Row],[backers_count]],0)</f>
        <v>79.967032967032964</v>
      </c>
      <c r="T1195" s="5" t="s">
        <v>8338</v>
      </c>
      <c r="U1195" s="5" t="s">
        <v>8339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 t="str">
        <f>TEXT(((Table1[[#This Row],[deadline]]/60/60)/24)+DATE(1970,1,1),"mmm")</f>
        <v>Apr</v>
      </c>
      <c r="K1196" s="14" t="str">
        <f>TEXT(((Table1[[#This Row],[deadline]]/60/60)/24)+DATE(1970,1,1),"yyyy")</f>
        <v>2015</v>
      </c>
      <c r="L1196">
        <v>1425901379</v>
      </c>
      <c r="M1196">
        <f>((Table1[[#This Row],[launched_at]]/60/60)/24)+DATE(1970,1,1)+(-5/24)</f>
        <v>42072.27984953703</v>
      </c>
      <c r="N1196" t="b">
        <v>0</v>
      </c>
      <c r="O1196">
        <v>714</v>
      </c>
      <c r="P1196" t="b">
        <v>1</v>
      </c>
      <c r="Q1196" t="s">
        <v>8285</v>
      </c>
      <c r="R1196" s="5">
        <f>Table1[[#This Row],[pledged]]/D1196</f>
        <v>3.2223999999999999</v>
      </c>
      <c r="S1196" s="6">
        <f>IFERROR(Table1[[#This Row],[pledged]]/Table1[[#This Row],[backers_count]],0)</f>
        <v>56.414565826330531</v>
      </c>
      <c r="T1196" s="5" t="s">
        <v>8338</v>
      </c>
      <c r="U1196" s="5" t="s">
        <v>8339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 t="str">
        <f>TEXT(((Table1[[#This Row],[deadline]]/60/60)/24)+DATE(1970,1,1),"mmm")</f>
        <v>Dec</v>
      </c>
      <c r="K1197" s="14" t="str">
        <f>TEXT(((Table1[[#This Row],[deadline]]/60/60)/24)+DATE(1970,1,1),"yyyy")</f>
        <v>2015</v>
      </c>
      <c r="L1197">
        <v>1445415653</v>
      </c>
      <c r="M1197">
        <f>((Table1[[#This Row],[launched_at]]/60/60)/24)+DATE(1970,1,1)+(-5/24)</f>
        <v>42298.139502314814</v>
      </c>
      <c r="N1197" t="b">
        <v>0</v>
      </c>
      <c r="O1197">
        <v>170</v>
      </c>
      <c r="P1197" t="b">
        <v>1</v>
      </c>
      <c r="Q1197" t="s">
        <v>8285</v>
      </c>
      <c r="R1197" s="5">
        <f>Table1[[#This Row],[pledged]]/D1197</f>
        <v>1.35</v>
      </c>
      <c r="S1197" s="6">
        <f>IFERROR(Table1[[#This Row],[pledged]]/Table1[[#This Row],[backers_count]],0)</f>
        <v>79.411764705882348</v>
      </c>
      <c r="T1197" s="5" t="s">
        <v>8338</v>
      </c>
      <c r="U1197" s="5" t="s">
        <v>8339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 t="str">
        <f>TEXT(((Table1[[#This Row],[deadline]]/60/60)/24)+DATE(1970,1,1),"mmm")</f>
        <v>Dec</v>
      </c>
      <c r="K1198" s="14" t="str">
        <f>TEXT(((Table1[[#This Row],[deadline]]/60/60)/24)+DATE(1970,1,1),"yyyy")</f>
        <v>2015</v>
      </c>
      <c r="L1198">
        <v>1447875539</v>
      </c>
      <c r="M1198">
        <f>((Table1[[#This Row],[launched_at]]/60/60)/24)+DATE(1970,1,1)+(-5/24)</f>
        <v>42326.610405092586</v>
      </c>
      <c r="N1198" t="b">
        <v>0</v>
      </c>
      <c r="O1198">
        <v>512</v>
      </c>
      <c r="P1198" t="b">
        <v>1</v>
      </c>
      <c r="Q1198" t="s">
        <v>8285</v>
      </c>
      <c r="R1198" s="5">
        <f>Table1[[#This Row],[pledged]]/D1198</f>
        <v>2.6991034482758622</v>
      </c>
      <c r="S1198" s="6">
        <f>IFERROR(Table1[[#This Row],[pledged]]/Table1[[#This Row],[backers_count]],0)</f>
        <v>76.439453125</v>
      </c>
      <c r="T1198" s="5" t="s">
        <v>8338</v>
      </c>
      <c r="U1198" s="5" t="s">
        <v>8339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 t="str">
        <f>TEXT(((Table1[[#This Row],[deadline]]/60/60)/24)+DATE(1970,1,1),"mmm")</f>
        <v>Jun</v>
      </c>
      <c r="K1199" s="14" t="str">
        <f>TEXT(((Table1[[#This Row],[deadline]]/60/60)/24)+DATE(1970,1,1),"yyyy")</f>
        <v>2016</v>
      </c>
      <c r="L1199">
        <v>1463155034</v>
      </c>
      <c r="M1199">
        <f>((Table1[[#This Row],[launched_at]]/60/60)/24)+DATE(1970,1,1)+(-5/24)</f>
        <v>42503.456412037034</v>
      </c>
      <c r="N1199" t="b">
        <v>0</v>
      </c>
      <c r="O1199">
        <v>314</v>
      </c>
      <c r="P1199" t="b">
        <v>1</v>
      </c>
      <c r="Q1199" t="s">
        <v>8285</v>
      </c>
      <c r="R1199" s="5">
        <f>Table1[[#This Row],[pledged]]/D1199</f>
        <v>2.5329333333333333</v>
      </c>
      <c r="S1199" s="6">
        <f>IFERROR(Table1[[#This Row],[pledged]]/Table1[[#This Row],[backers_count]],0)</f>
        <v>121</v>
      </c>
      <c r="T1199" s="5" t="s">
        <v>8338</v>
      </c>
      <c r="U1199" s="5" t="s">
        <v>8339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 t="str">
        <f>TEXT(((Table1[[#This Row],[deadline]]/60/60)/24)+DATE(1970,1,1),"mmm")</f>
        <v>Dec</v>
      </c>
      <c r="K1200" s="14" t="str">
        <f>TEXT(((Table1[[#This Row],[deadline]]/60/60)/24)+DATE(1970,1,1),"yyyy")</f>
        <v>2015</v>
      </c>
      <c r="L1200">
        <v>1448463086</v>
      </c>
      <c r="M1200">
        <f>((Table1[[#This Row],[launched_at]]/60/60)/24)+DATE(1970,1,1)+(-5/24)</f>
        <v>42333.410717592589</v>
      </c>
      <c r="N1200" t="b">
        <v>0</v>
      </c>
      <c r="O1200">
        <v>167</v>
      </c>
      <c r="P1200" t="b">
        <v>1</v>
      </c>
      <c r="Q1200" t="s">
        <v>8285</v>
      </c>
      <c r="R1200" s="5">
        <f>Table1[[#This Row],[pledged]]/D1200</f>
        <v>2.6059999999999999</v>
      </c>
      <c r="S1200" s="6">
        <f>IFERROR(Table1[[#This Row],[pledged]]/Table1[[#This Row],[backers_count]],0)</f>
        <v>54.616766467065865</v>
      </c>
      <c r="T1200" s="5" t="s">
        <v>8338</v>
      </c>
      <c r="U1200" s="5" t="s">
        <v>8339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 t="str">
        <f>TEXT(((Table1[[#This Row],[deadline]]/60/60)/24)+DATE(1970,1,1),"mmm")</f>
        <v>Jul</v>
      </c>
      <c r="K1201" s="14" t="str">
        <f>TEXT(((Table1[[#This Row],[deadline]]/60/60)/24)+DATE(1970,1,1),"yyyy")</f>
        <v>2015</v>
      </c>
      <c r="L1201">
        <v>1433615400</v>
      </c>
      <c r="M1201">
        <f>((Table1[[#This Row],[launched_at]]/60/60)/24)+DATE(1970,1,1)+(-5/24)</f>
        <v>42161.562499999993</v>
      </c>
      <c r="N1201" t="b">
        <v>0</v>
      </c>
      <c r="O1201">
        <v>9</v>
      </c>
      <c r="P1201" t="b">
        <v>1</v>
      </c>
      <c r="Q1201" t="s">
        <v>8285</v>
      </c>
      <c r="R1201" s="5">
        <f>Table1[[#This Row],[pledged]]/D1201</f>
        <v>1.0131677953348381</v>
      </c>
      <c r="S1201" s="6">
        <f>IFERROR(Table1[[#This Row],[pledged]]/Table1[[#This Row],[backers_count]],0)</f>
        <v>299.22222222222223</v>
      </c>
      <c r="T1201" s="5" t="s">
        <v>8338</v>
      </c>
      <c r="U1201" s="5" t="s">
        <v>8339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 t="str">
        <f>TEXT(((Table1[[#This Row],[deadline]]/60/60)/24)+DATE(1970,1,1),"mmm")</f>
        <v>Apr</v>
      </c>
      <c r="K1202" s="14" t="str">
        <f>TEXT(((Table1[[#This Row],[deadline]]/60/60)/24)+DATE(1970,1,1),"yyyy")</f>
        <v>2015</v>
      </c>
      <c r="L1202">
        <v>1427369256</v>
      </c>
      <c r="M1202">
        <f>((Table1[[#This Row],[launched_at]]/60/60)/24)+DATE(1970,1,1)+(-5/24)</f>
        <v>42089.269166666665</v>
      </c>
      <c r="N1202" t="b">
        <v>0</v>
      </c>
      <c r="O1202">
        <v>103</v>
      </c>
      <c r="P1202" t="b">
        <v>1</v>
      </c>
      <c r="Q1202" t="s">
        <v>8285</v>
      </c>
      <c r="R1202" s="5">
        <f>Table1[[#This Row],[pledged]]/D1202</f>
        <v>1.2560416666666667</v>
      </c>
      <c r="S1202" s="6">
        <f>IFERROR(Table1[[#This Row],[pledged]]/Table1[[#This Row],[backers_count]],0)</f>
        <v>58.533980582524272</v>
      </c>
      <c r="T1202" s="5" t="s">
        <v>8338</v>
      </c>
      <c r="U1202" s="5" t="s">
        <v>8339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 t="str">
        <f>TEXT(((Table1[[#This Row],[deadline]]/60/60)/24)+DATE(1970,1,1),"mmm")</f>
        <v>Jul</v>
      </c>
      <c r="K1203" s="14" t="str">
        <f>TEXT(((Table1[[#This Row],[deadline]]/60/60)/24)+DATE(1970,1,1),"yyyy")</f>
        <v>2016</v>
      </c>
      <c r="L1203">
        <v>1466001246</v>
      </c>
      <c r="M1203">
        <f>((Table1[[#This Row],[launched_at]]/60/60)/24)+DATE(1970,1,1)+(-5/24)</f>
        <v>42536.398680555554</v>
      </c>
      <c r="N1203" t="b">
        <v>0</v>
      </c>
      <c r="O1203">
        <v>111</v>
      </c>
      <c r="P1203" t="b">
        <v>1</v>
      </c>
      <c r="Q1203" t="s">
        <v>8285</v>
      </c>
      <c r="R1203" s="5">
        <f>Table1[[#This Row],[pledged]]/D1203</f>
        <v>1.0243783333333334</v>
      </c>
      <c r="S1203" s="6">
        <f>IFERROR(Table1[[#This Row],[pledged]]/Table1[[#This Row],[backers_count]],0)</f>
        <v>55.371801801801809</v>
      </c>
      <c r="T1203" s="5" t="s">
        <v>8338</v>
      </c>
      <c r="U1203" s="5" t="s">
        <v>8339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 t="str">
        <f>TEXT(((Table1[[#This Row],[deadline]]/60/60)/24)+DATE(1970,1,1),"mmm")</f>
        <v>Jun</v>
      </c>
      <c r="K1204" s="14" t="str">
        <f>TEXT(((Table1[[#This Row],[deadline]]/60/60)/24)+DATE(1970,1,1),"yyyy")</f>
        <v>2015</v>
      </c>
      <c r="L1204">
        <v>1432796154</v>
      </c>
      <c r="M1204">
        <f>((Table1[[#This Row],[launched_at]]/60/60)/24)+DATE(1970,1,1)+(-5/24)</f>
        <v>42152.080486111103</v>
      </c>
      <c r="N1204" t="b">
        <v>0</v>
      </c>
      <c r="O1204">
        <v>271</v>
      </c>
      <c r="P1204" t="b">
        <v>1</v>
      </c>
      <c r="Q1204" t="s">
        <v>8285</v>
      </c>
      <c r="R1204" s="5">
        <f>Table1[[#This Row],[pledged]]/D1204</f>
        <v>1.99244</v>
      </c>
      <c r="S1204" s="6">
        <f>IFERROR(Table1[[#This Row],[pledged]]/Table1[[#This Row],[backers_count]],0)</f>
        <v>183.80442804428046</v>
      </c>
      <c r="T1204" s="5" t="s">
        <v>8338</v>
      </c>
      <c r="U1204" s="5" t="s">
        <v>8339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 t="str">
        <f>TEXT(((Table1[[#This Row],[deadline]]/60/60)/24)+DATE(1970,1,1),"mmm")</f>
        <v>May</v>
      </c>
      <c r="K1205" s="14" t="str">
        <f>TEXT(((Table1[[#This Row],[deadline]]/60/60)/24)+DATE(1970,1,1),"yyyy")</f>
        <v>2015</v>
      </c>
      <c r="L1205">
        <v>1430491527</v>
      </c>
      <c r="M1205">
        <f>((Table1[[#This Row],[launched_at]]/60/60)/24)+DATE(1970,1,1)+(-5/24)</f>
        <v>42125.4065625</v>
      </c>
      <c r="N1205" t="b">
        <v>0</v>
      </c>
      <c r="O1205">
        <v>101</v>
      </c>
      <c r="P1205" t="b">
        <v>1</v>
      </c>
      <c r="Q1205" t="s">
        <v>8285</v>
      </c>
      <c r="R1205" s="5">
        <f>Table1[[#This Row],[pledged]]/D1205</f>
        <v>1.0245398773006136</v>
      </c>
      <c r="S1205" s="6">
        <f>IFERROR(Table1[[#This Row],[pledged]]/Table1[[#This Row],[backers_count]],0)</f>
        <v>165.34653465346534</v>
      </c>
      <c r="T1205" s="5" t="s">
        <v>8338</v>
      </c>
      <c r="U1205" s="5" t="s">
        <v>8339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 t="str">
        <f>TEXT(((Table1[[#This Row],[deadline]]/60/60)/24)+DATE(1970,1,1),"mmm")</f>
        <v>Dec</v>
      </c>
      <c r="K1206" s="14" t="str">
        <f>TEXT(((Table1[[#This Row],[deadline]]/60/60)/24)+DATE(1970,1,1),"yyyy")</f>
        <v>2015</v>
      </c>
      <c r="L1206">
        <v>1445363833</v>
      </c>
      <c r="M1206">
        <f>((Table1[[#This Row],[launched_at]]/60/60)/24)+DATE(1970,1,1)+(-5/24)</f>
        <v>42297.539733796293</v>
      </c>
      <c r="N1206" t="b">
        <v>0</v>
      </c>
      <c r="O1206">
        <v>57</v>
      </c>
      <c r="P1206" t="b">
        <v>1</v>
      </c>
      <c r="Q1206" t="s">
        <v>8285</v>
      </c>
      <c r="R1206" s="5">
        <f>Table1[[#This Row],[pledged]]/D1206</f>
        <v>1.0294615384615384</v>
      </c>
      <c r="S1206" s="6">
        <f>IFERROR(Table1[[#This Row],[pledged]]/Table1[[#This Row],[backers_count]],0)</f>
        <v>234.78947368421052</v>
      </c>
      <c r="T1206" s="5" t="s">
        <v>8338</v>
      </c>
      <c r="U1206" s="5" t="s">
        <v>8339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 t="str">
        <f>TEXT(((Table1[[#This Row],[deadline]]/60/60)/24)+DATE(1970,1,1),"mmm")</f>
        <v>Jun</v>
      </c>
      <c r="K1207" s="14" t="str">
        <f>TEXT(((Table1[[#This Row],[deadline]]/60/60)/24)+DATE(1970,1,1),"yyyy")</f>
        <v>2015</v>
      </c>
      <c r="L1207">
        <v>1431605351</v>
      </c>
      <c r="M1207">
        <f>((Table1[[#This Row],[launched_at]]/60/60)/24)+DATE(1970,1,1)+(-5/24)</f>
        <v>42138.298043981478</v>
      </c>
      <c r="N1207" t="b">
        <v>0</v>
      </c>
      <c r="O1207">
        <v>62</v>
      </c>
      <c r="P1207" t="b">
        <v>1</v>
      </c>
      <c r="Q1207" t="s">
        <v>8285</v>
      </c>
      <c r="R1207" s="5">
        <f>Table1[[#This Row],[pledged]]/D1207</f>
        <v>1.0086153846153847</v>
      </c>
      <c r="S1207" s="6">
        <f>IFERROR(Table1[[#This Row],[pledged]]/Table1[[#This Row],[backers_count]],0)</f>
        <v>211.48387096774192</v>
      </c>
      <c r="T1207" s="5" t="s">
        <v>8338</v>
      </c>
      <c r="U1207" s="5" t="s">
        <v>8339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 t="str">
        <f>TEXT(((Table1[[#This Row],[deadline]]/60/60)/24)+DATE(1970,1,1),"mmm")</f>
        <v>Mar</v>
      </c>
      <c r="K1208" s="14" t="str">
        <f>TEXT(((Table1[[#This Row],[deadline]]/60/60)/24)+DATE(1970,1,1),"yyyy")</f>
        <v>2017</v>
      </c>
      <c r="L1208">
        <v>1486406253</v>
      </c>
      <c r="M1208">
        <f>((Table1[[#This Row],[launched_at]]/60/60)/24)+DATE(1970,1,1)+(-5/24)</f>
        <v>42772.567743055559</v>
      </c>
      <c r="N1208" t="b">
        <v>0</v>
      </c>
      <c r="O1208">
        <v>32</v>
      </c>
      <c r="P1208" t="b">
        <v>1</v>
      </c>
      <c r="Q1208" t="s">
        <v>8285</v>
      </c>
      <c r="R1208" s="5">
        <f>Table1[[#This Row],[pledged]]/D1208</f>
        <v>1.1499999999999999</v>
      </c>
      <c r="S1208" s="6">
        <f>IFERROR(Table1[[#This Row],[pledged]]/Table1[[#This Row],[backers_count]],0)</f>
        <v>32.34375</v>
      </c>
      <c r="T1208" s="5" t="s">
        <v>8338</v>
      </c>
      <c r="U1208" s="5" t="s">
        <v>8339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 t="str">
        <f>TEXT(((Table1[[#This Row],[deadline]]/60/60)/24)+DATE(1970,1,1),"mmm")</f>
        <v>Mar</v>
      </c>
      <c r="K1209" s="14" t="str">
        <f>TEXT(((Table1[[#This Row],[deadline]]/60/60)/24)+DATE(1970,1,1),"yyyy")</f>
        <v>2016</v>
      </c>
      <c r="L1209">
        <v>1456827573</v>
      </c>
      <c r="M1209">
        <f>((Table1[[#This Row],[launched_at]]/60/60)/24)+DATE(1970,1,1)+(-5/24)</f>
        <v>42430.221909722219</v>
      </c>
      <c r="N1209" t="b">
        <v>0</v>
      </c>
      <c r="O1209">
        <v>141</v>
      </c>
      <c r="P1209" t="b">
        <v>1</v>
      </c>
      <c r="Q1209" t="s">
        <v>8285</v>
      </c>
      <c r="R1209" s="5">
        <f>Table1[[#This Row],[pledged]]/D1209</f>
        <v>1.0416766467065868</v>
      </c>
      <c r="S1209" s="6">
        <f>IFERROR(Table1[[#This Row],[pledged]]/Table1[[#This Row],[backers_count]],0)</f>
        <v>123.37588652482269</v>
      </c>
      <c r="T1209" s="5" t="s">
        <v>8338</v>
      </c>
      <c r="U1209" s="5" t="s">
        <v>8339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 t="str">
        <f>TEXT(((Table1[[#This Row],[deadline]]/60/60)/24)+DATE(1970,1,1),"mmm")</f>
        <v>Mar</v>
      </c>
      <c r="K1210" s="14" t="str">
        <f>TEXT(((Table1[[#This Row],[deadline]]/60/60)/24)+DATE(1970,1,1),"yyyy")</f>
        <v>2016</v>
      </c>
      <c r="L1210">
        <v>1456246864</v>
      </c>
      <c r="M1210">
        <f>((Table1[[#This Row],[launched_at]]/60/60)/24)+DATE(1970,1,1)+(-5/24)</f>
        <v>42423.500740740739</v>
      </c>
      <c r="N1210" t="b">
        <v>0</v>
      </c>
      <c r="O1210">
        <v>75</v>
      </c>
      <c r="P1210" t="b">
        <v>1</v>
      </c>
      <c r="Q1210" t="s">
        <v>8285</v>
      </c>
      <c r="R1210" s="5">
        <f>Table1[[#This Row],[pledged]]/D1210</f>
        <v>1.5529999999999999</v>
      </c>
      <c r="S1210" s="6">
        <f>IFERROR(Table1[[#This Row],[pledged]]/Table1[[#This Row],[backers_count]],0)</f>
        <v>207.06666666666666</v>
      </c>
      <c r="T1210" s="5" t="s">
        <v>8338</v>
      </c>
      <c r="U1210" s="5" t="s">
        <v>8339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 t="str">
        <f>TEXT(((Table1[[#This Row],[deadline]]/60/60)/24)+DATE(1970,1,1),"mmm")</f>
        <v>Feb</v>
      </c>
      <c r="K1211" s="14" t="str">
        <f>TEXT(((Table1[[#This Row],[deadline]]/60/60)/24)+DATE(1970,1,1),"yyyy")</f>
        <v>2017</v>
      </c>
      <c r="L1211">
        <v>1485461905</v>
      </c>
      <c r="M1211">
        <f>((Table1[[#This Row],[launched_at]]/60/60)/24)+DATE(1970,1,1)+(-5/24)</f>
        <v>42761.637789351851</v>
      </c>
      <c r="N1211" t="b">
        <v>0</v>
      </c>
      <c r="O1211">
        <v>46</v>
      </c>
      <c r="P1211" t="b">
        <v>1</v>
      </c>
      <c r="Q1211" t="s">
        <v>8285</v>
      </c>
      <c r="R1211" s="5">
        <f>Table1[[#This Row],[pledged]]/D1211</f>
        <v>1.06</v>
      </c>
      <c r="S1211" s="6">
        <f>IFERROR(Table1[[#This Row],[pledged]]/Table1[[#This Row],[backers_count]],0)</f>
        <v>138.2608695652174</v>
      </c>
      <c r="T1211" s="5" t="s">
        <v>8338</v>
      </c>
      <c r="U1211" s="5" t="s">
        <v>8339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 t="str">
        <f>TEXT(((Table1[[#This Row],[deadline]]/60/60)/24)+DATE(1970,1,1),"mmm")</f>
        <v>May</v>
      </c>
      <c r="K1212" s="14" t="str">
        <f>TEXT(((Table1[[#This Row],[deadline]]/60/60)/24)+DATE(1970,1,1),"yyyy")</f>
        <v>2015</v>
      </c>
      <c r="L1212">
        <v>1431124572</v>
      </c>
      <c r="M1212">
        <f>((Table1[[#This Row],[launched_at]]/60/60)/24)+DATE(1970,1,1)+(-5/24)</f>
        <v>42132.733472222222</v>
      </c>
      <c r="N1212" t="b">
        <v>0</v>
      </c>
      <c r="O1212">
        <v>103</v>
      </c>
      <c r="P1212" t="b">
        <v>1</v>
      </c>
      <c r="Q1212" t="s">
        <v>8285</v>
      </c>
      <c r="R1212" s="5">
        <f>Table1[[#This Row],[pledged]]/D1212</f>
        <v>2.5431499999999998</v>
      </c>
      <c r="S1212" s="6">
        <f>IFERROR(Table1[[#This Row],[pledged]]/Table1[[#This Row],[backers_count]],0)</f>
        <v>493.81553398058253</v>
      </c>
      <c r="T1212" s="5" t="s">
        <v>8338</v>
      </c>
      <c r="U1212" s="5" t="s">
        <v>8339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 t="str">
        <f>TEXT(((Table1[[#This Row],[deadline]]/60/60)/24)+DATE(1970,1,1),"mmm")</f>
        <v>Jun</v>
      </c>
      <c r="K1213" s="14" t="str">
        <f>TEXT(((Table1[[#This Row],[deadline]]/60/60)/24)+DATE(1970,1,1),"yyyy")</f>
        <v>2016</v>
      </c>
      <c r="L1213">
        <v>1464209261</v>
      </c>
      <c r="M1213">
        <f>((Table1[[#This Row],[launched_at]]/60/60)/24)+DATE(1970,1,1)+(-5/24)</f>
        <v>42515.658113425925</v>
      </c>
      <c r="N1213" t="b">
        <v>0</v>
      </c>
      <c r="O1213">
        <v>6</v>
      </c>
      <c r="P1213" t="b">
        <v>1</v>
      </c>
      <c r="Q1213" t="s">
        <v>8285</v>
      </c>
      <c r="R1213" s="5">
        <f>Table1[[#This Row],[pledged]]/D1213</f>
        <v>1.0109999999999999</v>
      </c>
      <c r="S1213" s="6">
        <f>IFERROR(Table1[[#This Row],[pledged]]/Table1[[#This Row],[backers_count]],0)</f>
        <v>168.5</v>
      </c>
      <c r="T1213" s="5" t="s">
        <v>8338</v>
      </c>
      <c r="U1213" s="5" t="s">
        <v>8339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 t="str">
        <f>TEXT(((Table1[[#This Row],[deadline]]/60/60)/24)+DATE(1970,1,1),"mmm")</f>
        <v>Nov</v>
      </c>
      <c r="K1214" s="14" t="str">
        <f>TEXT(((Table1[[#This Row],[deadline]]/60/60)/24)+DATE(1970,1,1),"yyyy")</f>
        <v>2015</v>
      </c>
      <c r="L1214">
        <v>1447195695</v>
      </c>
      <c r="M1214">
        <f>((Table1[[#This Row],[launched_at]]/60/60)/24)+DATE(1970,1,1)+(-5/24)</f>
        <v>42318.741840277777</v>
      </c>
      <c r="N1214" t="b">
        <v>0</v>
      </c>
      <c r="O1214">
        <v>83</v>
      </c>
      <c r="P1214" t="b">
        <v>1</v>
      </c>
      <c r="Q1214" t="s">
        <v>8285</v>
      </c>
      <c r="R1214" s="5">
        <f>Table1[[#This Row],[pledged]]/D1214</f>
        <v>1.2904</v>
      </c>
      <c r="S1214" s="6">
        <f>IFERROR(Table1[[#This Row],[pledged]]/Table1[[#This Row],[backers_count]],0)</f>
        <v>38.867469879518069</v>
      </c>
      <c r="T1214" s="5" t="s">
        <v>8338</v>
      </c>
      <c r="U1214" s="5" t="s">
        <v>8339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 t="str">
        <f>TEXT(((Table1[[#This Row],[deadline]]/60/60)/24)+DATE(1970,1,1),"mmm")</f>
        <v>Jan</v>
      </c>
      <c r="K1215" s="14" t="str">
        <f>TEXT(((Table1[[#This Row],[deadline]]/60/60)/24)+DATE(1970,1,1),"yyyy")</f>
        <v>2017</v>
      </c>
      <c r="L1215">
        <v>1482862100</v>
      </c>
      <c r="M1215">
        <f>((Table1[[#This Row],[launched_at]]/60/60)/24)+DATE(1970,1,1)+(-5/24)</f>
        <v>42731.547453703701</v>
      </c>
      <c r="N1215" t="b">
        <v>0</v>
      </c>
      <c r="O1215">
        <v>108</v>
      </c>
      <c r="P1215" t="b">
        <v>1</v>
      </c>
      <c r="Q1215" t="s">
        <v>8285</v>
      </c>
      <c r="R1215" s="5">
        <f>Table1[[#This Row],[pledged]]/D1215</f>
        <v>1.0223076923076924</v>
      </c>
      <c r="S1215" s="6">
        <f>IFERROR(Table1[[#This Row],[pledged]]/Table1[[#This Row],[backers_count]],0)</f>
        <v>61.527777777777779</v>
      </c>
      <c r="T1215" s="5" t="s">
        <v>8338</v>
      </c>
      <c r="U1215" s="5" t="s">
        <v>8339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 t="str">
        <f>TEXT(((Table1[[#This Row],[deadline]]/60/60)/24)+DATE(1970,1,1),"mmm")</f>
        <v>Jun</v>
      </c>
      <c r="K1216" s="14" t="str">
        <f>TEXT(((Table1[[#This Row],[deadline]]/60/60)/24)+DATE(1970,1,1),"yyyy")</f>
        <v>2015</v>
      </c>
      <c r="L1216">
        <v>1428696605</v>
      </c>
      <c r="M1216">
        <f>((Table1[[#This Row],[launched_at]]/60/60)/24)+DATE(1970,1,1)+(-5/24)</f>
        <v>42104.632002314807</v>
      </c>
      <c r="N1216" t="b">
        <v>0</v>
      </c>
      <c r="O1216">
        <v>25</v>
      </c>
      <c r="P1216" t="b">
        <v>1</v>
      </c>
      <c r="Q1216" t="s">
        <v>8285</v>
      </c>
      <c r="R1216" s="5">
        <f>Table1[[#This Row],[pledged]]/D1216</f>
        <v>1.3180000000000001</v>
      </c>
      <c r="S1216" s="6">
        <f>IFERROR(Table1[[#This Row],[pledged]]/Table1[[#This Row],[backers_count]],0)</f>
        <v>105.44</v>
      </c>
      <c r="T1216" s="5" t="s">
        <v>8338</v>
      </c>
      <c r="U1216" s="5" t="s">
        <v>8339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 t="str">
        <f>TEXT(((Table1[[#This Row],[deadline]]/60/60)/24)+DATE(1970,1,1),"mmm")</f>
        <v>May</v>
      </c>
      <c r="K1217" s="14" t="str">
        <f>TEXT(((Table1[[#This Row],[deadline]]/60/60)/24)+DATE(1970,1,1),"yyyy")</f>
        <v>2014</v>
      </c>
      <c r="L1217">
        <v>1398895756</v>
      </c>
      <c r="M1217">
        <f>((Table1[[#This Row],[launched_at]]/60/60)/24)+DATE(1970,1,1)+(-5/24)</f>
        <v>41759.714768518512</v>
      </c>
      <c r="N1217" t="b">
        <v>0</v>
      </c>
      <c r="O1217">
        <v>549</v>
      </c>
      <c r="P1217" t="b">
        <v>1</v>
      </c>
      <c r="Q1217" t="s">
        <v>8285</v>
      </c>
      <c r="R1217" s="5">
        <f>Table1[[#This Row],[pledged]]/D1217</f>
        <v>7.8608020000000005</v>
      </c>
      <c r="S1217" s="6">
        <f>IFERROR(Table1[[#This Row],[pledged]]/Table1[[#This Row],[backers_count]],0)</f>
        <v>71.592003642987251</v>
      </c>
      <c r="T1217" s="5" t="s">
        <v>8338</v>
      </c>
      <c r="U1217" s="5" t="s">
        <v>8339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 t="str">
        <f>TEXT(((Table1[[#This Row],[deadline]]/60/60)/24)+DATE(1970,1,1),"mmm")</f>
        <v>Oct</v>
      </c>
      <c r="K1218" s="14" t="str">
        <f>TEXT(((Table1[[#This Row],[deadline]]/60/60)/24)+DATE(1970,1,1),"yyyy")</f>
        <v>2015</v>
      </c>
      <c r="L1218">
        <v>1441032457</v>
      </c>
      <c r="M1218">
        <f>((Table1[[#This Row],[launched_at]]/60/60)/24)+DATE(1970,1,1)+(-5/24)</f>
        <v>42247.408067129632</v>
      </c>
      <c r="N1218" t="b">
        <v>0</v>
      </c>
      <c r="O1218">
        <v>222</v>
      </c>
      <c r="P1218" t="b">
        <v>1</v>
      </c>
      <c r="Q1218" t="s">
        <v>8285</v>
      </c>
      <c r="R1218" s="5">
        <f>Table1[[#This Row],[pledged]]/D1218</f>
        <v>1.4570000000000001</v>
      </c>
      <c r="S1218" s="6">
        <f>IFERROR(Table1[[#This Row],[pledged]]/Table1[[#This Row],[backers_count]],0)</f>
        <v>91.882882882882882</v>
      </c>
      <c r="T1218" s="5" t="s">
        <v>8338</v>
      </c>
      <c r="U1218" s="5" t="s">
        <v>8339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 t="str">
        <f>TEXT(((Table1[[#This Row],[deadline]]/60/60)/24)+DATE(1970,1,1),"mmm")</f>
        <v>Jul</v>
      </c>
      <c r="K1219" s="14" t="str">
        <f>TEXT(((Table1[[#This Row],[deadline]]/60/60)/24)+DATE(1970,1,1),"yyyy")</f>
        <v>2016</v>
      </c>
      <c r="L1219">
        <v>1465932340</v>
      </c>
      <c r="M1219">
        <f>((Table1[[#This Row],[launched_at]]/60/60)/24)+DATE(1970,1,1)+(-5/24)</f>
        <v>42535.6011574074</v>
      </c>
      <c r="N1219" t="b">
        <v>0</v>
      </c>
      <c r="O1219">
        <v>183</v>
      </c>
      <c r="P1219" t="b">
        <v>1</v>
      </c>
      <c r="Q1219" t="s">
        <v>8285</v>
      </c>
      <c r="R1219" s="5">
        <f>Table1[[#This Row],[pledged]]/D1219</f>
        <v>1.026</v>
      </c>
      <c r="S1219" s="6">
        <f>IFERROR(Table1[[#This Row],[pledged]]/Table1[[#This Row],[backers_count]],0)</f>
        <v>148.57377049180329</v>
      </c>
      <c r="T1219" s="5" t="s">
        <v>8338</v>
      </c>
      <c r="U1219" s="5" t="s">
        <v>8339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 t="str">
        <f>TEXT(((Table1[[#This Row],[deadline]]/60/60)/24)+DATE(1970,1,1),"mmm")</f>
        <v>Nov</v>
      </c>
      <c r="K1220" s="14" t="str">
        <f>TEXT(((Table1[[#This Row],[deadline]]/60/60)/24)+DATE(1970,1,1),"yyyy")</f>
        <v>2015</v>
      </c>
      <c r="L1220">
        <v>1443714800</v>
      </c>
      <c r="M1220">
        <f>((Table1[[#This Row],[launched_at]]/60/60)/24)+DATE(1970,1,1)+(-5/24)</f>
        <v>42278.453703703701</v>
      </c>
      <c r="N1220" t="b">
        <v>0</v>
      </c>
      <c r="O1220">
        <v>89</v>
      </c>
      <c r="P1220" t="b">
        <v>1</v>
      </c>
      <c r="Q1220" t="s">
        <v>8285</v>
      </c>
      <c r="R1220" s="5">
        <f>Table1[[#This Row],[pledged]]/D1220</f>
        <v>1.7227777777777777</v>
      </c>
      <c r="S1220" s="6">
        <f>IFERROR(Table1[[#This Row],[pledged]]/Table1[[#This Row],[backers_count]],0)</f>
        <v>174.2134831460674</v>
      </c>
      <c r="T1220" s="5" t="s">
        <v>8338</v>
      </c>
      <c r="U1220" s="5" t="s">
        <v>8339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 t="str">
        <f>TEXT(((Table1[[#This Row],[deadline]]/60/60)/24)+DATE(1970,1,1),"mmm")</f>
        <v>Oct</v>
      </c>
      <c r="K1221" s="14" t="str">
        <f>TEXT(((Table1[[#This Row],[deadline]]/60/60)/24)+DATE(1970,1,1),"yyyy")</f>
        <v>2016</v>
      </c>
      <c r="L1221">
        <v>1474369513</v>
      </c>
      <c r="M1221">
        <f>((Table1[[#This Row],[launched_at]]/60/60)/24)+DATE(1970,1,1)+(-5/24)</f>
        <v>42633.253622685181</v>
      </c>
      <c r="N1221" t="b">
        <v>0</v>
      </c>
      <c r="O1221">
        <v>253</v>
      </c>
      <c r="P1221" t="b">
        <v>1</v>
      </c>
      <c r="Q1221" t="s">
        <v>8285</v>
      </c>
      <c r="R1221" s="5">
        <f>Table1[[#This Row],[pledged]]/D1221</f>
        <v>1.5916819571865444</v>
      </c>
      <c r="S1221" s="6">
        <f>IFERROR(Table1[[#This Row],[pledged]]/Table1[[#This Row],[backers_count]],0)</f>
        <v>102.86166007905139</v>
      </c>
      <c r="T1221" s="5" t="s">
        <v>8338</v>
      </c>
      <c r="U1221" s="5" t="s">
        <v>8339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 t="str">
        <f>TEXT(((Table1[[#This Row],[deadline]]/60/60)/24)+DATE(1970,1,1),"mmm")</f>
        <v>Aug</v>
      </c>
      <c r="K1222" s="14" t="str">
        <f>TEXT(((Table1[[#This Row],[deadline]]/60/60)/24)+DATE(1970,1,1),"yyyy")</f>
        <v>2015</v>
      </c>
      <c r="L1222">
        <v>1437923112</v>
      </c>
      <c r="M1222">
        <f>((Table1[[#This Row],[launched_at]]/60/60)/24)+DATE(1970,1,1)+(-5/24)</f>
        <v>42211.420277777775</v>
      </c>
      <c r="N1222" t="b">
        <v>0</v>
      </c>
      <c r="O1222">
        <v>140</v>
      </c>
      <c r="P1222" t="b">
        <v>1</v>
      </c>
      <c r="Q1222" t="s">
        <v>8285</v>
      </c>
      <c r="R1222" s="5">
        <f>Table1[[#This Row],[pledged]]/D1222</f>
        <v>1.0376666666666667</v>
      </c>
      <c r="S1222" s="6">
        <f>IFERROR(Table1[[#This Row],[pledged]]/Table1[[#This Row],[backers_count]],0)</f>
        <v>111.17857142857143</v>
      </c>
      <c r="T1222" s="5" t="s">
        <v>8338</v>
      </c>
      <c r="U1222" s="5" t="s">
        <v>8339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 t="str">
        <f>TEXT(((Table1[[#This Row],[deadline]]/60/60)/24)+DATE(1970,1,1),"mmm")</f>
        <v>Dec</v>
      </c>
      <c r="K1223" s="14" t="str">
        <f>TEXT(((Table1[[#This Row],[deadline]]/60/60)/24)+DATE(1970,1,1),"yyyy")</f>
        <v>2016</v>
      </c>
      <c r="L1223">
        <v>1478431488</v>
      </c>
      <c r="M1223">
        <f>((Table1[[#This Row],[launched_at]]/60/60)/24)+DATE(1970,1,1)+(-5/24)</f>
        <v>42680.267222222225</v>
      </c>
      <c r="N1223" t="b">
        <v>0</v>
      </c>
      <c r="O1223">
        <v>103</v>
      </c>
      <c r="P1223" t="b">
        <v>1</v>
      </c>
      <c r="Q1223" t="s">
        <v>8285</v>
      </c>
      <c r="R1223" s="5">
        <f>Table1[[#This Row],[pledged]]/D1223</f>
        <v>1.1140954545454547</v>
      </c>
      <c r="S1223" s="6">
        <f>IFERROR(Table1[[#This Row],[pledged]]/Table1[[#This Row],[backers_count]],0)</f>
        <v>23.796213592233013</v>
      </c>
      <c r="T1223" s="5" t="s">
        <v>8338</v>
      </c>
      <c r="U1223" s="5" t="s">
        <v>8339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 t="str">
        <f>TEXT(((Table1[[#This Row],[deadline]]/60/60)/24)+DATE(1970,1,1),"mmm")</f>
        <v>Apr</v>
      </c>
      <c r="K1224" s="14" t="str">
        <f>TEXT(((Table1[[#This Row],[deadline]]/60/60)/24)+DATE(1970,1,1),"yyyy")</f>
        <v>2016</v>
      </c>
      <c r="L1224">
        <v>1456852647</v>
      </c>
      <c r="M1224">
        <f>((Table1[[#This Row],[launched_at]]/60/60)/24)+DATE(1970,1,1)+(-5/24)</f>
        <v>42430.512118055551</v>
      </c>
      <c r="N1224" t="b">
        <v>0</v>
      </c>
      <c r="O1224">
        <v>138</v>
      </c>
      <c r="P1224" t="b">
        <v>1</v>
      </c>
      <c r="Q1224" t="s">
        <v>8285</v>
      </c>
      <c r="R1224" s="5">
        <f>Table1[[#This Row],[pledged]]/D1224</f>
        <v>2.80375</v>
      </c>
      <c r="S1224" s="6">
        <f>IFERROR(Table1[[#This Row],[pledged]]/Table1[[#This Row],[backers_count]],0)</f>
        <v>81.268115942028984</v>
      </c>
      <c r="T1224" s="5" t="s">
        <v>8338</v>
      </c>
      <c r="U1224" s="5" t="s">
        <v>8339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 t="str">
        <f>TEXT(((Table1[[#This Row],[deadline]]/60/60)/24)+DATE(1970,1,1),"mmm")</f>
        <v>Nov</v>
      </c>
      <c r="K1225" s="14" t="str">
        <f>TEXT(((Table1[[#This Row],[deadline]]/60/60)/24)+DATE(1970,1,1),"yyyy")</f>
        <v>2016</v>
      </c>
      <c r="L1225">
        <v>1476159309</v>
      </c>
      <c r="M1225">
        <f>((Table1[[#This Row],[launched_at]]/60/60)/24)+DATE(1970,1,1)+(-5/24)</f>
        <v>42653.968854166662</v>
      </c>
      <c r="N1225" t="b">
        <v>0</v>
      </c>
      <c r="O1225">
        <v>191</v>
      </c>
      <c r="P1225" t="b">
        <v>1</v>
      </c>
      <c r="Q1225" t="s">
        <v>8285</v>
      </c>
      <c r="R1225" s="5">
        <f>Table1[[#This Row],[pledged]]/D1225</f>
        <v>1.1210606060606061</v>
      </c>
      <c r="S1225" s="6">
        <f>IFERROR(Table1[[#This Row],[pledged]]/Table1[[#This Row],[backers_count]],0)</f>
        <v>116.21465968586388</v>
      </c>
      <c r="T1225" s="5" t="s">
        <v>8338</v>
      </c>
      <c r="U1225" s="5" t="s">
        <v>8339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 t="str">
        <f>TEXT(((Table1[[#This Row],[deadline]]/60/60)/24)+DATE(1970,1,1),"mmm")</f>
        <v>Jun</v>
      </c>
      <c r="K1226" s="14" t="str">
        <f>TEXT(((Table1[[#This Row],[deadline]]/60/60)/24)+DATE(1970,1,1),"yyyy")</f>
        <v>2014</v>
      </c>
      <c r="L1226">
        <v>1396876302</v>
      </c>
      <c r="M1226">
        <f>((Table1[[#This Row],[launched_at]]/60/60)/24)+DATE(1970,1,1)+(-5/24)</f>
        <v>41736.341458333329</v>
      </c>
      <c r="N1226" t="b">
        <v>0</v>
      </c>
      <c r="O1226">
        <v>18</v>
      </c>
      <c r="P1226" t="b">
        <v>0</v>
      </c>
      <c r="Q1226" t="s">
        <v>8286</v>
      </c>
      <c r="R1226" s="5">
        <f>Table1[[#This Row],[pledged]]/D1226</f>
        <v>7.0666666666666669E-2</v>
      </c>
      <c r="S1226" s="6">
        <f>IFERROR(Table1[[#This Row],[pledged]]/Table1[[#This Row],[backers_count]],0)</f>
        <v>58.888888888888886</v>
      </c>
      <c r="T1226" s="5" t="s">
        <v>8325</v>
      </c>
      <c r="U1226" s="5" t="s">
        <v>8340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 t="str">
        <f>TEXT(((Table1[[#This Row],[deadline]]/60/60)/24)+DATE(1970,1,1),"mmm")</f>
        <v>Oct</v>
      </c>
      <c r="K1227" s="14" t="str">
        <f>TEXT(((Table1[[#This Row],[deadline]]/60/60)/24)+DATE(1970,1,1),"yyyy")</f>
        <v>2013</v>
      </c>
      <c r="L1227">
        <v>1377294278</v>
      </c>
      <c r="M1227">
        <f>((Table1[[#This Row],[launched_at]]/60/60)/24)+DATE(1970,1,1)+(-5/24)</f>
        <v>41509.697662037033</v>
      </c>
      <c r="N1227" t="b">
        <v>0</v>
      </c>
      <c r="O1227">
        <v>3</v>
      </c>
      <c r="P1227" t="b">
        <v>0</v>
      </c>
      <c r="Q1227" t="s">
        <v>8286</v>
      </c>
      <c r="R1227" s="5">
        <f>Table1[[#This Row],[pledged]]/D1227</f>
        <v>4.3999999999999997E-2</v>
      </c>
      <c r="S1227" s="6">
        <f>IFERROR(Table1[[#This Row],[pledged]]/Table1[[#This Row],[backers_count]],0)</f>
        <v>44</v>
      </c>
      <c r="T1227" s="5" t="s">
        <v>8325</v>
      </c>
      <c r="U1227" s="5" t="s">
        <v>8340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 t="str">
        <f>TEXT(((Table1[[#This Row],[deadline]]/60/60)/24)+DATE(1970,1,1),"mmm")</f>
        <v>Apr</v>
      </c>
      <c r="K1228" s="14" t="str">
        <f>TEXT(((Table1[[#This Row],[deadline]]/60/60)/24)+DATE(1970,1,1),"yyyy")</f>
        <v>2014</v>
      </c>
      <c r="L1228">
        <v>1395089981</v>
      </c>
      <c r="M1228">
        <f>((Table1[[#This Row],[launched_at]]/60/60)/24)+DATE(1970,1,1)+(-5/24)</f>
        <v>41715.666446759256</v>
      </c>
      <c r="N1228" t="b">
        <v>0</v>
      </c>
      <c r="O1228">
        <v>40</v>
      </c>
      <c r="P1228" t="b">
        <v>0</v>
      </c>
      <c r="Q1228" t="s">
        <v>8286</v>
      </c>
      <c r="R1228" s="5">
        <f>Table1[[#This Row],[pledged]]/D1228</f>
        <v>3.8739999999999997E-2</v>
      </c>
      <c r="S1228" s="6">
        <f>IFERROR(Table1[[#This Row],[pledged]]/Table1[[#This Row],[backers_count]],0)</f>
        <v>48.424999999999997</v>
      </c>
      <c r="T1228" s="5" t="s">
        <v>8325</v>
      </c>
      <c r="U1228" s="5" t="s">
        <v>8340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 t="str">
        <f>TEXT(((Table1[[#This Row],[deadline]]/60/60)/24)+DATE(1970,1,1),"mmm")</f>
        <v>Aug</v>
      </c>
      <c r="K1229" s="14" t="str">
        <f>TEXT(((Table1[[#This Row],[deadline]]/60/60)/24)+DATE(1970,1,1),"yyyy")</f>
        <v>2014</v>
      </c>
      <c r="L1229">
        <v>1404770616</v>
      </c>
      <c r="M1229">
        <f>((Table1[[#This Row],[launched_at]]/60/60)/24)+DATE(1970,1,1)+(-5/24)</f>
        <v>41827.710833333331</v>
      </c>
      <c r="N1229" t="b">
        <v>0</v>
      </c>
      <c r="O1229">
        <v>0</v>
      </c>
      <c r="P1229" t="b">
        <v>0</v>
      </c>
      <c r="Q1229" t="s">
        <v>8286</v>
      </c>
      <c r="R1229" s="5">
        <f>Table1[[#This Row],[pledged]]/D1229</f>
        <v>0</v>
      </c>
      <c r="S1229" s="6">
        <f>IFERROR(Table1[[#This Row],[pledged]]/Table1[[#This Row],[backers_count]],0)</f>
        <v>0</v>
      </c>
      <c r="T1229" s="5" t="s">
        <v>8325</v>
      </c>
      <c r="U1229" s="5" t="s">
        <v>8340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 t="str">
        <f>TEXT(((Table1[[#This Row],[deadline]]/60/60)/24)+DATE(1970,1,1),"mmm")</f>
        <v>Sep</v>
      </c>
      <c r="K1230" s="14" t="str">
        <f>TEXT(((Table1[[#This Row],[deadline]]/60/60)/24)+DATE(1970,1,1),"yyyy")</f>
        <v>2011</v>
      </c>
      <c r="L1230">
        <v>1312047008</v>
      </c>
      <c r="M1230">
        <f>((Table1[[#This Row],[launched_at]]/60/60)/24)+DATE(1970,1,1)+(-5/24)</f>
        <v>40754.520925925921</v>
      </c>
      <c r="N1230" t="b">
        <v>0</v>
      </c>
      <c r="O1230">
        <v>24</v>
      </c>
      <c r="P1230" t="b">
        <v>0</v>
      </c>
      <c r="Q1230" t="s">
        <v>8286</v>
      </c>
      <c r="R1230" s="5">
        <f>Table1[[#This Row],[pledged]]/D1230</f>
        <v>0.29299999999999998</v>
      </c>
      <c r="S1230" s="6">
        <f>IFERROR(Table1[[#This Row],[pledged]]/Table1[[#This Row],[backers_count]],0)</f>
        <v>61.041666666666664</v>
      </c>
      <c r="T1230" s="5" t="s">
        <v>8325</v>
      </c>
      <c r="U1230" s="5" t="s">
        <v>8340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 t="str">
        <f>TEXT(((Table1[[#This Row],[deadline]]/60/60)/24)+DATE(1970,1,1),"mmm")</f>
        <v>Apr</v>
      </c>
      <c r="K1231" s="14" t="str">
        <f>TEXT(((Table1[[#This Row],[deadline]]/60/60)/24)+DATE(1970,1,1),"yyyy")</f>
        <v>2012</v>
      </c>
      <c r="L1231">
        <v>1331982127</v>
      </c>
      <c r="M1231">
        <f>((Table1[[#This Row],[launched_at]]/60/60)/24)+DATE(1970,1,1)+(-5/24)</f>
        <v>40985.251469907402</v>
      </c>
      <c r="N1231" t="b">
        <v>0</v>
      </c>
      <c r="O1231">
        <v>1</v>
      </c>
      <c r="P1231" t="b">
        <v>0</v>
      </c>
      <c r="Q1231" t="s">
        <v>8286</v>
      </c>
      <c r="R1231" s="5">
        <f>Table1[[#This Row],[pledged]]/D1231</f>
        <v>9.0909090909090905E-3</v>
      </c>
      <c r="S1231" s="6">
        <f>IFERROR(Table1[[#This Row],[pledged]]/Table1[[#This Row],[backers_count]],0)</f>
        <v>25</v>
      </c>
      <c r="T1231" s="5" t="s">
        <v>8325</v>
      </c>
      <c r="U1231" s="5" t="s">
        <v>8340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 t="str">
        <f>TEXT(((Table1[[#This Row],[deadline]]/60/60)/24)+DATE(1970,1,1),"mmm")</f>
        <v>Feb</v>
      </c>
      <c r="K1232" s="14" t="str">
        <f>TEXT(((Table1[[#This Row],[deadline]]/60/60)/24)+DATE(1970,1,1),"yyyy")</f>
        <v>2011</v>
      </c>
      <c r="L1232">
        <v>1295997630</v>
      </c>
      <c r="M1232">
        <f>((Table1[[#This Row],[launched_at]]/60/60)/24)+DATE(1970,1,1)+(-5/24)</f>
        <v>40568.764236111107</v>
      </c>
      <c r="N1232" t="b">
        <v>0</v>
      </c>
      <c r="O1232">
        <v>0</v>
      </c>
      <c r="P1232" t="b">
        <v>0</v>
      </c>
      <c r="Q1232" t="s">
        <v>8286</v>
      </c>
      <c r="R1232" s="5">
        <f>Table1[[#This Row],[pledged]]/D1232</f>
        <v>0</v>
      </c>
      <c r="S1232" s="6">
        <f>IFERROR(Table1[[#This Row],[pledged]]/Table1[[#This Row],[backers_count]],0)</f>
        <v>0</v>
      </c>
      <c r="T1232" s="5" t="s">
        <v>8325</v>
      </c>
      <c r="U1232" s="5" t="s">
        <v>8340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 t="str">
        <f>TEXT(((Table1[[#This Row],[deadline]]/60/60)/24)+DATE(1970,1,1),"mmm")</f>
        <v>Aug</v>
      </c>
      <c r="K1233" s="14" t="str">
        <f>TEXT(((Table1[[#This Row],[deadline]]/60/60)/24)+DATE(1970,1,1),"yyyy")</f>
        <v>2015</v>
      </c>
      <c r="L1233">
        <v>1436394968</v>
      </c>
      <c r="M1233">
        <f>((Table1[[#This Row],[launched_at]]/60/60)/24)+DATE(1970,1,1)+(-5/24)</f>
        <v>42193.733425925922</v>
      </c>
      <c r="N1233" t="b">
        <v>0</v>
      </c>
      <c r="O1233">
        <v>0</v>
      </c>
      <c r="P1233" t="b">
        <v>0</v>
      </c>
      <c r="Q1233" t="s">
        <v>8286</v>
      </c>
      <c r="R1233" s="5">
        <f>Table1[[#This Row],[pledged]]/D1233</f>
        <v>0</v>
      </c>
      <c r="S1233" s="6">
        <f>IFERROR(Table1[[#This Row],[pledged]]/Table1[[#This Row],[backers_count]],0)</f>
        <v>0</v>
      </c>
      <c r="T1233" s="5" t="s">
        <v>8325</v>
      </c>
      <c r="U1233" s="5" t="s">
        <v>8340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 t="str">
        <f>TEXT(((Table1[[#This Row],[deadline]]/60/60)/24)+DATE(1970,1,1),"mmm")</f>
        <v>Oct</v>
      </c>
      <c r="K1234" s="14" t="str">
        <f>TEXT(((Table1[[#This Row],[deadline]]/60/60)/24)+DATE(1970,1,1),"yyyy")</f>
        <v>2013</v>
      </c>
      <c r="L1234">
        <v>1377030070</v>
      </c>
      <c r="M1234">
        <f>((Table1[[#This Row],[launched_at]]/60/60)/24)+DATE(1970,1,1)+(-5/24)</f>
        <v>41506.639699074076</v>
      </c>
      <c r="N1234" t="b">
        <v>0</v>
      </c>
      <c r="O1234">
        <v>1</v>
      </c>
      <c r="P1234" t="b">
        <v>0</v>
      </c>
      <c r="Q1234" t="s">
        <v>8286</v>
      </c>
      <c r="R1234" s="5">
        <f>Table1[[#This Row],[pledged]]/D1234</f>
        <v>8.0000000000000002E-3</v>
      </c>
      <c r="S1234" s="6">
        <f>IFERROR(Table1[[#This Row],[pledged]]/Table1[[#This Row],[backers_count]],0)</f>
        <v>40</v>
      </c>
      <c r="T1234" s="5" t="s">
        <v>8325</v>
      </c>
      <c r="U1234" s="5" t="s">
        <v>8340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 t="str">
        <f>TEXT(((Table1[[#This Row],[deadline]]/60/60)/24)+DATE(1970,1,1),"mmm")</f>
        <v>Feb</v>
      </c>
      <c r="K1235" s="14" t="str">
        <f>TEXT(((Table1[[#This Row],[deadline]]/60/60)/24)+DATE(1970,1,1),"yyyy")</f>
        <v>2012</v>
      </c>
      <c r="L1235">
        <v>1328049974</v>
      </c>
      <c r="M1235">
        <f>((Table1[[#This Row],[launched_at]]/60/60)/24)+DATE(1970,1,1)+(-5/24)</f>
        <v>40939.740439814814</v>
      </c>
      <c r="N1235" t="b">
        <v>0</v>
      </c>
      <c r="O1235">
        <v>6</v>
      </c>
      <c r="P1235" t="b">
        <v>0</v>
      </c>
      <c r="Q1235" t="s">
        <v>8286</v>
      </c>
      <c r="R1235" s="5">
        <f>Table1[[#This Row],[pledged]]/D1235</f>
        <v>0.11600000000000001</v>
      </c>
      <c r="S1235" s="6">
        <f>IFERROR(Table1[[#This Row],[pledged]]/Table1[[#This Row],[backers_count]],0)</f>
        <v>19.333333333333332</v>
      </c>
      <c r="T1235" s="5" t="s">
        <v>8325</v>
      </c>
      <c r="U1235" s="5" t="s">
        <v>8340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 t="str">
        <f>TEXT(((Table1[[#This Row],[deadline]]/60/60)/24)+DATE(1970,1,1),"mmm")</f>
        <v>Feb</v>
      </c>
      <c r="K1236" s="14" t="str">
        <f>TEXT(((Table1[[#This Row],[deadline]]/60/60)/24)+DATE(1970,1,1),"yyyy")</f>
        <v>2015</v>
      </c>
      <c r="L1236">
        <v>1420311342</v>
      </c>
      <c r="M1236">
        <f>((Table1[[#This Row],[launched_at]]/60/60)/24)+DATE(1970,1,1)+(-5/24)</f>
        <v>42007.580347222225</v>
      </c>
      <c r="N1236" t="b">
        <v>0</v>
      </c>
      <c r="O1236">
        <v>0</v>
      </c>
      <c r="P1236" t="b">
        <v>0</v>
      </c>
      <c r="Q1236" t="s">
        <v>8286</v>
      </c>
      <c r="R1236" s="5">
        <f>Table1[[#This Row],[pledged]]/D1236</f>
        <v>0</v>
      </c>
      <c r="S1236" s="6">
        <f>IFERROR(Table1[[#This Row],[pledged]]/Table1[[#This Row],[backers_count]],0)</f>
        <v>0</v>
      </c>
      <c r="T1236" s="5" t="s">
        <v>8325</v>
      </c>
      <c r="U1236" s="5" t="s">
        <v>8340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 t="str">
        <f>TEXT(((Table1[[#This Row],[deadline]]/60/60)/24)+DATE(1970,1,1),"mmm")</f>
        <v>Dec</v>
      </c>
      <c r="K1237" s="14" t="str">
        <f>TEXT(((Table1[[#This Row],[deadline]]/60/60)/24)+DATE(1970,1,1),"yyyy")</f>
        <v>2013</v>
      </c>
      <c r="L1237">
        <v>1383621299</v>
      </c>
      <c r="M1237">
        <f>((Table1[[#This Row],[launched_at]]/60/60)/24)+DATE(1970,1,1)+(-5/24)</f>
        <v>41582.927071759259</v>
      </c>
      <c r="N1237" t="b">
        <v>0</v>
      </c>
      <c r="O1237">
        <v>6</v>
      </c>
      <c r="P1237" t="b">
        <v>0</v>
      </c>
      <c r="Q1237" t="s">
        <v>8286</v>
      </c>
      <c r="R1237" s="5">
        <f>Table1[[#This Row],[pledged]]/D1237</f>
        <v>2.787363950092912E-2</v>
      </c>
      <c r="S1237" s="6">
        <f>IFERROR(Table1[[#This Row],[pledged]]/Table1[[#This Row],[backers_count]],0)</f>
        <v>35</v>
      </c>
      <c r="T1237" s="5" t="s">
        <v>8325</v>
      </c>
      <c r="U1237" s="5" t="s">
        <v>8340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 t="str">
        <f>TEXT(((Table1[[#This Row],[deadline]]/60/60)/24)+DATE(1970,1,1),"mmm")</f>
        <v>Jul</v>
      </c>
      <c r="K1238" s="14" t="str">
        <f>TEXT(((Table1[[#This Row],[deadline]]/60/60)/24)+DATE(1970,1,1),"yyyy")</f>
        <v>2012</v>
      </c>
      <c r="L1238">
        <v>1342801164</v>
      </c>
      <c r="M1238">
        <f>((Table1[[#This Row],[launched_at]]/60/60)/24)+DATE(1970,1,1)+(-5/24)</f>
        <v>41110.47180555555</v>
      </c>
      <c r="N1238" t="b">
        <v>0</v>
      </c>
      <c r="O1238">
        <v>0</v>
      </c>
      <c r="P1238" t="b">
        <v>0</v>
      </c>
      <c r="Q1238" t="s">
        <v>8286</v>
      </c>
      <c r="R1238" s="5">
        <f>Table1[[#This Row],[pledged]]/D1238</f>
        <v>0</v>
      </c>
      <c r="S1238" s="6">
        <f>IFERROR(Table1[[#This Row],[pledged]]/Table1[[#This Row],[backers_count]],0)</f>
        <v>0</v>
      </c>
      <c r="T1238" s="5" t="s">
        <v>8325</v>
      </c>
      <c r="U1238" s="5" t="s">
        <v>8340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 t="str">
        <f>TEXT(((Table1[[#This Row],[deadline]]/60/60)/24)+DATE(1970,1,1),"mmm")</f>
        <v>Aug</v>
      </c>
      <c r="K1239" s="14" t="str">
        <f>TEXT(((Table1[[#This Row],[deadline]]/60/60)/24)+DATE(1970,1,1),"yyyy")</f>
        <v>2012</v>
      </c>
      <c r="L1239">
        <v>1344062865</v>
      </c>
      <c r="M1239">
        <f>((Table1[[#This Row],[launched_at]]/60/60)/24)+DATE(1970,1,1)+(-5/24)</f>
        <v>41125.074826388889</v>
      </c>
      <c r="N1239" t="b">
        <v>0</v>
      </c>
      <c r="O1239">
        <v>0</v>
      </c>
      <c r="P1239" t="b">
        <v>0</v>
      </c>
      <c r="Q1239" t="s">
        <v>8286</v>
      </c>
      <c r="R1239" s="5">
        <f>Table1[[#This Row],[pledged]]/D1239</f>
        <v>0</v>
      </c>
      <c r="S1239" s="6">
        <f>IFERROR(Table1[[#This Row],[pledged]]/Table1[[#This Row],[backers_count]],0)</f>
        <v>0</v>
      </c>
      <c r="T1239" s="5" t="s">
        <v>8325</v>
      </c>
      <c r="U1239" s="5" t="s">
        <v>8340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 t="str">
        <f>TEXT(((Table1[[#This Row],[deadline]]/60/60)/24)+DATE(1970,1,1),"mmm")</f>
        <v>Aug</v>
      </c>
      <c r="K1240" s="14" t="str">
        <f>TEXT(((Table1[[#This Row],[deadline]]/60/60)/24)+DATE(1970,1,1),"yyyy")</f>
        <v>2011</v>
      </c>
      <c r="L1240">
        <v>1310049536</v>
      </c>
      <c r="M1240">
        <f>((Table1[[#This Row],[launched_at]]/60/60)/24)+DATE(1970,1,1)+(-5/24)</f>
        <v>40731.402037037034</v>
      </c>
      <c r="N1240" t="b">
        <v>0</v>
      </c>
      <c r="O1240">
        <v>3</v>
      </c>
      <c r="P1240" t="b">
        <v>0</v>
      </c>
      <c r="Q1240" t="s">
        <v>8286</v>
      </c>
      <c r="R1240" s="5">
        <f>Table1[[#This Row],[pledged]]/D1240</f>
        <v>0.17799999999999999</v>
      </c>
      <c r="S1240" s="6">
        <f>IFERROR(Table1[[#This Row],[pledged]]/Table1[[#This Row],[backers_count]],0)</f>
        <v>59.333333333333336</v>
      </c>
      <c r="T1240" s="5" t="s">
        <v>8325</v>
      </c>
      <c r="U1240" s="5" t="s">
        <v>8340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 t="str">
        <f>TEXT(((Table1[[#This Row],[deadline]]/60/60)/24)+DATE(1970,1,1),"mmm")</f>
        <v>Jan</v>
      </c>
      <c r="K1241" s="14" t="str">
        <f>TEXT(((Table1[[#This Row],[deadline]]/60/60)/24)+DATE(1970,1,1),"yyyy")</f>
        <v>2012</v>
      </c>
      <c r="L1241">
        <v>1323212767</v>
      </c>
      <c r="M1241">
        <f>((Table1[[#This Row],[launched_at]]/60/60)/24)+DATE(1970,1,1)+(-5/24)</f>
        <v>40883.754247685181</v>
      </c>
      <c r="N1241" t="b">
        <v>0</v>
      </c>
      <c r="O1241">
        <v>0</v>
      </c>
      <c r="P1241" t="b">
        <v>0</v>
      </c>
      <c r="Q1241" t="s">
        <v>8286</v>
      </c>
      <c r="R1241" s="5">
        <f>Table1[[#This Row],[pledged]]/D1241</f>
        <v>0</v>
      </c>
      <c r="S1241" s="6">
        <f>IFERROR(Table1[[#This Row],[pledged]]/Table1[[#This Row],[backers_count]],0)</f>
        <v>0</v>
      </c>
      <c r="T1241" s="5" t="s">
        <v>8325</v>
      </c>
      <c r="U1241" s="5" t="s">
        <v>8340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 t="str">
        <f>TEXT(((Table1[[#This Row],[deadline]]/60/60)/24)+DATE(1970,1,1),"mmm")</f>
        <v>Jul</v>
      </c>
      <c r="K1242" s="14" t="str">
        <f>TEXT(((Table1[[#This Row],[deadline]]/60/60)/24)+DATE(1970,1,1),"yyyy")</f>
        <v>2013</v>
      </c>
      <c r="L1242">
        <v>1368579457</v>
      </c>
      <c r="M1242">
        <f>((Table1[[#This Row],[launched_at]]/60/60)/24)+DATE(1970,1,1)+(-5/24)</f>
        <v>41408.831678240742</v>
      </c>
      <c r="N1242" t="b">
        <v>0</v>
      </c>
      <c r="O1242">
        <v>8</v>
      </c>
      <c r="P1242" t="b">
        <v>0</v>
      </c>
      <c r="Q1242" t="s">
        <v>8286</v>
      </c>
      <c r="R1242" s="5">
        <f>Table1[[#This Row],[pledged]]/D1242</f>
        <v>3.0124999999999999E-2</v>
      </c>
      <c r="S1242" s="6">
        <f>IFERROR(Table1[[#This Row],[pledged]]/Table1[[#This Row],[backers_count]],0)</f>
        <v>30.125</v>
      </c>
      <c r="T1242" s="5" t="s">
        <v>8325</v>
      </c>
      <c r="U1242" s="5" t="s">
        <v>8340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 t="str">
        <f>TEXT(((Table1[[#This Row],[deadline]]/60/60)/24)+DATE(1970,1,1),"mmm")</f>
        <v>Nov</v>
      </c>
      <c r="K1243" s="14" t="str">
        <f>TEXT(((Table1[[#This Row],[deadline]]/60/60)/24)+DATE(1970,1,1),"yyyy")</f>
        <v>2014</v>
      </c>
      <c r="L1243">
        <v>1413057980</v>
      </c>
      <c r="M1243">
        <f>((Table1[[#This Row],[launched_at]]/60/60)/24)+DATE(1970,1,1)+(-5/24)</f>
        <v>41923.629398148143</v>
      </c>
      <c r="N1243" t="b">
        <v>0</v>
      </c>
      <c r="O1243">
        <v>34</v>
      </c>
      <c r="P1243" t="b">
        <v>0</v>
      </c>
      <c r="Q1243" t="s">
        <v>8286</v>
      </c>
      <c r="R1243" s="5">
        <f>Table1[[#This Row],[pledged]]/D1243</f>
        <v>0.50739999999999996</v>
      </c>
      <c r="S1243" s="6">
        <f>IFERROR(Table1[[#This Row],[pledged]]/Table1[[#This Row],[backers_count]],0)</f>
        <v>74.617647058823536</v>
      </c>
      <c r="T1243" s="5" t="s">
        <v>8325</v>
      </c>
      <c r="U1243" s="5" t="s">
        <v>8340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 t="str">
        <f>TEXT(((Table1[[#This Row],[deadline]]/60/60)/24)+DATE(1970,1,1),"mmm")</f>
        <v>Sep</v>
      </c>
      <c r="K1244" s="14" t="str">
        <f>TEXT(((Table1[[#This Row],[deadline]]/60/60)/24)+DATE(1970,1,1),"yyyy")</f>
        <v>2011</v>
      </c>
      <c r="L1244">
        <v>1314417502</v>
      </c>
      <c r="M1244">
        <f>((Table1[[#This Row],[launched_at]]/60/60)/24)+DATE(1970,1,1)+(-5/24)</f>
        <v>40781.957199074073</v>
      </c>
      <c r="N1244" t="b">
        <v>0</v>
      </c>
      <c r="O1244">
        <v>1</v>
      </c>
      <c r="P1244" t="b">
        <v>0</v>
      </c>
      <c r="Q1244" t="s">
        <v>8286</v>
      </c>
      <c r="R1244" s="5">
        <f>Table1[[#This Row],[pledged]]/D1244</f>
        <v>5.4884742041712408E-3</v>
      </c>
      <c r="S1244" s="6">
        <f>IFERROR(Table1[[#This Row],[pledged]]/Table1[[#This Row],[backers_count]],0)</f>
        <v>5</v>
      </c>
      <c r="T1244" s="5" t="s">
        <v>8325</v>
      </c>
      <c r="U1244" s="5" t="s">
        <v>8340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 t="str">
        <f>TEXT(((Table1[[#This Row],[deadline]]/60/60)/24)+DATE(1970,1,1),"mmm")</f>
        <v>Jul</v>
      </c>
      <c r="K1245" s="14" t="str">
        <f>TEXT(((Table1[[#This Row],[deadline]]/60/60)/24)+DATE(1970,1,1),"yyyy")</f>
        <v>2011</v>
      </c>
      <c r="L1245">
        <v>1304888771</v>
      </c>
      <c r="M1245">
        <f>((Table1[[#This Row],[launched_at]]/60/60)/24)+DATE(1970,1,1)+(-5/24)</f>
        <v>40671.670960648145</v>
      </c>
      <c r="N1245" t="b">
        <v>0</v>
      </c>
      <c r="O1245">
        <v>38</v>
      </c>
      <c r="P1245" t="b">
        <v>0</v>
      </c>
      <c r="Q1245" t="s">
        <v>8286</v>
      </c>
      <c r="R1245" s="5">
        <f>Table1[[#This Row],[pledged]]/D1245</f>
        <v>0.14091666666666666</v>
      </c>
      <c r="S1245" s="6">
        <f>IFERROR(Table1[[#This Row],[pledged]]/Table1[[#This Row],[backers_count]],0)</f>
        <v>44.5</v>
      </c>
      <c r="T1245" s="5" t="s">
        <v>8325</v>
      </c>
      <c r="U1245" s="5" t="s">
        <v>8340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 t="str">
        <f>TEXT(((Table1[[#This Row],[deadline]]/60/60)/24)+DATE(1970,1,1),"mmm")</f>
        <v>Apr</v>
      </c>
      <c r="K1246" s="14" t="str">
        <f>TEXT(((Table1[[#This Row],[deadline]]/60/60)/24)+DATE(1970,1,1),"yyyy")</f>
        <v>2013</v>
      </c>
      <c r="L1246">
        <v>1363981723</v>
      </c>
      <c r="M1246">
        <f>((Table1[[#This Row],[launched_at]]/60/60)/24)+DATE(1970,1,1)+(-5/24)</f>
        <v>41355.617164351846</v>
      </c>
      <c r="N1246" t="b">
        <v>1</v>
      </c>
      <c r="O1246">
        <v>45</v>
      </c>
      <c r="P1246" t="b">
        <v>1</v>
      </c>
      <c r="Q1246" t="s">
        <v>8276</v>
      </c>
      <c r="R1246" s="5">
        <f>Table1[[#This Row],[pledged]]/D1246</f>
        <v>1.038</v>
      </c>
      <c r="S1246" s="6">
        <f>IFERROR(Table1[[#This Row],[pledged]]/Table1[[#This Row],[backers_count]],0)</f>
        <v>46.133333333333333</v>
      </c>
      <c r="T1246" s="5" t="s">
        <v>8325</v>
      </c>
      <c r="U1246" s="5" t="s">
        <v>8326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 t="str">
        <f>TEXT(((Table1[[#This Row],[deadline]]/60/60)/24)+DATE(1970,1,1),"mmm")</f>
        <v>Jun</v>
      </c>
      <c r="K1247" s="14" t="str">
        <f>TEXT(((Table1[[#This Row],[deadline]]/60/60)/24)+DATE(1970,1,1),"yyyy")</f>
        <v>2014</v>
      </c>
      <c r="L1247">
        <v>1400163834</v>
      </c>
      <c r="M1247">
        <f>((Table1[[#This Row],[launched_at]]/60/60)/24)+DATE(1970,1,1)+(-5/24)</f>
        <v>41774.391597222217</v>
      </c>
      <c r="N1247" t="b">
        <v>1</v>
      </c>
      <c r="O1247">
        <v>17</v>
      </c>
      <c r="P1247" t="b">
        <v>1</v>
      </c>
      <c r="Q1247" t="s">
        <v>8276</v>
      </c>
      <c r="R1247" s="5">
        <f>Table1[[#This Row],[pledged]]/D1247</f>
        <v>1.2024999999999999</v>
      </c>
      <c r="S1247" s="6">
        <f>IFERROR(Table1[[#This Row],[pledged]]/Table1[[#This Row],[backers_count]],0)</f>
        <v>141.47058823529412</v>
      </c>
      <c r="T1247" s="5" t="s">
        <v>8325</v>
      </c>
      <c r="U1247" s="5" t="s">
        <v>8326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 t="str">
        <f>TEXT(((Table1[[#This Row],[deadline]]/60/60)/24)+DATE(1970,1,1),"mmm")</f>
        <v>Dec</v>
      </c>
      <c r="K1248" s="14" t="str">
        <f>TEXT(((Table1[[#This Row],[deadline]]/60/60)/24)+DATE(1970,1,1),"yyyy")</f>
        <v>2011</v>
      </c>
      <c r="L1248">
        <v>1319245349</v>
      </c>
      <c r="M1248">
        <f>((Table1[[#This Row],[launched_at]]/60/60)/24)+DATE(1970,1,1)+(-5/24)</f>
        <v>40837.835057870368</v>
      </c>
      <c r="N1248" t="b">
        <v>1</v>
      </c>
      <c r="O1248">
        <v>31</v>
      </c>
      <c r="P1248" t="b">
        <v>1</v>
      </c>
      <c r="Q1248" t="s">
        <v>8276</v>
      </c>
      <c r="R1248" s="5">
        <f>Table1[[#This Row],[pledged]]/D1248</f>
        <v>1.17</v>
      </c>
      <c r="S1248" s="6">
        <f>IFERROR(Table1[[#This Row],[pledged]]/Table1[[#This Row],[backers_count]],0)</f>
        <v>75.483870967741936</v>
      </c>
      <c r="T1248" s="5" t="s">
        <v>8325</v>
      </c>
      <c r="U1248" s="5" t="s">
        <v>8326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 t="str">
        <f>TEXT(((Table1[[#This Row],[deadline]]/60/60)/24)+DATE(1970,1,1),"mmm")</f>
        <v>May</v>
      </c>
      <c r="K1249" s="14" t="str">
        <f>TEXT(((Table1[[#This Row],[deadline]]/60/60)/24)+DATE(1970,1,1),"yyyy")</f>
        <v>2013</v>
      </c>
      <c r="L1249">
        <v>1365231655</v>
      </c>
      <c r="M1249">
        <f>((Table1[[#This Row],[launched_at]]/60/60)/24)+DATE(1970,1,1)+(-5/24)</f>
        <v>41370.083969907406</v>
      </c>
      <c r="N1249" t="b">
        <v>1</v>
      </c>
      <c r="O1249">
        <v>50</v>
      </c>
      <c r="P1249" t="b">
        <v>1</v>
      </c>
      <c r="Q1249" t="s">
        <v>8276</v>
      </c>
      <c r="R1249" s="5">
        <f>Table1[[#This Row],[pledged]]/D1249</f>
        <v>1.2214285714285715</v>
      </c>
      <c r="S1249" s="6">
        <f>IFERROR(Table1[[#This Row],[pledged]]/Table1[[#This Row],[backers_count]],0)</f>
        <v>85.5</v>
      </c>
      <c r="T1249" s="5" t="s">
        <v>8325</v>
      </c>
      <c r="U1249" s="5" t="s">
        <v>8326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 t="str">
        <f>TEXT(((Table1[[#This Row],[deadline]]/60/60)/24)+DATE(1970,1,1),"mmm")</f>
        <v>Jun</v>
      </c>
      <c r="K1250" s="14" t="str">
        <f>TEXT(((Table1[[#This Row],[deadline]]/60/60)/24)+DATE(1970,1,1),"yyyy")</f>
        <v>2014</v>
      </c>
      <c r="L1250">
        <v>1399563953</v>
      </c>
      <c r="M1250">
        <f>((Table1[[#This Row],[launched_at]]/60/60)/24)+DATE(1970,1,1)+(-5/24)</f>
        <v>41767.448530092588</v>
      </c>
      <c r="N1250" t="b">
        <v>1</v>
      </c>
      <c r="O1250">
        <v>59</v>
      </c>
      <c r="P1250" t="b">
        <v>1</v>
      </c>
      <c r="Q1250" t="s">
        <v>8276</v>
      </c>
      <c r="R1250" s="5">
        <f>Table1[[#This Row],[pledged]]/D1250</f>
        <v>1.5164</v>
      </c>
      <c r="S1250" s="6">
        <f>IFERROR(Table1[[#This Row],[pledged]]/Table1[[#This Row],[backers_count]],0)</f>
        <v>64.254237288135599</v>
      </c>
      <c r="T1250" s="5" t="s">
        <v>8325</v>
      </c>
      <c r="U1250" s="5" t="s">
        <v>8326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 t="str">
        <f>TEXT(((Table1[[#This Row],[deadline]]/60/60)/24)+DATE(1970,1,1),"mmm")</f>
        <v>Jul</v>
      </c>
      <c r="K1251" s="14" t="str">
        <f>TEXT(((Table1[[#This Row],[deadline]]/60/60)/24)+DATE(1970,1,1),"yyyy")</f>
        <v>2012</v>
      </c>
      <c r="L1251">
        <v>1339091211</v>
      </c>
      <c r="M1251">
        <f>((Table1[[#This Row],[launched_at]]/60/60)/24)+DATE(1970,1,1)+(-5/24)</f>
        <v>41067.532534722224</v>
      </c>
      <c r="N1251" t="b">
        <v>1</v>
      </c>
      <c r="O1251">
        <v>81</v>
      </c>
      <c r="P1251" t="b">
        <v>1</v>
      </c>
      <c r="Q1251" t="s">
        <v>8276</v>
      </c>
      <c r="R1251" s="5">
        <f>Table1[[#This Row],[pledged]]/D1251</f>
        <v>1.0444</v>
      </c>
      <c r="S1251" s="6">
        <f>IFERROR(Table1[[#This Row],[pledged]]/Table1[[#This Row],[backers_count]],0)</f>
        <v>64.46913580246914</v>
      </c>
      <c r="T1251" s="5" t="s">
        <v>8325</v>
      </c>
      <c r="U1251" s="5" t="s">
        <v>8326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 t="str">
        <f>TEXT(((Table1[[#This Row],[deadline]]/60/60)/24)+DATE(1970,1,1),"mmm")</f>
        <v>Sep</v>
      </c>
      <c r="K1252" s="14" t="str">
        <f>TEXT(((Table1[[#This Row],[deadline]]/60/60)/24)+DATE(1970,1,1),"yyyy")</f>
        <v>2014</v>
      </c>
      <c r="L1252">
        <v>1406129131</v>
      </c>
      <c r="M1252">
        <f>((Table1[[#This Row],[launched_at]]/60/60)/24)+DATE(1970,1,1)+(-5/24)</f>
        <v>41843.434386574074</v>
      </c>
      <c r="N1252" t="b">
        <v>1</v>
      </c>
      <c r="O1252">
        <v>508</v>
      </c>
      <c r="P1252" t="b">
        <v>1</v>
      </c>
      <c r="Q1252" t="s">
        <v>8276</v>
      </c>
      <c r="R1252" s="5">
        <f>Table1[[#This Row],[pledged]]/D1252</f>
        <v>2.0015333333333332</v>
      </c>
      <c r="S1252" s="6">
        <f>IFERROR(Table1[[#This Row],[pledged]]/Table1[[#This Row],[backers_count]],0)</f>
        <v>118.2007874015748</v>
      </c>
      <c r="T1252" s="5" t="s">
        <v>8325</v>
      </c>
      <c r="U1252" s="5" t="s">
        <v>8326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 t="str">
        <f>TEXT(((Table1[[#This Row],[deadline]]/60/60)/24)+DATE(1970,1,1),"mmm")</f>
        <v>Sep</v>
      </c>
      <c r="K1253" s="14" t="str">
        <f>TEXT(((Table1[[#This Row],[deadline]]/60/60)/24)+DATE(1970,1,1),"yyyy")</f>
        <v>2011</v>
      </c>
      <c r="L1253">
        <v>1311795167</v>
      </c>
      <c r="M1253">
        <f>((Table1[[#This Row],[launched_at]]/60/60)/24)+DATE(1970,1,1)+(-5/24)</f>
        <v>40751.606099537035</v>
      </c>
      <c r="N1253" t="b">
        <v>1</v>
      </c>
      <c r="O1253">
        <v>74</v>
      </c>
      <c r="P1253" t="b">
        <v>1</v>
      </c>
      <c r="Q1253" t="s">
        <v>8276</v>
      </c>
      <c r="R1253" s="5">
        <f>Table1[[#This Row],[pledged]]/D1253</f>
        <v>1.018</v>
      </c>
      <c r="S1253" s="6">
        <f>IFERROR(Table1[[#This Row],[pledged]]/Table1[[#This Row],[backers_count]],0)</f>
        <v>82.540540540540547</v>
      </c>
      <c r="T1253" s="5" t="s">
        <v>8325</v>
      </c>
      <c r="U1253" s="5" t="s">
        <v>8326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 t="str">
        <f>TEXT(((Table1[[#This Row],[deadline]]/60/60)/24)+DATE(1970,1,1),"mmm")</f>
        <v>Oct</v>
      </c>
      <c r="K1254" s="14" t="str">
        <f>TEXT(((Table1[[#This Row],[deadline]]/60/60)/24)+DATE(1970,1,1),"yyyy")</f>
        <v>2013</v>
      </c>
      <c r="L1254">
        <v>1380238969</v>
      </c>
      <c r="M1254">
        <f>((Table1[[#This Row],[launched_at]]/60/60)/24)+DATE(1970,1,1)+(-5/24)</f>
        <v>41543.779733796291</v>
      </c>
      <c r="N1254" t="b">
        <v>1</v>
      </c>
      <c r="O1254">
        <v>141</v>
      </c>
      <c r="P1254" t="b">
        <v>1</v>
      </c>
      <c r="Q1254" t="s">
        <v>8276</v>
      </c>
      <c r="R1254" s="5">
        <f>Table1[[#This Row],[pledged]]/D1254</f>
        <v>1.3765714285714286</v>
      </c>
      <c r="S1254" s="6">
        <f>IFERROR(Table1[[#This Row],[pledged]]/Table1[[#This Row],[backers_count]],0)</f>
        <v>34.170212765957444</v>
      </c>
      <c r="T1254" s="5" t="s">
        <v>8325</v>
      </c>
      <c r="U1254" s="5" t="s">
        <v>8326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 t="str">
        <f>TEXT(((Table1[[#This Row],[deadline]]/60/60)/24)+DATE(1970,1,1),"mmm")</f>
        <v>Sep</v>
      </c>
      <c r="K1255" s="14" t="str">
        <f>TEXT(((Table1[[#This Row],[deadline]]/60/60)/24)+DATE(1970,1,1),"yyyy")</f>
        <v>2014</v>
      </c>
      <c r="L1255">
        <v>1407178107</v>
      </c>
      <c r="M1255">
        <f>((Table1[[#This Row],[launched_at]]/60/60)/24)+DATE(1970,1,1)+(-5/24)</f>
        <v>41855.575312499997</v>
      </c>
      <c r="N1255" t="b">
        <v>1</v>
      </c>
      <c r="O1255">
        <v>711</v>
      </c>
      <c r="P1255" t="b">
        <v>1</v>
      </c>
      <c r="Q1255" t="s">
        <v>8276</v>
      </c>
      <c r="R1255" s="5">
        <f>Table1[[#This Row],[pledged]]/D1255</f>
        <v>3038.3319999999999</v>
      </c>
      <c r="S1255" s="6">
        <f>IFERROR(Table1[[#This Row],[pledged]]/Table1[[#This Row],[backers_count]],0)</f>
        <v>42.73322081575246</v>
      </c>
      <c r="T1255" s="5" t="s">
        <v>8325</v>
      </c>
      <c r="U1255" s="5" t="s">
        <v>8326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 t="str">
        <f>TEXT(((Table1[[#This Row],[deadline]]/60/60)/24)+DATE(1970,1,1),"mmm")</f>
        <v>Jan</v>
      </c>
      <c r="K1256" s="14" t="str">
        <f>TEXT(((Table1[[#This Row],[deadline]]/60/60)/24)+DATE(1970,1,1),"yyyy")</f>
        <v>2011</v>
      </c>
      <c r="L1256">
        <v>1288968886</v>
      </c>
      <c r="M1256">
        <f>((Table1[[#This Row],[launched_at]]/60/60)/24)+DATE(1970,1,1)+(-5/24)</f>
        <v>40487.413032407407</v>
      </c>
      <c r="N1256" t="b">
        <v>1</v>
      </c>
      <c r="O1256">
        <v>141</v>
      </c>
      <c r="P1256" t="b">
        <v>1</v>
      </c>
      <c r="Q1256" t="s">
        <v>8276</v>
      </c>
      <c r="R1256" s="5">
        <f>Table1[[#This Row],[pledged]]/D1256</f>
        <v>1.9885074626865671</v>
      </c>
      <c r="S1256" s="6">
        <f>IFERROR(Table1[[#This Row],[pledged]]/Table1[[#This Row],[backers_count]],0)</f>
        <v>94.489361702127653</v>
      </c>
      <c r="T1256" s="5" t="s">
        <v>8325</v>
      </c>
      <c r="U1256" s="5" t="s">
        <v>8326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 t="str">
        <f>TEXT(((Table1[[#This Row],[deadline]]/60/60)/24)+DATE(1970,1,1),"mmm")</f>
        <v>Dec</v>
      </c>
      <c r="K1257" s="14" t="str">
        <f>TEXT(((Table1[[#This Row],[deadline]]/60/60)/24)+DATE(1970,1,1),"yyyy")</f>
        <v>2013</v>
      </c>
      <c r="L1257">
        <v>1383337052</v>
      </c>
      <c r="M1257">
        <f>((Table1[[#This Row],[launched_at]]/60/60)/24)+DATE(1970,1,1)+(-5/24)</f>
        <v>41579.637175925927</v>
      </c>
      <c r="N1257" t="b">
        <v>1</v>
      </c>
      <c r="O1257">
        <v>109</v>
      </c>
      <c r="P1257" t="b">
        <v>1</v>
      </c>
      <c r="Q1257" t="s">
        <v>8276</v>
      </c>
      <c r="R1257" s="5">
        <f>Table1[[#This Row],[pledged]]/D1257</f>
        <v>2.0236666666666667</v>
      </c>
      <c r="S1257" s="6">
        <f>IFERROR(Table1[[#This Row],[pledged]]/Table1[[#This Row],[backers_count]],0)</f>
        <v>55.697247706422019</v>
      </c>
      <c r="T1257" s="5" t="s">
        <v>8325</v>
      </c>
      <c r="U1257" s="5" t="s">
        <v>8326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 t="str">
        <f>TEXT(((Table1[[#This Row],[deadline]]/60/60)/24)+DATE(1970,1,1),"mmm")</f>
        <v>Feb</v>
      </c>
      <c r="K1258" s="14" t="str">
        <f>TEXT(((Table1[[#This Row],[deadline]]/60/60)/24)+DATE(1970,1,1),"yyyy")</f>
        <v>2012</v>
      </c>
      <c r="L1258">
        <v>1326492231</v>
      </c>
      <c r="M1258">
        <f>((Table1[[#This Row],[launched_at]]/60/60)/24)+DATE(1970,1,1)+(-5/24)</f>
        <v>40921.711006944446</v>
      </c>
      <c r="N1258" t="b">
        <v>1</v>
      </c>
      <c r="O1258">
        <v>361</v>
      </c>
      <c r="P1258" t="b">
        <v>1</v>
      </c>
      <c r="Q1258" t="s">
        <v>8276</v>
      </c>
      <c r="R1258" s="5">
        <f>Table1[[#This Row],[pledged]]/D1258</f>
        <v>1.1796376666666666</v>
      </c>
      <c r="S1258" s="6">
        <f>IFERROR(Table1[[#This Row],[pledged]]/Table1[[#This Row],[backers_count]],0)</f>
        <v>98.030831024930734</v>
      </c>
      <c r="T1258" s="5" t="s">
        <v>8325</v>
      </c>
      <c r="U1258" s="5" t="s">
        <v>8326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 t="str">
        <f>TEXT(((Table1[[#This Row],[deadline]]/60/60)/24)+DATE(1970,1,1),"mmm")</f>
        <v>Apr</v>
      </c>
      <c r="K1259" s="14" t="str">
        <f>TEXT(((Table1[[#This Row],[deadline]]/60/60)/24)+DATE(1970,1,1),"yyyy")</f>
        <v>2011</v>
      </c>
      <c r="L1259">
        <v>1297562590</v>
      </c>
      <c r="M1259">
        <f>((Table1[[#This Row],[launched_at]]/60/60)/24)+DATE(1970,1,1)+(-5/24)</f>
        <v>40586.877199074072</v>
      </c>
      <c r="N1259" t="b">
        <v>1</v>
      </c>
      <c r="O1259">
        <v>176</v>
      </c>
      <c r="P1259" t="b">
        <v>1</v>
      </c>
      <c r="Q1259" t="s">
        <v>8276</v>
      </c>
      <c r="R1259" s="5">
        <f>Table1[[#This Row],[pledged]]/D1259</f>
        <v>2.9472727272727273</v>
      </c>
      <c r="S1259" s="6">
        <f>IFERROR(Table1[[#This Row],[pledged]]/Table1[[#This Row],[backers_count]],0)</f>
        <v>92.102272727272734</v>
      </c>
      <c r="T1259" s="5" t="s">
        <v>8325</v>
      </c>
      <c r="U1259" s="5" t="s">
        <v>8326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 t="str">
        <f>TEXT(((Table1[[#This Row],[deadline]]/60/60)/24)+DATE(1970,1,1),"mmm")</f>
        <v>Aug</v>
      </c>
      <c r="K1260" s="14" t="str">
        <f>TEXT(((Table1[[#This Row],[deadline]]/60/60)/24)+DATE(1970,1,1),"yyyy")</f>
        <v>2013</v>
      </c>
      <c r="L1260">
        <v>1375368012</v>
      </c>
      <c r="M1260">
        <f>((Table1[[#This Row],[launched_at]]/60/60)/24)+DATE(1970,1,1)+(-5/24)</f>
        <v>41487.402916666666</v>
      </c>
      <c r="N1260" t="b">
        <v>1</v>
      </c>
      <c r="O1260">
        <v>670</v>
      </c>
      <c r="P1260" t="b">
        <v>1</v>
      </c>
      <c r="Q1260" t="s">
        <v>8276</v>
      </c>
      <c r="R1260" s="5">
        <f>Table1[[#This Row],[pledged]]/D1260</f>
        <v>2.1314633333333335</v>
      </c>
      <c r="S1260" s="6">
        <f>IFERROR(Table1[[#This Row],[pledged]]/Table1[[#This Row],[backers_count]],0)</f>
        <v>38.175462686567165</v>
      </c>
      <c r="T1260" s="5" t="s">
        <v>8325</v>
      </c>
      <c r="U1260" s="5" t="s">
        <v>8326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 t="str">
        <f>TEXT(((Table1[[#This Row],[deadline]]/60/60)/24)+DATE(1970,1,1),"mmm")</f>
        <v>Jun</v>
      </c>
      <c r="K1261" s="14" t="str">
        <f>TEXT(((Table1[[#This Row],[deadline]]/60/60)/24)+DATE(1970,1,1),"yyyy")</f>
        <v>2014</v>
      </c>
      <c r="L1261">
        <v>1399504664</v>
      </c>
      <c r="M1261">
        <f>((Table1[[#This Row],[launched_at]]/60/60)/24)+DATE(1970,1,1)+(-5/24)</f>
        <v>41766.762314814812</v>
      </c>
      <c r="N1261" t="b">
        <v>1</v>
      </c>
      <c r="O1261">
        <v>96</v>
      </c>
      <c r="P1261" t="b">
        <v>1</v>
      </c>
      <c r="Q1261" t="s">
        <v>8276</v>
      </c>
      <c r="R1261" s="5">
        <f>Table1[[#This Row],[pledged]]/D1261</f>
        <v>1.0424</v>
      </c>
      <c r="S1261" s="6">
        <f>IFERROR(Table1[[#This Row],[pledged]]/Table1[[#This Row],[backers_count]],0)</f>
        <v>27.145833333333332</v>
      </c>
      <c r="T1261" s="5" t="s">
        <v>8325</v>
      </c>
      <c r="U1261" s="5" t="s">
        <v>8326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 t="str">
        <f>TEXT(((Table1[[#This Row],[deadline]]/60/60)/24)+DATE(1970,1,1),"mmm")</f>
        <v>Feb</v>
      </c>
      <c r="K1262" s="14" t="str">
        <f>TEXT(((Table1[[#This Row],[deadline]]/60/60)/24)+DATE(1970,1,1),"yyyy")</f>
        <v>2014</v>
      </c>
      <c r="L1262">
        <v>1390853620</v>
      </c>
      <c r="M1262">
        <f>((Table1[[#This Row],[launched_at]]/60/60)/24)+DATE(1970,1,1)+(-5/24)</f>
        <v>41666.63449074074</v>
      </c>
      <c r="N1262" t="b">
        <v>1</v>
      </c>
      <c r="O1262">
        <v>74</v>
      </c>
      <c r="P1262" t="b">
        <v>1</v>
      </c>
      <c r="Q1262" t="s">
        <v>8276</v>
      </c>
      <c r="R1262" s="5">
        <f>Table1[[#This Row],[pledged]]/D1262</f>
        <v>1.1366666666666667</v>
      </c>
      <c r="S1262" s="6">
        <f>IFERROR(Table1[[#This Row],[pledged]]/Table1[[#This Row],[backers_count]],0)</f>
        <v>50.689189189189186</v>
      </c>
      <c r="T1262" s="5" t="s">
        <v>8325</v>
      </c>
      <c r="U1262" s="5" t="s">
        <v>8326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 t="str">
        <f>TEXT(((Table1[[#This Row],[deadline]]/60/60)/24)+DATE(1970,1,1),"mmm")</f>
        <v>Jan</v>
      </c>
      <c r="K1263" s="14" t="str">
        <f>TEXT(((Table1[[#This Row],[deadline]]/60/60)/24)+DATE(1970,1,1),"yyyy")</f>
        <v>2014</v>
      </c>
      <c r="L1263">
        <v>1388391227</v>
      </c>
      <c r="M1263">
        <f>((Table1[[#This Row],[launched_at]]/60/60)/24)+DATE(1970,1,1)+(-5/24)</f>
        <v>41638.134571759256</v>
      </c>
      <c r="N1263" t="b">
        <v>1</v>
      </c>
      <c r="O1263">
        <v>52</v>
      </c>
      <c r="P1263" t="b">
        <v>1</v>
      </c>
      <c r="Q1263" t="s">
        <v>8276</v>
      </c>
      <c r="R1263" s="5">
        <f>Table1[[#This Row],[pledged]]/D1263</f>
        <v>1.0125</v>
      </c>
      <c r="S1263" s="6">
        <f>IFERROR(Table1[[#This Row],[pledged]]/Table1[[#This Row],[backers_count]],0)</f>
        <v>38.942307692307693</v>
      </c>
      <c r="T1263" s="5" t="s">
        <v>8325</v>
      </c>
      <c r="U1263" s="5" t="s">
        <v>8326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 t="str">
        <f>TEXT(((Table1[[#This Row],[deadline]]/60/60)/24)+DATE(1970,1,1),"mmm")</f>
        <v>Feb</v>
      </c>
      <c r="K1264" s="14" t="str">
        <f>TEXT(((Table1[[#This Row],[deadline]]/60/60)/24)+DATE(1970,1,1),"yyyy")</f>
        <v>2014</v>
      </c>
      <c r="L1264">
        <v>1389982692</v>
      </c>
      <c r="M1264">
        <f>((Table1[[#This Row],[launched_at]]/60/60)/24)+DATE(1970,1,1)+(-5/24)</f>
        <v>41656.554305555554</v>
      </c>
      <c r="N1264" t="b">
        <v>1</v>
      </c>
      <c r="O1264">
        <v>105</v>
      </c>
      <c r="P1264" t="b">
        <v>1</v>
      </c>
      <c r="Q1264" t="s">
        <v>8276</v>
      </c>
      <c r="R1264" s="5">
        <f>Table1[[#This Row],[pledged]]/D1264</f>
        <v>1.2541538461538462</v>
      </c>
      <c r="S1264" s="6">
        <f>IFERROR(Table1[[#This Row],[pledged]]/Table1[[#This Row],[backers_count]],0)</f>
        <v>77.638095238095232</v>
      </c>
      <c r="T1264" s="5" t="s">
        <v>8325</v>
      </c>
      <c r="U1264" s="5" t="s">
        <v>8326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 t="str">
        <f>TEXT(((Table1[[#This Row],[deadline]]/60/60)/24)+DATE(1970,1,1),"mmm")</f>
        <v>Mar</v>
      </c>
      <c r="K1265" s="14" t="str">
        <f>TEXT(((Table1[[#This Row],[deadline]]/60/60)/24)+DATE(1970,1,1),"yyyy")</f>
        <v>2014</v>
      </c>
      <c r="L1265">
        <v>1393034470</v>
      </c>
      <c r="M1265">
        <f>((Table1[[#This Row],[launched_at]]/60/60)/24)+DATE(1970,1,1)+(-5/24)</f>
        <v>41691.875810185185</v>
      </c>
      <c r="N1265" t="b">
        <v>1</v>
      </c>
      <c r="O1265">
        <v>41</v>
      </c>
      <c r="P1265" t="b">
        <v>1</v>
      </c>
      <c r="Q1265" t="s">
        <v>8276</v>
      </c>
      <c r="R1265" s="5">
        <f>Table1[[#This Row],[pledged]]/D1265</f>
        <v>1.19</v>
      </c>
      <c r="S1265" s="6">
        <f>IFERROR(Table1[[#This Row],[pledged]]/Table1[[#This Row],[backers_count]],0)</f>
        <v>43.536585365853661</v>
      </c>
      <c r="T1265" s="5" t="s">
        <v>8325</v>
      </c>
      <c r="U1265" s="5" t="s">
        <v>8326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 t="str">
        <f>TEXT(((Table1[[#This Row],[deadline]]/60/60)/24)+DATE(1970,1,1),"mmm")</f>
        <v>Oct</v>
      </c>
      <c r="K1266" s="14" t="str">
        <f>TEXT(((Table1[[#This Row],[deadline]]/60/60)/24)+DATE(1970,1,1),"yyyy")</f>
        <v>2013</v>
      </c>
      <c r="L1266">
        <v>1380556483</v>
      </c>
      <c r="M1266">
        <f>((Table1[[#This Row],[launched_at]]/60/60)/24)+DATE(1970,1,1)+(-5/24)</f>
        <v>41547.454664351848</v>
      </c>
      <c r="N1266" t="b">
        <v>1</v>
      </c>
      <c r="O1266">
        <v>34</v>
      </c>
      <c r="P1266" t="b">
        <v>1</v>
      </c>
      <c r="Q1266" t="s">
        <v>8276</v>
      </c>
      <c r="R1266" s="5">
        <f>Table1[[#This Row],[pledged]]/D1266</f>
        <v>1.6646153846153846</v>
      </c>
      <c r="S1266" s="6">
        <f>IFERROR(Table1[[#This Row],[pledged]]/Table1[[#This Row],[backers_count]],0)</f>
        <v>31.823529411764707</v>
      </c>
      <c r="T1266" s="5" t="s">
        <v>8325</v>
      </c>
      <c r="U1266" s="5" t="s">
        <v>8326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 t="str">
        <f>TEXT(((Table1[[#This Row],[deadline]]/60/60)/24)+DATE(1970,1,1),"mmm")</f>
        <v>Nov</v>
      </c>
      <c r="K1267" s="14" t="str">
        <f>TEXT(((Table1[[#This Row],[deadline]]/60/60)/24)+DATE(1970,1,1),"yyyy")</f>
        <v>2010</v>
      </c>
      <c r="L1267">
        <v>1287071015</v>
      </c>
      <c r="M1267">
        <f>((Table1[[#This Row],[launched_at]]/60/60)/24)+DATE(1970,1,1)+(-5/24)</f>
        <v>40465.446932870364</v>
      </c>
      <c r="N1267" t="b">
        <v>1</v>
      </c>
      <c r="O1267">
        <v>66</v>
      </c>
      <c r="P1267" t="b">
        <v>1</v>
      </c>
      <c r="Q1267" t="s">
        <v>8276</v>
      </c>
      <c r="R1267" s="5">
        <f>Table1[[#This Row],[pledged]]/D1267</f>
        <v>1.1914771428571429</v>
      </c>
      <c r="S1267" s="6">
        <f>IFERROR(Table1[[#This Row],[pledged]]/Table1[[#This Row],[backers_count]],0)</f>
        <v>63.184393939393942</v>
      </c>
      <c r="T1267" s="5" t="s">
        <v>8325</v>
      </c>
      <c r="U1267" s="5" t="s">
        <v>8326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 t="str">
        <f>TEXT(((Table1[[#This Row],[deadline]]/60/60)/24)+DATE(1970,1,1),"mmm")</f>
        <v>Jan</v>
      </c>
      <c r="K1268" s="14" t="str">
        <f>TEXT(((Table1[[#This Row],[deadline]]/60/60)/24)+DATE(1970,1,1),"yyyy")</f>
        <v>2014</v>
      </c>
      <c r="L1268">
        <v>1386882145</v>
      </c>
      <c r="M1268">
        <f>((Table1[[#This Row],[launched_at]]/60/60)/24)+DATE(1970,1,1)+(-5/24)</f>
        <v>41620.668344907404</v>
      </c>
      <c r="N1268" t="b">
        <v>1</v>
      </c>
      <c r="O1268">
        <v>50</v>
      </c>
      <c r="P1268" t="b">
        <v>1</v>
      </c>
      <c r="Q1268" t="s">
        <v>8276</v>
      </c>
      <c r="R1268" s="5">
        <f>Table1[[#This Row],[pledged]]/D1268</f>
        <v>1.0047368421052632</v>
      </c>
      <c r="S1268" s="6">
        <f>IFERROR(Table1[[#This Row],[pledged]]/Table1[[#This Row],[backers_count]],0)</f>
        <v>190.9</v>
      </c>
      <c r="T1268" s="5" t="s">
        <v>8325</v>
      </c>
      <c r="U1268" s="5" t="s">
        <v>8326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 t="str">
        <f>TEXT(((Table1[[#This Row],[deadline]]/60/60)/24)+DATE(1970,1,1),"mmm")</f>
        <v>Jul</v>
      </c>
      <c r="K1269" s="14" t="str">
        <f>TEXT(((Table1[[#This Row],[deadline]]/60/60)/24)+DATE(1970,1,1),"yyyy")</f>
        <v>2013</v>
      </c>
      <c r="L1269">
        <v>1372082558</v>
      </c>
      <c r="M1269">
        <f>((Table1[[#This Row],[launched_at]]/60/60)/24)+DATE(1970,1,1)+(-5/24)</f>
        <v>41449.376828703702</v>
      </c>
      <c r="N1269" t="b">
        <v>1</v>
      </c>
      <c r="O1269">
        <v>159</v>
      </c>
      <c r="P1269" t="b">
        <v>1</v>
      </c>
      <c r="Q1269" t="s">
        <v>8276</v>
      </c>
      <c r="R1269" s="5">
        <f>Table1[[#This Row],[pledged]]/D1269</f>
        <v>1.018</v>
      </c>
      <c r="S1269" s="6">
        <f>IFERROR(Table1[[#This Row],[pledged]]/Table1[[#This Row],[backers_count]],0)</f>
        <v>140.85534591194968</v>
      </c>
      <c r="T1269" s="5" t="s">
        <v>8325</v>
      </c>
      <c r="U1269" s="5" t="s">
        <v>8326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 t="str">
        <f>TEXT(((Table1[[#This Row],[deadline]]/60/60)/24)+DATE(1970,1,1),"mmm")</f>
        <v>Sep</v>
      </c>
      <c r="K1270" s="14" t="str">
        <f>TEXT(((Table1[[#This Row],[deadline]]/60/60)/24)+DATE(1970,1,1),"yyyy")</f>
        <v>2013</v>
      </c>
      <c r="L1270">
        <v>1377116247</v>
      </c>
      <c r="M1270">
        <f>((Table1[[#This Row],[launched_at]]/60/60)/24)+DATE(1970,1,1)+(-5/24)</f>
        <v>41507.637118055551</v>
      </c>
      <c r="N1270" t="b">
        <v>1</v>
      </c>
      <c r="O1270">
        <v>182</v>
      </c>
      <c r="P1270" t="b">
        <v>1</v>
      </c>
      <c r="Q1270" t="s">
        <v>8276</v>
      </c>
      <c r="R1270" s="5">
        <f>Table1[[#This Row],[pledged]]/D1270</f>
        <v>1.1666666666666667</v>
      </c>
      <c r="S1270" s="6">
        <f>IFERROR(Table1[[#This Row],[pledged]]/Table1[[#This Row],[backers_count]],0)</f>
        <v>76.92307692307692</v>
      </c>
      <c r="T1270" s="5" t="s">
        <v>8325</v>
      </c>
      <c r="U1270" s="5" t="s">
        <v>8326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 t="str">
        <f>TEXT(((Table1[[#This Row],[deadline]]/60/60)/24)+DATE(1970,1,1),"mmm")</f>
        <v>Apr</v>
      </c>
      <c r="K1271" s="14" t="str">
        <f>TEXT(((Table1[[#This Row],[deadline]]/60/60)/24)+DATE(1970,1,1),"yyyy")</f>
        <v>2016</v>
      </c>
      <c r="L1271">
        <v>1458157512</v>
      </c>
      <c r="M1271">
        <f>((Table1[[#This Row],[launched_at]]/60/60)/24)+DATE(1970,1,1)+(-5/24)</f>
        <v>42445.614722222213</v>
      </c>
      <c r="N1271" t="b">
        <v>1</v>
      </c>
      <c r="O1271">
        <v>206</v>
      </c>
      <c r="P1271" t="b">
        <v>1</v>
      </c>
      <c r="Q1271" t="s">
        <v>8276</v>
      </c>
      <c r="R1271" s="5">
        <f>Table1[[#This Row],[pledged]]/D1271</f>
        <v>1.0864893617021276</v>
      </c>
      <c r="S1271" s="6">
        <f>IFERROR(Table1[[#This Row],[pledged]]/Table1[[#This Row],[backers_count]],0)</f>
        <v>99.15533980582525</v>
      </c>
      <c r="T1271" s="5" t="s">
        <v>8325</v>
      </c>
      <c r="U1271" s="5" t="s">
        <v>8326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 t="str">
        <f>TEXT(((Table1[[#This Row],[deadline]]/60/60)/24)+DATE(1970,1,1),"mmm")</f>
        <v>Mar</v>
      </c>
      <c r="K1272" s="14" t="str">
        <f>TEXT(((Table1[[#This Row],[deadline]]/60/60)/24)+DATE(1970,1,1),"yyyy")</f>
        <v>2012</v>
      </c>
      <c r="L1272">
        <v>1327523642</v>
      </c>
      <c r="M1272">
        <f>((Table1[[#This Row],[launched_at]]/60/60)/24)+DATE(1970,1,1)+(-5/24)</f>
        <v>40933.648634259262</v>
      </c>
      <c r="N1272" t="b">
        <v>1</v>
      </c>
      <c r="O1272">
        <v>169</v>
      </c>
      <c r="P1272" t="b">
        <v>1</v>
      </c>
      <c r="Q1272" t="s">
        <v>8276</v>
      </c>
      <c r="R1272" s="5">
        <f>Table1[[#This Row],[pledged]]/D1272</f>
        <v>1.1472</v>
      </c>
      <c r="S1272" s="6">
        <f>IFERROR(Table1[[#This Row],[pledged]]/Table1[[#This Row],[backers_count]],0)</f>
        <v>67.881656804733723</v>
      </c>
      <c r="T1272" s="5" t="s">
        <v>8325</v>
      </c>
      <c r="U1272" s="5" t="s">
        <v>8326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 t="str">
        <f>TEXT(((Table1[[#This Row],[deadline]]/60/60)/24)+DATE(1970,1,1),"mmm")</f>
        <v>Nov</v>
      </c>
      <c r="K1273" s="14" t="str">
        <f>TEXT(((Table1[[#This Row],[deadline]]/60/60)/24)+DATE(1970,1,1),"yyyy")</f>
        <v>2013</v>
      </c>
      <c r="L1273">
        <v>1381767859</v>
      </c>
      <c r="M1273">
        <f>((Table1[[#This Row],[launched_at]]/60/60)/24)+DATE(1970,1,1)+(-5/24)</f>
        <v>41561.475219907406</v>
      </c>
      <c r="N1273" t="b">
        <v>1</v>
      </c>
      <c r="O1273">
        <v>31</v>
      </c>
      <c r="P1273" t="b">
        <v>1</v>
      </c>
      <c r="Q1273" t="s">
        <v>8276</v>
      </c>
      <c r="R1273" s="5">
        <f>Table1[[#This Row],[pledged]]/D1273</f>
        <v>1.018</v>
      </c>
      <c r="S1273" s="6">
        <f>IFERROR(Table1[[#This Row],[pledged]]/Table1[[#This Row],[backers_count]],0)</f>
        <v>246.29032258064515</v>
      </c>
      <c r="T1273" s="5" t="s">
        <v>8325</v>
      </c>
      <c r="U1273" s="5" t="s">
        <v>8326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 t="str">
        <f>TEXT(((Table1[[#This Row],[deadline]]/60/60)/24)+DATE(1970,1,1),"mmm")</f>
        <v>Jun</v>
      </c>
      <c r="K1274" s="14" t="str">
        <f>TEXT(((Table1[[#This Row],[deadline]]/60/60)/24)+DATE(1970,1,1),"yyyy")</f>
        <v>2010</v>
      </c>
      <c r="L1274">
        <v>1270576379</v>
      </c>
      <c r="M1274">
        <f>((Table1[[#This Row],[launched_at]]/60/60)/24)+DATE(1970,1,1)+(-5/24)</f>
        <v>40274.536793981482</v>
      </c>
      <c r="N1274" t="b">
        <v>1</v>
      </c>
      <c r="O1274">
        <v>28</v>
      </c>
      <c r="P1274" t="b">
        <v>1</v>
      </c>
      <c r="Q1274" t="s">
        <v>8276</v>
      </c>
      <c r="R1274" s="5">
        <f>Table1[[#This Row],[pledged]]/D1274</f>
        <v>1.06</v>
      </c>
      <c r="S1274" s="6">
        <f>IFERROR(Table1[[#This Row],[pledged]]/Table1[[#This Row],[backers_count]],0)</f>
        <v>189.28571428571428</v>
      </c>
      <c r="T1274" s="5" t="s">
        <v>8325</v>
      </c>
      <c r="U1274" s="5" t="s">
        <v>8326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 t="str">
        <f>TEXT(((Table1[[#This Row],[deadline]]/60/60)/24)+DATE(1970,1,1),"mmm")</f>
        <v>Aug</v>
      </c>
      <c r="K1275" s="14" t="str">
        <f>TEXT(((Table1[[#This Row],[deadline]]/60/60)/24)+DATE(1970,1,1),"yyyy")</f>
        <v>2014</v>
      </c>
      <c r="L1275">
        <v>1406914291</v>
      </c>
      <c r="M1275">
        <f>((Table1[[#This Row],[launched_at]]/60/60)/24)+DATE(1970,1,1)+(-5/24)</f>
        <v>41852.521886574068</v>
      </c>
      <c r="N1275" t="b">
        <v>1</v>
      </c>
      <c r="O1275">
        <v>54</v>
      </c>
      <c r="P1275" t="b">
        <v>1</v>
      </c>
      <c r="Q1275" t="s">
        <v>8276</v>
      </c>
      <c r="R1275" s="5">
        <f>Table1[[#This Row],[pledged]]/D1275</f>
        <v>1.0349999999999999</v>
      </c>
      <c r="S1275" s="6">
        <f>IFERROR(Table1[[#This Row],[pledged]]/Table1[[#This Row],[backers_count]],0)</f>
        <v>76.666666666666671</v>
      </c>
      <c r="T1275" s="5" t="s">
        <v>8325</v>
      </c>
      <c r="U1275" s="5" t="s">
        <v>8326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 t="str">
        <f>TEXT(((Table1[[#This Row],[deadline]]/60/60)/24)+DATE(1970,1,1),"mmm")</f>
        <v>Aug</v>
      </c>
      <c r="K1276" s="14" t="str">
        <f>TEXT(((Table1[[#This Row],[deadline]]/60/60)/24)+DATE(1970,1,1),"yyyy")</f>
        <v>2012</v>
      </c>
      <c r="L1276">
        <v>1343320425</v>
      </c>
      <c r="M1276">
        <f>((Table1[[#This Row],[launched_at]]/60/60)/24)+DATE(1970,1,1)+(-5/24)</f>
        <v>41116.481770833328</v>
      </c>
      <c r="N1276" t="b">
        <v>1</v>
      </c>
      <c r="O1276">
        <v>467</v>
      </c>
      <c r="P1276" t="b">
        <v>1</v>
      </c>
      <c r="Q1276" t="s">
        <v>8276</v>
      </c>
      <c r="R1276" s="5">
        <f>Table1[[#This Row],[pledged]]/D1276</f>
        <v>1.5497535999999998</v>
      </c>
      <c r="S1276" s="6">
        <f>IFERROR(Table1[[#This Row],[pledged]]/Table1[[#This Row],[backers_count]],0)</f>
        <v>82.963254817987149</v>
      </c>
      <c r="T1276" s="5" t="s">
        <v>8325</v>
      </c>
      <c r="U1276" s="5" t="s">
        <v>8326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 t="str">
        <f>TEXT(((Table1[[#This Row],[deadline]]/60/60)/24)+DATE(1970,1,1),"mmm")</f>
        <v>Aug</v>
      </c>
      <c r="K1277" s="14" t="str">
        <f>TEXT(((Table1[[#This Row],[deadline]]/60/60)/24)+DATE(1970,1,1),"yyyy")</f>
        <v>2013</v>
      </c>
      <c r="L1277">
        <v>1372884587</v>
      </c>
      <c r="M1277">
        <f>((Table1[[#This Row],[launched_at]]/60/60)/24)+DATE(1970,1,1)+(-5/24)</f>
        <v>41458.659571759257</v>
      </c>
      <c r="N1277" t="b">
        <v>1</v>
      </c>
      <c r="O1277">
        <v>389</v>
      </c>
      <c r="P1277" t="b">
        <v>1</v>
      </c>
      <c r="Q1277" t="s">
        <v>8276</v>
      </c>
      <c r="R1277" s="5">
        <f>Table1[[#This Row],[pledged]]/D1277</f>
        <v>1.6214066666666667</v>
      </c>
      <c r="S1277" s="6">
        <f>IFERROR(Table1[[#This Row],[pledged]]/Table1[[#This Row],[backers_count]],0)</f>
        <v>62.522107969151669</v>
      </c>
      <c r="T1277" s="5" t="s">
        <v>8325</v>
      </c>
      <c r="U1277" s="5" t="s">
        <v>8326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 t="str">
        <f>TEXT(((Table1[[#This Row],[deadline]]/60/60)/24)+DATE(1970,1,1),"mmm")</f>
        <v>Sep</v>
      </c>
      <c r="K1278" s="14" t="str">
        <f>TEXT(((Table1[[#This Row],[deadline]]/60/60)/24)+DATE(1970,1,1),"yyyy")</f>
        <v>2009</v>
      </c>
      <c r="L1278">
        <v>1247504047</v>
      </c>
      <c r="M1278">
        <f>((Table1[[#This Row],[launched_at]]/60/60)/24)+DATE(1970,1,1)+(-5/24)</f>
        <v>40007.49591435185</v>
      </c>
      <c r="N1278" t="b">
        <v>1</v>
      </c>
      <c r="O1278">
        <v>68</v>
      </c>
      <c r="P1278" t="b">
        <v>1</v>
      </c>
      <c r="Q1278" t="s">
        <v>8276</v>
      </c>
      <c r="R1278" s="5">
        <f>Table1[[#This Row],[pledged]]/D1278</f>
        <v>1.0442100000000001</v>
      </c>
      <c r="S1278" s="6">
        <f>IFERROR(Table1[[#This Row],[pledged]]/Table1[[#This Row],[backers_count]],0)</f>
        <v>46.06808823529412</v>
      </c>
      <c r="T1278" s="5" t="s">
        <v>8325</v>
      </c>
      <c r="U1278" s="5" t="s">
        <v>8326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 t="str">
        <f>TEXT(((Table1[[#This Row],[deadline]]/60/60)/24)+DATE(1970,1,1),"mmm")</f>
        <v>Sep</v>
      </c>
      <c r="K1279" s="14" t="str">
        <f>TEXT(((Table1[[#This Row],[deadline]]/60/60)/24)+DATE(1970,1,1),"yyyy")</f>
        <v>2012</v>
      </c>
      <c r="L1279">
        <v>1343741347</v>
      </c>
      <c r="M1279">
        <f>((Table1[[#This Row],[launched_at]]/60/60)/24)+DATE(1970,1,1)+(-5/24)</f>
        <v>41121.35355324074</v>
      </c>
      <c r="N1279" t="b">
        <v>1</v>
      </c>
      <c r="O1279">
        <v>413</v>
      </c>
      <c r="P1279" t="b">
        <v>1</v>
      </c>
      <c r="Q1279" t="s">
        <v>8276</v>
      </c>
      <c r="R1279" s="5">
        <f>Table1[[#This Row],[pledged]]/D1279</f>
        <v>1.0612433333333333</v>
      </c>
      <c r="S1279" s="6">
        <f>IFERROR(Table1[[#This Row],[pledged]]/Table1[[#This Row],[backers_count]],0)</f>
        <v>38.543946731234868</v>
      </c>
      <c r="T1279" s="5" t="s">
        <v>8325</v>
      </c>
      <c r="U1279" s="5" t="s">
        <v>8326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 t="str">
        <f>TEXT(((Table1[[#This Row],[deadline]]/60/60)/24)+DATE(1970,1,1),"mmm")</f>
        <v>Jun</v>
      </c>
      <c r="K1280" s="14" t="str">
        <f>TEXT(((Table1[[#This Row],[deadline]]/60/60)/24)+DATE(1970,1,1),"yyyy")</f>
        <v>2014</v>
      </c>
      <c r="L1280">
        <v>1401196766</v>
      </c>
      <c r="M1280">
        <f>((Table1[[#This Row],[launched_at]]/60/60)/24)+DATE(1970,1,1)+(-5/24)</f>
        <v>41786.346828703703</v>
      </c>
      <c r="N1280" t="b">
        <v>1</v>
      </c>
      <c r="O1280">
        <v>190</v>
      </c>
      <c r="P1280" t="b">
        <v>1</v>
      </c>
      <c r="Q1280" t="s">
        <v>8276</v>
      </c>
      <c r="R1280" s="5">
        <f>Table1[[#This Row],[pledged]]/D1280</f>
        <v>1.5493846153846154</v>
      </c>
      <c r="S1280" s="6">
        <f>IFERROR(Table1[[#This Row],[pledged]]/Table1[[#This Row],[backers_count]],0)</f>
        <v>53.005263157894738</v>
      </c>
      <c r="T1280" s="5" t="s">
        <v>8325</v>
      </c>
      <c r="U1280" s="5" t="s">
        <v>8326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 t="str">
        <f>TEXT(((Table1[[#This Row],[deadline]]/60/60)/24)+DATE(1970,1,1),"mmm")</f>
        <v>Mar</v>
      </c>
      <c r="K1281" s="14" t="str">
        <f>TEXT(((Table1[[#This Row],[deadline]]/60/60)/24)+DATE(1970,1,1),"yyyy")</f>
        <v>2014</v>
      </c>
      <c r="L1281">
        <v>1392171770</v>
      </c>
      <c r="M1281">
        <f>((Table1[[#This Row],[launched_at]]/60/60)/24)+DATE(1970,1,1)+(-5/24)</f>
        <v>41681.890856481477</v>
      </c>
      <c r="N1281" t="b">
        <v>1</v>
      </c>
      <c r="O1281">
        <v>189</v>
      </c>
      <c r="P1281" t="b">
        <v>1</v>
      </c>
      <c r="Q1281" t="s">
        <v>8276</v>
      </c>
      <c r="R1281" s="5">
        <f>Table1[[#This Row],[pledged]]/D1281</f>
        <v>1.1077157238734421</v>
      </c>
      <c r="S1281" s="6">
        <f>IFERROR(Table1[[#This Row],[pledged]]/Table1[[#This Row],[backers_count]],0)</f>
        <v>73.355396825396824</v>
      </c>
      <c r="T1281" s="5" t="s">
        <v>8325</v>
      </c>
      <c r="U1281" s="5" t="s">
        <v>8326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 t="str">
        <f>TEXT(((Table1[[#This Row],[deadline]]/60/60)/24)+DATE(1970,1,1),"mmm")</f>
        <v>Mar</v>
      </c>
      <c r="K1282" s="14" t="str">
        <f>TEXT(((Table1[[#This Row],[deadline]]/60/60)/24)+DATE(1970,1,1),"yyyy")</f>
        <v>2011</v>
      </c>
      <c r="L1282">
        <v>1291227054</v>
      </c>
      <c r="M1282">
        <f>((Table1[[#This Row],[launched_at]]/60/60)/24)+DATE(1970,1,1)+(-5/24)</f>
        <v>40513.54923611111</v>
      </c>
      <c r="N1282" t="b">
        <v>1</v>
      </c>
      <c r="O1282">
        <v>130</v>
      </c>
      <c r="P1282" t="b">
        <v>1</v>
      </c>
      <c r="Q1282" t="s">
        <v>8276</v>
      </c>
      <c r="R1282" s="5">
        <f>Table1[[#This Row],[pledged]]/D1282</f>
        <v>1.1091186666666666</v>
      </c>
      <c r="S1282" s="6">
        <f>IFERROR(Table1[[#This Row],[pledged]]/Table1[[#This Row],[backers_count]],0)</f>
        <v>127.97523076923076</v>
      </c>
      <c r="T1282" s="5" t="s">
        <v>8325</v>
      </c>
      <c r="U1282" s="5" t="s">
        <v>8326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 t="str">
        <f>TEXT(((Table1[[#This Row],[deadline]]/60/60)/24)+DATE(1970,1,1),"mmm")</f>
        <v>Jul</v>
      </c>
      <c r="K1283" s="14" t="str">
        <f>TEXT(((Table1[[#This Row],[deadline]]/60/60)/24)+DATE(1970,1,1),"yyyy")</f>
        <v>2013</v>
      </c>
      <c r="L1283">
        <v>1373305836</v>
      </c>
      <c r="M1283">
        <f>((Table1[[#This Row],[launched_at]]/60/60)/24)+DATE(1970,1,1)+(-5/24)</f>
        <v>41463.535138888888</v>
      </c>
      <c r="N1283" t="b">
        <v>1</v>
      </c>
      <c r="O1283">
        <v>74</v>
      </c>
      <c r="P1283" t="b">
        <v>1</v>
      </c>
      <c r="Q1283" t="s">
        <v>8276</v>
      </c>
      <c r="R1283" s="5">
        <f>Table1[[#This Row],[pledged]]/D1283</f>
        <v>1.1071428571428572</v>
      </c>
      <c r="S1283" s="6">
        <f>IFERROR(Table1[[#This Row],[pledged]]/Table1[[#This Row],[backers_count]],0)</f>
        <v>104.72972972972973</v>
      </c>
      <c r="T1283" s="5" t="s">
        <v>8325</v>
      </c>
      <c r="U1283" s="5" t="s">
        <v>8326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 t="str">
        <f>TEXT(((Table1[[#This Row],[deadline]]/60/60)/24)+DATE(1970,1,1),"mmm")</f>
        <v>Dec</v>
      </c>
      <c r="K1284" s="14" t="str">
        <f>TEXT(((Table1[[#This Row],[deadline]]/60/60)/24)+DATE(1970,1,1),"yyyy")</f>
        <v>2013</v>
      </c>
      <c r="L1284">
        <v>1383909855</v>
      </c>
      <c r="M1284">
        <f>((Table1[[#This Row],[launched_at]]/60/60)/24)+DATE(1970,1,1)+(-5/24)</f>
        <v>41586.266840277778</v>
      </c>
      <c r="N1284" t="b">
        <v>1</v>
      </c>
      <c r="O1284">
        <v>274</v>
      </c>
      <c r="P1284" t="b">
        <v>1</v>
      </c>
      <c r="Q1284" t="s">
        <v>8276</v>
      </c>
      <c r="R1284" s="5">
        <f>Table1[[#This Row],[pledged]]/D1284</f>
        <v>1.2361333333333333</v>
      </c>
      <c r="S1284" s="6">
        <f>IFERROR(Table1[[#This Row],[pledged]]/Table1[[#This Row],[backers_count]],0)</f>
        <v>67.671532846715323</v>
      </c>
      <c r="T1284" s="5" t="s">
        <v>8325</v>
      </c>
      <c r="U1284" s="5" t="s">
        <v>8326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 t="str">
        <f>TEXT(((Table1[[#This Row],[deadline]]/60/60)/24)+DATE(1970,1,1),"mmm")</f>
        <v>Mar</v>
      </c>
      <c r="K1285" s="14" t="str">
        <f>TEXT(((Table1[[#This Row],[deadline]]/60/60)/24)+DATE(1970,1,1),"yyyy")</f>
        <v>2013</v>
      </c>
      <c r="L1285">
        <v>1360948389</v>
      </c>
      <c r="M1285">
        <f>((Table1[[#This Row],[launched_at]]/60/60)/24)+DATE(1970,1,1)+(-5/24)</f>
        <v>41320.50913194444</v>
      </c>
      <c r="N1285" t="b">
        <v>1</v>
      </c>
      <c r="O1285">
        <v>22</v>
      </c>
      <c r="P1285" t="b">
        <v>1</v>
      </c>
      <c r="Q1285" t="s">
        <v>8276</v>
      </c>
      <c r="R1285" s="5">
        <f>Table1[[#This Row],[pledged]]/D1285</f>
        <v>2.1105</v>
      </c>
      <c r="S1285" s="6">
        <f>IFERROR(Table1[[#This Row],[pledged]]/Table1[[#This Row],[backers_count]],0)</f>
        <v>95.931818181818187</v>
      </c>
      <c r="T1285" s="5" t="s">
        <v>8325</v>
      </c>
      <c r="U1285" s="5" t="s">
        <v>8326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 t="str">
        <f>TEXT(((Table1[[#This Row],[deadline]]/60/60)/24)+DATE(1970,1,1),"mmm")</f>
        <v>Dec</v>
      </c>
      <c r="K1286" s="14" t="str">
        <f>TEXT(((Table1[[#This Row],[deadline]]/60/60)/24)+DATE(1970,1,1),"yyyy")</f>
        <v>2016</v>
      </c>
      <c r="L1286">
        <v>1481175482</v>
      </c>
      <c r="M1286">
        <f>((Table1[[#This Row],[launched_at]]/60/60)/24)+DATE(1970,1,1)+(-5/24)</f>
        <v>42712.026412037034</v>
      </c>
      <c r="N1286" t="b">
        <v>0</v>
      </c>
      <c r="O1286">
        <v>31</v>
      </c>
      <c r="P1286" t="b">
        <v>1</v>
      </c>
      <c r="Q1286" t="s">
        <v>8271</v>
      </c>
      <c r="R1286" s="5">
        <f>Table1[[#This Row],[pledged]]/D1286</f>
        <v>1.01</v>
      </c>
      <c r="S1286" s="6">
        <f>IFERROR(Table1[[#This Row],[pledged]]/Table1[[#This Row],[backers_count]],0)</f>
        <v>65.161290322580641</v>
      </c>
      <c r="T1286" s="5" t="s">
        <v>8317</v>
      </c>
      <c r="U1286" s="5" t="s">
        <v>8318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 t="str">
        <f>TEXT(((Table1[[#This Row],[deadline]]/60/60)/24)+DATE(1970,1,1),"mmm")</f>
        <v>Jun</v>
      </c>
      <c r="K1287" s="14" t="str">
        <f>TEXT(((Table1[[#This Row],[deadline]]/60/60)/24)+DATE(1970,1,1),"yyyy")</f>
        <v>2015</v>
      </c>
      <c r="L1287">
        <v>1433512775</v>
      </c>
      <c r="M1287">
        <f>((Table1[[#This Row],[launched_at]]/60/60)/24)+DATE(1970,1,1)+(-5/24)</f>
        <v>42160.374710648146</v>
      </c>
      <c r="N1287" t="b">
        <v>0</v>
      </c>
      <c r="O1287">
        <v>63</v>
      </c>
      <c r="P1287" t="b">
        <v>1</v>
      </c>
      <c r="Q1287" t="s">
        <v>8271</v>
      </c>
      <c r="R1287" s="5">
        <f>Table1[[#This Row],[pledged]]/D1287</f>
        <v>1.0165</v>
      </c>
      <c r="S1287" s="6">
        <f>IFERROR(Table1[[#This Row],[pledged]]/Table1[[#This Row],[backers_count]],0)</f>
        <v>32.269841269841272</v>
      </c>
      <c r="T1287" s="5" t="s">
        <v>8317</v>
      </c>
      <c r="U1287" s="5" t="s">
        <v>8318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 t="str">
        <f>TEXT(((Table1[[#This Row],[deadline]]/60/60)/24)+DATE(1970,1,1),"mmm")</f>
        <v>Feb</v>
      </c>
      <c r="K1288" s="14" t="str">
        <f>TEXT(((Table1[[#This Row],[deadline]]/60/60)/24)+DATE(1970,1,1),"yyyy")</f>
        <v>2015</v>
      </c>
      <c r="L1288">
        <v>1423041227</v>
      </c>
      <c r="M1288">
        <f>((Table1[[#This Row],[launched_at]]/60/60)/24)+DATE(1970,1,1)+(-5/24)</f>
        <v>42039.176238425927</v>
      </c>
      <c r="N1288" t="b">
        <v>0</v>
      </c>
      <c r="O1288">
        <v>20</v>
      </c>
      <c r="P1288" t="b">
        <v>1</v>
      </c>
      <c r="Q1288" t="s">
        <v>8271</v>
      </c>
      <c r="R1288" s="5">
        <f>Table1[[#This Row],[pledged]]/D1288</f>
        <v>1.0833333333333333</v>
      </c>
      <c r="S1288" s="6">
        <f>IFERROR(Table1[[#This Row],[pledged]]/Table1[[#This Row],[backers_count]],0)</f>
        <v>81.25</v>
      </c>
      <c r="T1288" s="5" t="s">
        <v>8317</v>
      </c>
      <c r="U1288" s="5" t="s">
        <v>8318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 t="str">
        <f>TEXT(((Table1[[#This Row],[deadline]]/60/60)/24)+DATE(1970,1,1),"mmm")</f>
        <v>Jun</v>
      </c>
      <c r="K1289" s="14" t="str">
        <f>TEXT(((Table1[[#This Row],[deadline]]/60/60)/24)+DATE(1970,1,1),"yyyy")</f>
        <v>2015</v>
      </c>
      <c r="L1289">
        <v>1428936856</v>
      </c>
      <c r="M1289">
        <f>((Table1[[#This Row],[launched_at]]/60/60)/24)+DATE(1970,1,1)+(-5/24)</f>
        <v>42107.412685185183</v>
      </c>
      <c r="N1289" t="b">
        <v>0</v>
      </c>
      <c r="O1289">
        <v>25</v>
      </c>
      <c r="P1289" t="b">
        <v>1</v>
      </c>
      <c r="Q1289" t="s">
        <v>8271</v>
      </c>
      <c r="R1289" s="5">
        <f>Table1[[#This Row],[pledged]]/D1289</f>
        <v>2.42</v>
      </c>
      <c r="S1289" s="6">
        <f>IFERROR(Table1[[#This Row],[pledged]]/Table1[[#This Row],[backers_count]],0)</f>
        <v>24.2</v>
      </c>
      <c r="T1289" s="5" t="s">
        <v>8317</v>
      </c>
      <c r="U1289" s="5" t="s">
        <v>8318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 t="str">
        <f>TEXT(((Table1[[#This Row],[deadline]]/60/60)/24)+DATE(1970,1,1),"mmm")</f>
        <v>Aug</v>
      </c>
      <c r="K1290" s="14" t="str">
        <f>TEXT(((Table1[[#This Row],[deadline]]/60/60)/24)+DATE(1970,1,1),"yyyy")</f>
        <v>2016</v>
      </c>
      <c r="L1290">
        <v>1468122163</v>
      </c>
      <c r="M1290">
        <f>((Table1[[#This Row],[launched_at]]/60/60)/24)+DATE(1970,1,1)+(-5/24)</f>
        <v>42560.946331018517</v>
      </c>
      <c r="N1290" t="b">
        <v>0</v>
      </c>
      <c r="O1290">
        <v>61</v>
      </c>
      <c r="P1290" t="b">
        <v>1</v>
      </c>
      <c r="Q1290" t="s">
        <v>8271</v>
      </c>
      <c r="R1290" s="5">
        <f>Table1[[#This Row],[pledged]]/D1290</f>
        <v>1.0044999999999999</v>
      </c>
      <c r="S1290" s="6">
        <f>IFERROR(Table1[[#This Row],[pledged]]/Table1[[#This Row],[backers_count]],0)</f>
        <v>65.868852459016395</v>
      </c>
      <c r="T1290" s="5" t="s">
        <v>8317</v>
      </c>
      <c r="U1290" s="5" t="s">
        <v>8318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 t="str">
        <f>TEXT(((Table1[[#This Row],[deadline]]/60/60)/24)+DATE(1970,1,1),"mmm")</f>
        <v>Jan</v>
      </c>
      <c r="K1291" s="14" t="str">
        <f>TEXT(((Table1[[#This Row],[deadline]]/60/60)/24)+DATE(1970,1,1),"yyyy")</f>
        <v>2017</v>
      </c>
      <c r="L1291">
        <v>1480907645</v>
      </c>
      <c r="M1291">
        <f>((Table1[[#This Row],[launched_at]]/60/60)/24)+DATE(1970,1,1)+(-5/24)</f>
        <v>42708.926446759251</v>
      </c>
      <c r="N1291" t="b">
        <v>0</v>
      </c>
      <c r="O1291">
        <v>52</v>
      </c>
      <c r="P1291" t="b">
        <v>1</v>
      </c>
      <c r="Q1291" t="s">
        <v>8271</v>
      </c>
      <c r="R1291" s="5">
        <f>Table1[[#This Row],[pledged]]/D1291</f>
        <v>1.2506666666666666</v>
      </c>
      <c r="S1291" s="6">
        <f>IFERROR(Table1[[#This Row],[pledged]]/Table1[[#This Row],[backers_count]],0)</f>
        <v>36.07692307692308</v>
      </c>
      <c r="T1291" s="5" t="s">
        <v>8317</v>
      </c>
      <c r="U1291" s="5" t="s">
        <v>8318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 t="str">
        <f>TEXT(((Table1[[#This Row],[deadline]]/60/60)/24)+DATE(1970,1,1),"mmm")</f>
        <v>Apr</v>
      </c>
      <c r="K1292" s="14" t="str">
        <f>TEXT(((Table1[[#This Row],[deadline]]/60/60)/24)+DATE(1970,1,1),"yyyy")</f>
        <v>2015</v>
      </c>
      <c r="L1292">
        <v>1427121931</v>
      </c>
      <c r="M1292">
        <f>((Table1[[#This Row],[launched_at]]/60/60)/24)+DATE(1970,1,1)+(-5/24)</f>
        <v>42086.406608796293</v>
      </c>
      <c r="N1292" t="b">
        <v>0</v>
      </c>
      <c r="O1292">
        <v>86</v>
      </c>
      <c r="P1292" t="b">
        <v>1</v>
      </c>
      <c r="Q1292" t="s">
        <v>8271</v>
      </c>
      <c r="R1292" s="5">
        <f>Table1[[#This Row],[pledged]]/D1292</f>
        <v>1.0857142857142856</v>
      </c>
      <c r="S1292" s="6">
        <f>IFERROR(Table1[[#This Row],[pledged]]/Table1[[#This Row],[backers_count]],0)</f>
        <v>44.186046511627907</v>
      </c>
      <c r="T1292" s="5" t="s">
        <v>8317</v>
      </c>
      <c r="U1292" s="5" t="s">
        <v>8318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 t="str">
        <f>TEXT(((Table1[[#This Row],[deadline]]/60/60)/24)+DATE(1970,1,1),"mmm")</f>
        <v>Apr</v>
      </c>
      <c r="K1293" s="14" t="str">
        <f>TEXT(((Table1[[#This Row],[deadline]]/60/60)/24)+DATE(1970,1,1),"yyyy")</f>
        <v>2015</v>
      </c>
      <c r="L1293">
        <v>1425224391</v>
      </c>
      <c r="M1293">
        <f>((Table1[[#This Row],[launched_at]]/60/60)/24)+DATE(1970,1,1)+(-5/24)</f>
        <v>42064.444340277776</v>
      </c>
      <c r="N1293" t="b">
        <v>0</v>
      </c>
      <c r="O1293">
        <v>42</v>
      </c>
      <c r="P1293" t="b">
        <v>1</v>
      </c>
      <c r="Q1293" t="s">
        <v>8271</v>
      </c>
      <c r="R1293" s="5">
        <f>Table1[[#This Row],[pledged]]/D1293</f>
        <v>1.4570000000000001</v>
      </c>
      <c r="S1293" s="6">
        <f>IFERROR(Table1[[#This Row],[pledged]]/Table1[[#This Row],[backers_count]],0)</f>
        <v>104.07142857142857</v>
      </c>
      <c r="T1293" s="5" t="s">
        <v>8317</v>
      </c>
      <c r="U1293" s="5" t="s">
        <v>8318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 t="str">
        <f>TEXT(((Table1[[#This Row],[deadline]]/60/60)/24)+DATE(1970,1,1),"mmm")</f>
        <v>Oct</v>
      </c>
      <c r="K1294" s="14" t="str">
        <f>TEXT(((Table1[[#This Row],[deadline]]/60/60)/24)+DATE(1970,1,1),"yyyy")</f>
        <v>2015</v>
      </c>
      <c r="L1294">
        <v>1441822828</v>
      </c>
      <c r="M1294">
        <f>((Table1[[#This Row],[launched_at]]/60/60)/24)+DATE(1970,1,1)+(-5/24)</f>
        <v>42256.555879629632</v>
      </c>
      <c r="N1294" t="b">
        <v>0</v>
      </c>
      <c r="O1294">
        <v>52</v>
      </c>
      <c r="P1294" t="b">
        <v>1</v>
      </c>
      <c r="Q1294" t="s">
        <v>8271</v>
      </c>
      <c r="R1294" s="5">
        <f>Table1[[#This Row],[pledged]]/D1294</f>
        <v>1.1000000000000001</v>
      </c>
      <c r="S1294" s="6">
        <f>IFERROR(Table1[[#This Row],[pledged]]/Table1[[#This Row],[backers_count]],0)</f>
        <v>35.96153846153846</v>
      </c>
      <c r="T1294" s="5" t="s">
        <v>8317</v>
      </c>
      <c r="U1294" s="5" t="s">
        <v>8318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 t="str">
        <f>TEXT(((Table1[[#This Row],[deadline]]/60/60)/24)+DATE(1970,1,1),"mmm")</f>
        <v>Nov</v>
      </c>
      <c r="K1295" s="14" t="str">
        <f>TEXT(((Table1[[#This Row],[deadline]]/60/60)/24)+DATE(1970,1,1),"yyyy")</f>
        <v>2015</v>
      </c>
      <c r="L1295">
        <v>1444927771</v>
      </c>
      <c r="M1295">
        <f>((Table1[[#This Row],[launched_at]]/60/60)/24)+DATE(1970,1,1)+(-5/24)</f>
        <v>42292.492719907408</v>
      </c>
      <c r="N1295" t="b">
        <v>0</v>
      </c>
      <c r="O1295">
        <v>120</v>
      </c>
      <c r="P1295" t="b">
        <v>1</v>
      </c>
      <c r="Q1295" t="s">
        <v>8271</v>
      </c>
      <c r="R1295" s="5">
        <f>Table1[[#This Row],[pledged]]/D1295</f>
        <v>1.0223333333333333</v>
      </c>
      <c r="S1295" s="6">
        <f>IFERROR(Table1[[#This Row],[pledged]]/Table1[[#This Row],[backers_count]],0)</f>
        <v>127.79166666666667</v>
      </c>
      <c r="T1295" s="5" t="s">
        <v>8317</v>
      </c>
      <c r="U1295" s="5" t="s">
        <v>8318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 t="str">
        <f>TEXT(((Table1[[#This Row],[deadline]]/60/60)/24)+DATE(1970,1,1),"mmm")</f>
        <v>Oct</v>
      </c>
      <c r="K1296" s="14" t="str">
        <f>TEXT(((Table1[[#This Row],[deadline]]/60/60)/24)+DATE(1970,1,1),"yyyy")</f>
        <v>2015</v>
      </c>
      <c r="L1296">
        <v>1443696797</v>
      </c>
      <c r="M1296">
        <f>((Table1[[#This Row],[launched_at]]/60/60)/24)+DATE(1970,1,1)+(-5/24)</f>
        <v>42278.245335648149</v>
      </c>
      <c r="N1296" t="b">
        <v>0</v>
      </c>
      <c r="O1296">
        <v>22</v>
      </c>
      <c r="P1296" t="b">
        <v>1</v>
      </c>
      <c r="Q1296" t="s">
        <v>8271</v>
      </c>
      <c r="R1296" s="5">
        <f>Table1[[#This Row],[pledged]]/D1296</f>
        <v>1.22</v>
      </c>
      <c r="S1296" s="6">
        <f>IFERROR(Table1[[#This Row],[pledged]]/Table1[[#This Row],[backers_count]],0)</f>
        <v>27.727272727272727</v>
      </c>
      <c r="T1296" s="5" t="s">
        <v>8317</v>
      </c>
      <c r="U1296" s="5" t="s">
        <v>8318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 t="str">
        <f>TEXT(((Table1[[#This Row],[deadline]]/60/60)/24)+DATE(1970,1,1),"mmm")</f>
        <v>Jul</v>
      </c>
      <c r="K1297" s="14" t="str">
        <f>TEXT(((Table1[[#This Row],[deadline]]/60/60)/24)+DATE(1970,1,1),"yyyy")</f>
        <v>2015</v>
      </c>
      <c r="L1297">
        <v>1435585497</v>
      </c>
      <c r="M1297">
        <f>((Table1[[#This Row],[launched_at]]/60/60)/24)+DATE(1970,1,1)+(-5/24)</f>
        <v>42184.364548611113</v>
      </c>
      <c r="N1297" t="b">
        <v>0</v>
      </c>
      <c r="O1297">
        <v>64</v>
      </c>
      <c r="P1297" t="b">
        <v>1</v>
      </c>
      <c r="Q1297" t="s">
        <v>8271</v>
      </c>
      <c r="R1297" s="5">
        <f>Table1[[#This Row],[pledged]]/D1297</f>
        <v>1.0196000000000001</v>
      </c>
      <c r="S1297" s="6">
        <f>IFERROR(Table1[[#This Row],[pledged]]/Table1[[#This Row],[backers_count]],0)</f>
        <v>39.828125</v>
      </c>
      <c r="T1297" s="5" t="s">
        <v>8317</v>
      </c>
      <c r="U1297" s="5" t="s">
        <v>8318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 t="str">
        <f>TEXT(((Table1[[#This Row],[deadline]]/60/60)/24)+DATE(1970,1,1),"mmm")</f>
        <v>Mar</v>
      </c>
      <c r="K1298" s="14" t="str">
        <f>TEXT(((Table1[[#This Row],[deadline]]/60/60)/24)+DATE(1970,1,1),"yyyy")</f>
        <v>2016</v>
      </c>
      <c r="L1298">
        <v>1456189973</v>
      </c>
      <c r="M1298">
        <f>((Table1[[#This Row],[launched_at]]/60/60)/24)+DATE(1970,1,1)+(-5/24)</f>
        <v>42422.842280092591</v>
      </c>
      <c r="N1298" t="b">
        <v>0</v>
      </c>
      <c r="O1298">
        <v>23</v>
      </c>
      <c r="P1298" t="b">
        <v>1</v>
      </c>
      <c r="Q1298" t="s">
        <v>8271</v>
      </c>
      <c r="R1298" s="5">
        <f>Table1[[#This Row],[pledged]]/D1298</f>
        <v>1.411764705882353</v>
      </c>
      <c r="S1298" s="6">
        <f>IFERROR(Table1[[#This Row],[pledged]]/Table1[[#This Row],[backers_count]],0)</f>
        <v>52.173913043478258</v>
      </c>
      <c r="T1298" s="5" t="s">
        <v>8317</v>
      </c>
      <c r="U1298" s="5" t="s">
        <v>8318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 t="str">
        <f>TEXT(((Table1[[#This Row],[deadline]]/60/60)/24)+DATE(1970,1,1),"mmm")</f>
        <v>May</v>
      </c>
      <c r="K1299" s="14" t="str">
        <f>TEXT(((Table1[[#This Row],[deadline]]/60/60)/24)+DATE(1970,1,1),"yyyy")</f>
        <v>2016</v>
      </c>
      <c r="L1299">
        <v>1459533358</v>
      </c>
      <c r="M1299">
        <f>((Table1[[#This Row],[launched_at]]/60/60)/24)+DATE(1970,1,1)+(-5/24)</f>
        <v>42461.538865740738</v>
      </c>
      <c r="N1299" t="b">
        <v>0</v>
      </c>
      <c r="O1299">
        <v>238</v>
      </c>
      <c r="P1299" t="b">
        <v>1</v>
      </c>
      <c r="Q1299" t="s">
        <v>8271</v>
      </c>
      <c r="R1299" s="5">
        <f>Table1[[#This Row],[pledged]]/D1299</f>
        <v>1.0952500000000001</v>
      </c>
      <c r="S1299" s="6">
        <f>IFERROR(Table1[[#This Row],[pledged]]/Table1[[#This Row],[backers_count]],0)</f>
        <v>92.037815126050418</v>
      </c>
      <c r="T1299" s="5" t="s">
        <v>8317</v>
      </c>
      <c r="U1299" s="5" t="s">
        <v>8318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 t="str">
        <f>TEXT(((Table1[[#This Row],[deadline]]/60/60)/24)+DATE(1970,1,1),"mmm")</f>
        <v>Apr</v>
      </c>
      <c r="K1300" s="14" t="str">
        <f>TEXT(((Table1[[#This Row],[deadline]]/60/60)/24)+DATE(1970,1,1),"yyyy")</f>
        <v>2016</v>
      </c>
      <c r="L1300">
        <v>1459268432</v>
      </c>
      <c r="M1300">
        <f>((Table1[[#This Row],[launched_at]]/60/60)/24)+DATE(1970,1,1)+(-5/24)</f>
        <v>42458.472592592596</v>
      </c>
      <c r="N1300" t="b">
        <v>0</v>
      </c>
      <c r="O1300">
        <v>33</v>
      </c>
      <c r="P1300" t="b">
        <v>1</v>
      </c>
      <c r="Q1300" t="s">
        <v>8271</v>
      </c>
      <c r="R1300" s="5">
        <f>Table1[[#This Row],[pledged]]/D1300</f>
        <v>1.0465</v>
      </c>
      <c r="S1300" s="6">
        <f>IFERROR(Table1[[#This Row],[pledged]]/Table1[[#This Row],[backers_count]],0)</f>
        <v>63.424242424242422</v>
      </c>
      <c r="T1300" s="5" t="s">
        <v>8317</v>
      </c>
      <c r="U1300" s="5" t="s">
        <v>8318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 t="str">
        <f>TEXT(((Table1[[#This Row],[deadline]]/60/60)/24)+DATE(1970,1,1),"mmm")</f>
        <v>Jul</v>
      </c>
      <c r="K1301" s="14" t="str">
        <f>TEXT(((Table1[[#This Row],[deadline]]/60/60)/24)+DATE(1970,1,1),"yyyy")</f>
        <v>2015</v>
      </c>
      <c r="L1301">
        <v>1434310359</v>
      </c>
      <c r="M1301">
        <f>((Table1[[#This Row],[launched_at]]/60/60)/24)+DATE(1970,1,1)+(-5/24)</f>
        <v>42169.606006944443</v>
      </c>
      <c r="N1301" t="b">
        <v>0</v>
      </c>
      <c r="O1301">
        <v>32</v>
      </c>
      <c r="P1301" t="b">
        <v>1</v>
      </c>
      <c r="Q1301" t="s">
        <v>8271</v>
      </c>
      <c r="R1301" s="5">
        <f>Table1[[#This Row],[pledged]]/D1301</f>
        <v>1.24</v>
      </c>
      <c r="S1301" s="6">
        <f>IFERROR(Table1[[#This Row],[pledged]]/Table1[[#This Row],[backers_count]],0)</f>
        <v>135.625</v>
      </c>
      <c r="T1301" s="5" t="s">
        <v>8317</v>
      </c>
      <c r="U1301" s="5" t="s">
        <v>8318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 t="str">
        <f>TEXT(((Table1[[#This Row],[deadline]]/60/60)/24)+DATE(1970,1,1),"mmm")</f>
        <v>Jun</v>
      </c>
      <c r="K1302" s="14" t="str">
        <f>TEXT(((Table1[[#This Row],[deadline]]/60/60)/24)+DATE(1970,1,1),"yyyy")</f>
        <v>2016</v>
      </c>
      <c r="L1302">
        <v>1461427938</v>
      </c>
      <c r="M1302">
        <f>((Table1[[#This Row],[launched_at]]/60/60)/24)+DATE(1970,1,1)+(-5/24)</f>
        <v>42483.466874999998</v>
      </c>
      <c r="N1302" t="b">
        <v>0</v>
      </c>
      <c r="O1302">
        <v>24</v>
      </c>
      <c r="P1302" t="b">
        <v>1</v>
      </c>
      <c r="Q1302" t="s">
        <v>8271</v>
      </c>
      <c r="R1302" s="5">
        <f>Table1[[#This Row],[pledged]]/D1302</f>
        <v>1.35</v>
      </c>
      <c r="S1302" s="6">
        <f>IFERROR(Table1[[#This Row],[pledged]]/Table1[[#This Row],[backers_count]],0)</f>
        <v>168.75</v>
      </c>
      <c r="T1302" s="5" t="s">
        <v>8317</v>
      </c>
      <c r="U1302" s="5" t="s">
        <v>8318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 t="str">
        <f>TEXT(((Table1[[#This Row],[deadline]]/60/60)/24)+DATE(1970,1,1),"mmm")</f>
        <v>Jul</v>
      </c>
      <c r="K1303" s="14" t="str">
        <f>TEXT(((Table1[[#This Row],[deadline]]/60/60)/24)+DATE(1970,1,1),"yyyy")</f>
        <v>2015</v>
      </c>
      <c r="L1303">
        <v>1436551178</v>
      </c>
      <c r="M1303">
        <f>((Table1[[#This Row],[launched_at]]/60/60)/24)+DATE(1970,1,1)+(-5/24)</f>
        <v>42195.541412037033</v>
      </c>
      <c r="N1303" t="b">
        <v>0</v>
      </c>
      <c r="O1303">
        <v>29</v>
      </c>
      <c r="P1303" t="b">
        <v>1</v>
      </c>
      <c r="Q1303" t="s">
        <v>8271</v>
      </c>
      <c r="R1303" s="5">
        <f>Table1[[#This Row],[pledged]]/D1303</f>
        <v>1.0275000000000001</v>
      </c>
      <c r="S1303" s="6">
        <f>IFERROR(Table1[[#This Row],[pledged]]/Table1[[#This Row],[backers_count]],0)</f>
        <v>70.862068965517238</v>
      </c>
      <c r="T1303" s="5" t="s">
        <v>8317</v>
      </c>
      <c r="U1303" s="5" t="s">
        <v>8318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 t="str">
        <f>TEXT(((Table1[[#This Row],[deadline]]/60/60)/24)+DATE(1970,1,1),"mmm")</f>
        <v>Dec</v>
      </c>
      <c r="K1304" s="14" t="str">
        <f>TEXT(((Table1[[#This Row],[deadline]]/60/60)/24)+DATE(1970,1,1),"yyyy")</f>
        <v>2016</v>
      </c>
      <c r="L1304">
        <v>1477963411</v>
      </c>
      <c r="M1304">
        <f>((Table1[[#This Row],[launched_at]]/60/60)/24)+DATE(1970,1,1)+(-5/24)</f>
        <v>42674.849664351852</v>
      </c>
      <c r="N1304" t="b">
        <v>0</v>
      </c>
      <c r="O1304">
        <v>50</v>
      </c>
      <c r="P1304" t="b">
        <v>1</v>
      </c>
      <c r="Q1304" t="s">
        <v>8271</v>
      </c>
      <c r="R1304" s="5">
        <f>Table1[[#This Row],[pledged]]/D1304</f>
        <v>1</v>
      </c>
      <c r="S1304" s="6">
        <f>IFERROR(Table1[[#This Row],[pledged]]/Table1[[#This Row],[backers_count]],0)</f>
        <v>50</v>
      </c>
      <c r="T1304" s="5" t="s">
        <v>8317</v>
      </c>
      <c r="U1304" s="5" t="s">
        <v>8318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 t="str">
        <f>TEXT(((Table1[[#This Row],[deadline]]/60/60)/24)+DATE(1970,1,1),"mmm")</f>
        <v>Jul</v>
      </c>
      <c r="K1305" s="14" t="str">
        <f>TEXT(((Table1[[#This Row],[deadline]]/60/60)/24)+DATE(1970,1,1),"yyyy")</f>
        <v>2016</v>
      </c>
      <c r="L1305">
        <v>1468578920</v>
      </c>
      <c r="M1305">
        <f>((Table1[[#This Row],[launched_at]]/60/60)/24)+DATE(1970,1,1)+(-5/24)</f>
        <v>42566.232870370368</v>
      </c>
      <c r="N1305" t="b">
        <v>0</v>
      </c>
      <c r="O1305">
        <v>108</v>
      </c>
      <c r="P1305" t="b">
        <v>1</v>
      </c>
      <c r="Q1305" t="s">
        <v>8271</v>
      </c>
      <c r="R1305" s="5">
        <f>Table1[[#This Row],[pledged]]/D1305</f>
        <v>1.3026085714285716</v>
      </c>
      <c r="S1305" s="6">
        <f>IFERROR(Table1[[#This Row],[pledged]]/Table1[[#This Row],[backers_count]],0)</f>
        <v>42.214166666666671</v>
      </c>
      <c r="T1305" s="5" t="s">
        <v>8317</v>
      </c>
      <c r="U1305" s="5" t="s">
        <v>8318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 t="str">
        <f>TEXT(((Table1[[#This Row],[deadline]]/60/60)/24)+DATE(1970,1,1),"mmm")</f>
        <v>Mar</v>
      </c>
      <c r="K1306" s="14" t="str">
        <f>TEXT(((Table1[[#This Row],[deadline]]/60/60)/24)+DATE(1970,1,1),"yyyy")</f>
        <v>2017</v>
      </c>
      <c r="L1306">
        <v>1484196005</v>
      </c>
      <c r="M1306">
        <f>((Table1[[#This Row],[launched_at]]/60/60)/24)+DATE(1970,1,1)+(-5/24)</f>
        <v>42746.986168981479</v>
      </c>
      <c r="N1306" t="b">
        <v>0</v>
      </c>
      <c r="O1306">
        <v>104</v>
      </c>
      <c r="P1306" t="b">
        <v>0</v>
      </c>
      <c r="Q1306" t="s">
        <v>8273</v>
      </c>
      <c r="R1306" s="5">
        <f>Table1[[#This Row],[pledged]]/D1306</f>
        <v>0.39627499999999999</v>
      </c>
      <c r="S1306" s="6">
        <f>IFERROR(Table1[[#This Row],[pledged]]/Table1[[#This Row],[backers_count]],0)</f>
        <v>152.41346153846155</v>
      </c>
      <c r="T1306" s="5" t="s">
        <v>8319</v>
      </c>
      <c r="U1306" s="5" t="s">
        <v>8321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 t="str">
        <f>TEXT(((Table1[[#This Row],[deadline]]/60/60)/24)+DATE(1970,1,1),"mmm")</f>
        <v>Jul</v>
      </c>
      <c r="K1307" s="14" t="str">
        <f>TEXT(((Table1[[#This Row],[deadline]]/60/60)/24)+DATE(1970,1,1),"yyyy")</f>
        <v>2016</v>
      </c>
      <c r="L1307">
        <v>1466611108</v>
      </c>
      <c r="M1307">
        <f>((Table1[[#This Row],[launched_at]]/60/60)/24)+DATE(1970,1,1)+(-5/24)</f>
        <v>42543.457268518519</v>
      </c>
      <c r="N1307" t="b">
        <v>0</v>
      </c>
      <c r="O1307">
        <v>86</v>
      </c>
      <c r="P1307" t="b">
        <v>0</v>
      </c>
      <c r="Q1307" t="s">
        <v>8273</v>
      </c>
      <c r="R1307" s="5">
        <f>Table1[[#This Row],[pledged]]/D1307</f>
        <v>0.25976666666666665</v>
      </c>
      <c r="S1307" s="6">
        <f>IFERROR(Table1[[#This Row],[pledged]]/Table1[[#This Row],[backers_count]],0)</f>
        <v>90.616279069767444</v>
      </c>
      <c r="T1307" s="5" t="s">
        <v>8319</v>
      </c>
      <c r="U1307" s="5" t="s">
        <v>8321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 t="str">
        <f>TEXT(((Table1[[#This Row],[deadline]]/60/60)/24)+DATE(1970,1,1),"mmm")</f>
        <v>Dec</v>
      </c>
      <c r="K1308" s="14" t="str">
        <f>TEXT(((Table1[[#This Row],[deadline]]/60/60)/24)+DATE(1970,1,1),"yyyy")</f>
        <v>2014</v>
      </c>
      <c r="L1308">
        <v>1415098734</v>
      </c>
      <c r="M1308">
        <f>((Table1[[#This Row],[launched_at]]/60/60)/24)+DATE(1970,1,1)+(-5/24)</f>
        <v>41947.249236111107</v>
      </c>
      <c r="N1308" t="b">
        <v>0</v>
      </c>
      <c r="O1308">
        <v>356</v>
      </c>
      <c r="P1308" t="b">
        <v>0</v>
      </c>
      <c r="Q1308" t="s">
        <v>8273</v>
      </c>
      <c r="R1308" s="5">
        <f>Table1[[#This Row],[pledged]]/D1308</f>
        <v>0.65246363636363636</v>
      </c>
      <c r="S1308" s="6">
        <f>IFERROR(Table1[[#This Row],[pledged]]/Table1[[#This Row],[backers_count]],0)</f>
        <v>201.60393258426967</v>
      </c>
      <c r="T1308" s="5" t="s">
        <v>8319</v>
      </c>
      <c r="U1308" s="5" t="s">
        <v>8321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 t="str">
        <f>TEXT(((Table1[[#This Row],[deadline]]/60/60)/24)+DATE(1970,1,1),"mmm")</f>
        <v>Feb</v>
      </c>
      <c r="K1309" s="14" t="str">
        <f>TEXT(((Table1[[#This Row],[deadline]]/60/60)/24)+DATE(1970,1,1),"yyyy")</f>
        <v>2016</v>
      </c>
      <c r="L1309">
        <v>1453118679</v>
      </c>
      <c r="M1309">
        <f>((Table1[[#This Row],[launched_at]]/60/60)/24)+DATE(1970,1,1)+(-5/24)</f>
        <v>42387.294895833329</v>
      </c>
      <c r="N1309" t="b">
        <v>0</v>
      </c>
      <c r="O1309">
        <v>45</v>
      </c>
      <c r="P1309" t="b">
        <v>0</v>
      </c>
      <c r="Q1309" t="s">
        <v>8273</v>
      </c>
      <c r="R1309" s="5">
        <f>Table1[[#This Row],[pledged]]/D1309</f>
        <v>0.11514000000000001</v>
      </c>
      <c r="S1309" s="6">
        <f>IFERROR(Table1[[#This Row],[pledged]]/Table1[[#This Row],[backers_count]],0)</f>
        <v>127.93333333333334</v>
      </c>
      <c r="T1309" s="5" t="s">
        <v>8319</v>
      </c>
      <c r="U1309" s="5" t="s">
        <v>8321</v>
      </c>
    </row>
    <row r="1310" spans="1:2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 t="str">
        <f>TEXT(((Table1[[#This Row],[deadline]]/60/60)/24)+DATE(1970,1,1),"mmm")</f>
        <v>Oct</v>
      </c>
      <c r="K1310" s="14" t="str">
        <f>TEXT(((Table1[[#This Row],[deadline]]/60/60)/24)+DATE(1970,1,1),"yyyy")</f>
        <v>2016</v>
      </c>
      <c r="L1310">
        <v>1472481812</v>
      </c>
      <c r="M1310">
        <f>((Table1[[#This Row],[launched_at]]/60/60)/24)+DATE(1970,1,1)+(-5/24)</f>
        <v>42611.405231481483</v>
      </c>
      <c r="N1310" t="b">
        <v>0</v>
      </c>
      <c r="O1310">
        <v>38</v>
      </c>
      <c r="P1310" t="b">
        <v>0</v>
      </c>
      <c r="Q1310" t="s">
        <v>8273</v>
      </c>
      <c r="R1310" s="5">
        <f>Table1[[#This Row],[pledged]]/D1310</f>
        <v>0.11360000000000001</v>
      </c>
      <c r="S1310" s="6">
        <f>IFERROR(Table1[[#This Row],[pledged]]/Table1[[#This Row],[backers_count]],0)</f>
        <v>29.894736842105264</v>
      </c>
      <c r="T1310" s="5" t="s">
        <v>8319</v>
      </c>
      <c r="U1310" s="5" t="s">
        <v>8321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 t="str">
        <f>TEXT(((Table1[[#This Row],[deadline]]/60/60)/24)+DATE(1970,1,1),"mmm")</f>
        <v>Oct</v>
      </c>
      <c r="K1311" s="14" t="str">
        <f>TEXT(((Table1[[#This Row],[deadline]]/60/60)/24)+DATE(1970,1,1),"yyyy")</f>
        <v>2015</v>
      </c>
      <c r="L1311">
        <v>1441919468</v>
      </c>
      <c r="M1311">
        <f>((Table1[[#This Row],[launched_at]]/60/60)/24)+DATE(1970,1,1)+(-5/24)</f>
        <v>42257.674398148149</v>
      </c>
      <c r="N1311" t="b">
        <v>0</v>
      </c>
      <c r="O1311">
        <v>35</v>
      </c>
      <c r="P1311" t="b">
        <v>0</v>
      </c>
      <c r="Q1311" t="s">
        <v>8273</v>
      </c>
      <c r="R1311" s="5">
        <f>Table1[[#This Row],[pledged]]/D1311</f>
        <v>1.1199130434782609</v>
      </c>
      <c r="S1311" s="6">
        <f>IFERROR(Table1[[#This Row],[pledged]]/Table1[[#This Row],[backers_count]],0)</f>
        <v>367.97142857142859</v>
      </c>
      <c r="T1311" s="5" t="s">
        <v>8319</v>
      </c>
      <c r="U1311" s="5" t="s">
        <v>8321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 t="str">
        <f>TEXT(((Table1[[#This Row],[deadline]]/60/60)/24)+DATE(1970,1,1),"mmm")</f>
        <v>Aug</v>
      </c>
      <c r="K1312" s="14" t="str">
        <f>TEXT(((Table1[[#This Row],[deadline]]/60/60)/24)+DATE(1970,1,1),"yyyy")</f>
        <v>2016</v>
      </c>
      <c r="L1312">
        <v>1467734450</v>
      </c>
      <c r="M1312">
        <f>((Table1[[#This Row],[launched_at]]/60/60)/24)+DATE(1970,1,1)+(-5/24)</f>
        <v>42556.458912037029</v>
      </c>
      <c r="N1312" t="b">
        <v>0</v>
      </c>
      <c r="O1312">
        <v>24</v>
      </c>
      <c r="P1312" t="b">
        <v>0</v>
      </c>
      <c r="Q1312" t="s">
        <v>8273</v>
      </c>
      <c r="R1312" s="5">
        <f>Table1[[#This Row],[pledged]]/D1312</f>
        <v>0.155</v>
      </c>
      <c r="S1312" s="6">
        <f>IFERROR(Table1[[#This Row],[pledged]]/Table1[[#This Row],[backers_count]],0)</f>
        <v>129.16666666666666</v>
      </c>
      <c r="T1312" s="5" t="s">
        <v>8319</v>
      </c>
      <c r="U1312" s="5" t="s">
        <v>8321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 t="str">
        <f>TEXT(((Table1[[#This Row],[deadline]]/60/60)/24)+DATE(1970,1,1),"mmm")</f>
        <v>Nov</v>
      </c>
      <c r="K1313" s="14" t="str">
        <f>TEXT(((Table1[[#This Row],[deadline]]/60/60)/24)+DATE(1970,1,1),"yyyy")</f>
        <v>2016</v>
      </c>
      <c r="L1313">
        <v>1477509319</v>
      </c>
      <c r="M1313">
        <f>((Table1[[#This Row],[launched_at]]/60/60)/24)+DATE(1970,1,1)+(-5/24)</f>
        <v>42669.593969907401</v>
      </c>
      <c r="N1313" t="b">
        <v>0</v>
      </c>
      <c r="O1313">
        <v>100</v>
      </c>
      <c r="P1313" t="b">
        <v>0</v>
      </c>
      <c r="Q1313" t="s">
        <v>8273</v>
      </c>
      <c r="R1313" s="5">
        <f>Table1[[#This Row],[pledged]]/D1313</f>
        <v>0.32028000000000001</v>
      </c>
      <c r="S1313" s="6">
        <f>IFERROR(Table1[[#This Row],[pledged]]/Table1[[#This Row],[backers_count]],0)</f>
        <v>800.7</v>
      </c>
      <c r="T1313" s="5" t="s">
        <v>8319</v>
      </c>
      <c r="U1313" s="5" t="s">
        <v>8321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 t="str">
        <f>TEXT(((Table1[[#This Row],[deadline]]/60/60)/24)+DATE(1970,1,1),"mmm")</f>
        <v>Apr</v>
      </c>
      <c r="K1314" s="14" t="str">
        <f>TEXT(((Table1[[#This Row],[deadline]]/60/60)/24)+DATE(1970,1,1),"yyyy")</f>
        <v>2015</v>
      </c>
      <c r="L1314">
        <v>1426783922</v>
      </c>
      <c r="M1314">
        <f>((Table1[[#This Row],[launched_at]]/60/60)/24)+DATE(1970,1,1)+(-5/24)</f>
        <v>42082.494467592587</v>
      </c>
      <c r="N1314" t="b">
        <v>0</v>
      </c>
      <c r="O1314">
        <v>1</v>
      </c>
      <c r="P1314" t="b">
        <v>0</v>
      </c>
      <c r="Q1314" t="s">
        <v>8273</v>
      </c>
      <c r="R1314" s="5">
        <f>Table1[[#This Row],[pledged]]/D1314</f>
        <v>6.0869565217391303E-3</v>
      </c>
      <c r="S1314" s="6">
        <f>IFERROR(Table1[[#This Row],[pledged]]/Table1[[#This Row],[backers_count]],0)</f>
        <v>28</v>
      </c>
      <c r="T1314" s="5" t="s">
        <v>8319</v>
      </c>
      <c r="U1314" s="5" t="s">
        <v>8321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 t="str">
        <f>TEXT(((Table1[[#This Row],[deadline]]/60/60)/24)+DATE(1970,1,1),"mmm")</f>
        <v>Mar</v>
      </c>
      <c r="K1315" s="14" t="str">
        <f>TEXT(((Table1[[#This Row],[deadline]]/60/60)/24)+DATE(1970,1,1),"yyyy")</f>
        <v>2016</v>
      </c>
      <c r="L1315">
        <v>1454432514</v>
      </c>
      <c r="M1315">
        <f>((Table1[[#This Row],[launched_at]]/60/60)/24)+DATE(1970,1,1)+(-5/24)</f>
        <v>42402.50131944444</v>
      </c>
      <c r="N1315" t="b">
        <v>0</v>
      </c>
      <c r="O1315">
        <v>122</v>
      </c>
      <c r="P1315" t="b">
        <v>0</v>
      </c>
      <c r="Q1315" t="s">
        <v>8273</v>
      </c>
      <c r="R1315" s="5">
        <f>Table1[[#This Row],[pledged]]/D1315</f>
        <v>0.31114999999999998</v>
      </c>
      <c r="S1315" s="6">
        <f>IFERROR(Table1[[#This Row],[pledged]]/Table1[[#This Row],[backers_count]],0)</f>
        <v>102.01639344262296</v>
      </c>
      <c r="T1315" s="5" t="s">
        <v>8319</v>
      </c>
      <c r="U1315" s="5" t="s">
        <v>8321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 t="str">
        <f>TEXT(((Table1[[#This Row],[deadline]]/60/60)/24)+DATE(1970,1,1),"mmm")</f>
        <v>Oct</v>
      </c>
      <c r="K1316" s="14" t="str">
        <f>TEXT(((Table1[[#This Row],[deadline]]/60/60)/24)+DATE(1970,1,1),"yyyy")</f>
        <v>2016</v>
      </c>
      <c r="L1316">
        <v>1471881860</v>
      </c>
      <c r="M1316">
        <f>((Table1[[#This Row],[launched_at]]/60/60)/24)+DATE(1970,1,1)+(-5/24)</f>
        <v>42604.461342592585</v>
      </c>
      <c r="N1316" t="b">
        <v>0</v>
      </c>
      <c r="O1316">
        <v>11</v>
      </c>
      <c r="P1316" t="b">
        <v>0</v>
      </c>
      <c r="Q1316" t="s">
        <v>8273</v>
      </c>
      <c r="R1316" s="5">
        <f>Table1[[#This Row],[pledged]]/D1316</f>
        <v>1.1266666666666666E-2</v>
      </c>
      <c r="S1316" s="6">
        <f>IFERROR(Table1[[#This Row],[pledged]]/Table1[[#This Row],[backers_count]],0)</f>
        <v>184.36363636363637</v>
      </c>
      <c r="T1316" s="5" t="s">
        <v>8319</v>
      </c>
      <c r="U1316" s="5" t="s">
        <v>8321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 t="str">
        <f>TEXT(((Table1[[#This Row],[deadline]]/60/60)/24)+DATE(1970,1,1),"mmm")</f>
        <v>Nov</v>
      </c>
      <c r="K1317" s="14" t="str">
        <f>TEXT(((Table1[[#This Row],[deadline]]/60/60)/24)+DATE(1970,1,1),"yyyy")</f>
        <v>2015</v>
      </c>
      <c r="L1317">
        <v>1443700648</v>
      </c>
      <c r="M1317">
        <f>((Table1[[#This Row],[launched_at]]/60/60)/24)+DATE(1970,1,1)+(-5/24)</f>
        <v>42278.289907407401</v>
      </c>
      <c r="N1317" t="b">
        <v>0</v>
      </c>
      <c r="O1317">
        <v>248</v>
      </c>
      <c r="P1317" t="b">
        <v>0</v>
      </c>
      <c r="Q1317" t="s">
        <v>8273</v>
      </c>
      <c r="R1317" s="5">
        <f>Table1[[#This Row],[pledged]]/D1317</f>
        <v>0.40404000000000001</v>
      </c>
      <c r="S1317" s="6">
        <f>IFERROR(Table1[[#This Row],[pledged]]/Table1[[#This Row],[backers_count]],0)</f>
        <v>162.91935483870967</v>
      </c>
      <c r="T1317" s="5" t="s">
        <v>8319</v>
      </c>
      <c r="U1317" s="5" t="s">
        <v>8321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 t="str">
        <f>TEXT(((Table1[[#This Row],[deadline]]/60/60)/24)+DATE(1970,1,1),"mmm")</f>
        <v>Feb</v>
      </c>
      <c r="K1318" s="14" t="str">
        <f>TEXT(((Table1[[#This Row],[deadline]]/60/60)/24)+DATE(1970,1,1),"yyyy")</f>
        <v>2016</v>
      </c>
      <c r="L1318">
        <v>1453676709</v>
      </c>
      <c r="M1318">
        <f>((Table1[[#This Row],[launched_at]]/60/60)/24)+DATE(1970,1,1)+(-5/24)</f>
        <v>42393.753576388881</v>
      </c>
      <c r="N1318" t="b">
        <v>0</v>
      </c>
      <c r="O1318">
        <v>1</v>
      </c>
      <c r="P1318" t="b">
        <v>0</v>
      </c>
      <c r="Q1318" t="s">
        <v>8273</v>
      </c>
      <c r="R1318" s="5">
        <f>Table1[[#This Row],[pledged]]/D1318</f>
        <v>1.3333333333333333E-5</v>
      </c>
      <c r="S1318" s="6">
        <f>IFERROR(Table1[[#This Row],[pledged]]/Table1[[#This Row],[backers_count]],0)</f>
        <v>1</v>
      </c>
      <c r="T1318" s="5" t="s">
        <v>8319</v>
      </c>
      <c r="U1318" s="5" t="s">
        <v>8321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 t="str">
        <f>TEXT(((Table1[[#This Row],[deadline]]/60/60)/24)+DATE(1970,1,1),"mmm")</f>
        <v>Jul</v>
      </c>
      <c r="K1319" s="14" t="str">
        <f>TEXT(((Table1[[#This Row],[deadline]]/60/60)/24)+DATE(1970,1,1),"yyyy")</f>
        <v>2016</v>
      </c>
      <c r="L1319">
        <v>1464586746</v>
      </c>
      <c r="M1319">
        <f>((Table1[[#This Row],[launched_at]]/60/60)/24)+DATE(1970,1,1)+(-5/24)</f>
        <v>42520.027152777773</v>
      </c>
      <c r="N1319" t="b">
        <v>0</v>
      </c>
      <c r="O1319">
        <v>19</v>
      </c>
      <c r="P1319" t="b">
        <v>0</v>
      </c>
      <c r="Q1319" t="s">
        <v>8273</v>
      </c>
      <c r="R1319" s="5">
        <f>Table1[[#This Row],[pledged]]/D1319</f>
        <v>5.7334999999999997E-2</v>
      </c>
      <c r="S1319" s="6">
        <f>IFERROR(Table1[[#This Row],[pledged]]/Table1[[#This Row],[backers_count]],0)</f>
        <v>603.52631578947364</v>
      </c>
      <c r="T1319" s="5" t="s">
        <v>8319</v>
      </c>
      <c r="U1319" s="5" t="s">
        <v>8321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 t="str">
        <f>TEXT(((Table1[[#This Row],[deadline]]/60/60)/24)+DATE(1970,1,1),"mmm")</f>
        <v>Jan</v>
      </c>
      <c r="K1320" s="14" t="str">
        <f>TEXT(((Table1[[#This Row],[deadline]]/60/60)/24)+DATE(1970,1,1),"yyyy")</f>
        <v>2015</v>
      </c>
      <c r="L1320">
        <v>1418346172</v>
      </c>
      <c r="M1320">
        <f>((Table1[[#This Row],[launched_at]]/60/60)/24)+DATE(1970,1,1)+(-5/24)</f>
        <v>41984.835324074076</v>
      </c>
      <c r="N1320" t="b">
        <v>0</v>
      </c>
      <c r="O1320">
        <v>135</v>
      </c>
      <c r="P1320" t="b">
        <v>0</v>
      </c>
      <c r="Q1320" t="s">
        <v>8273</v>
      </c>
      <c r="R1320" s="5">
        <f>Table1[[#This Row],[pledged]]/D1320</f>
        <v>0.15325</v>
      </c>
      <c r="S1320" s="6">
        <f>IFERROR(Table1[[#This Row],[pledged]]/Table1[[#This Row],[backers_count]],0)</f>
        <v>45.407407407407405</v>
      </c>
      <c r="T1320" s="5" t="s">
        <v>8319</v>
      </c>
      <c r="U1320" s="5" t="s">
        <v>8321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 t="str">
        <f>TEXT(((Table1[[#This Row],[deadline]]/60/60)/24)+DATE(1970,1,1),"mmm")</f>
        <v>Jul</v>
      </c>
      <c r="K1321" s="14" t="str">
        <f>TEXT(((Table1[[#This Row],[deadline]]/60/60)/24)+DATE(1970,1,1),"yyyy")</f>
        <v>2014</v>
      </c>
      <c r="L1321">
        <v>1403810965</v>
      </c>
      <c r="M1321">
        <f>((Table1[[#This Row],[launched_at]]/60/60)/24)+DATE(1970,1,1)+(-5/24)</f>
        <v>41816.603761574072</v>
      </c>
      <c r="N1321" t="b">
        <v>0</v>
      </c>
      <c r="O1321">
        <v>9</v>
      </c>
      <c r="P1321" t="b">
        <v>0</v>
      </c>
      <c r="Q1321" t="s">
        <v>8273</v>
      </c>
      <c r="R1321" s="5">
        <f>Table1[[#This Row],[pledged]]/D1321</f>
        <v>0.15103448275862069</v>
      </c>
      <c r="S1321" s="6">
        <f>IFERROR(Table1[[#This Row],[pledged]]/Table1[[#This Row],[backers_count]],0)</f>
        <v>97.333333333333329</v>
      </c>
      <c r="T1321" s="5" t="s">
        <v>8319</v>
      </c>
      <c r="U1321" s="5" t="s">
        <v>8321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 t="str">
        <f>TEXT(((Table1[[#This Row],[deadline]]/60/60)/24)+DATE(1970,1,1),"mmm")</f>
        <v>Dec</v>
      </c>
      <c r="K1322" s="14" t="str">
        <f>TEXT(((Table1[[#This Row],[deadline]]/60/60)/24)+DATE(1970,1,1),"yyyy")</f>
        <v>2016</v>
      </c>
      <c r="L1322">
        <v>1480610046</v>
      </c>
      <c r="M1322">
        <f>((Table1[[#This Row],[launched_at]]/60/60)/24)+DATE(1970,1,1)+(-5/24)</f>
        <v>42705.482013888883</v>
      </c>
      <c r="N1322" t="b">
        <v>0</v>
      </c>
      <c r="O1322">
        <v>3</v>
      </c>
      <c r="P1322" t="b">
        <v>0</v>
      </c>
      <c r="Q1322" t="s">
        <v>8273</v>
      </c>
      <c r="R1322" s="5">
        <f>Table1[[#This Row],[pledged]]/D1322</f>
        <v>5.0299999999999997E-3</v>
      </c>
      <c r="S1322" s="6">
        <f>IFERROR(Table1[[#This Row],[pledged]]/Table1[[#This Row],[backers_count]],0)</f>
        <v>167.66666666666666</v>
      </c>
      <c r="T1322" s="5" t="s">
        <v>8319</v>
      </c>
      <c r="U1322" s="5" t="s">
        <v>8321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 t="str">
        <f>TEXT(((Table1[[#This Row],[deadline]]/60/60)/24)+DATE(1970,1,1),"mmm")</f>
        <v>Dec</v>
      </c>
      <c r="K1323" s="14" t="str">
        <f>TEXT(((Table1[[#This Row],[deadline]]/60/60)/24)+DATE(1970,1,1),"yyyy")</f>
        <v>2016</v>
      </c>
      <c r="L1323">
        <v>1479923937</v>
      </c>
      <c r="M1323">
        <f>((Table1[[#This Row],[launched_at]]/60/60)/24)+DATE(1970,1,1)+(-5/24)</f>
        <v>42697.540937499994</v>
      </c>
      <c r="N1323" t="b">
        <v>0</v>
      </c>
      <c r="O1323">
        <v>7</v>
      </c>
      <c r="P1323" t="b">
        <v>0</v>
      </c>
      <c r="Q1323" t="s">
        <v>8273</v>
      </c>
      <c r="R1323" s="5">
        <f>Table1[[#This Row],[pledged]]/D1323</f>
        <v>1.3028138528138528E-2</v>
      </c>
      <c r="S1323" s="6">
        <f>IFERROR(Table1[[#This Row],[pledged]]/Table1[[#This Row],[backers_count]],0)</f>
        <v>859.85714285714289</v>
      </c>
      <c r="T1323" s="5" t="s">
        <v>8319</v>
      </c>
      <c r="U1323" s="5" t="s">
        <v>8321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 t="str">
        <f>TEXT(((Table1[[#This Row],[deadline]]/60/60)/24)+DATE(1970,1,1),"mmm")</f>
        <v>May</v>
      </c>
      <c r="K1324" s="14" t="str">
        <f>TEXT(((Table1[[#This Row],[deadline]]/60/60)/24)+DATE(1970,1,1),"yyyy")</f>
        <v>2015</v>
      </c>
      <c r="L1324">
        <v>1429631125</v>
      </c>
      <c r="M1324">
        <f>((Table1[[#This Row],[launched_at]]/60/60)/24)+DATE(1970,1,1)+(-5/24)</f>
        <v>42115.448206018518</v>
      </c>
      <c r="N1324" t="b">
        <v>0</v>
      </c>
      <c r="O1324">
        <v>4</v>
      </c>
      <c r="P1324" t="b">
        <v>0</v>
      </c>
      <c r="Q1324" t="s">
        <v>8273</v>
      </c>
      <c r="R1324" s="5">
        <f>Table1[[#This Row],[pledged]]/D1324</f>
        <v>3.0285714285714286E-3</v>
      </c>
      <c r="S1324" s="6">
        <f>IFERROR(Table1[[#This Row],[pledged]]/Table1[[#This Row],[backers_count]],0)</f>
        <v>26.5</v>
      </c>
      <c r="T1324" s="5" t="s">
        <v>8319</v>
      </c>
      <c r="U1324" s="5" t="s">
        <v>8321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 t="str">
        <f>TEXT(((Table1[[#This Row],[deadline]]/60/60)/24)+DATE(1970,1,1),"mmm")</f>
        <v>Apr</v>
      </c>
      <c r="K1325" s="14" t="str">
        <f>TEXT(((Table1[[#This Row],[deadline]]/60/60)/24)+DATE(1970,1,1),"yyyy")</f>
        <v>2016</v>
      </c>
      <c r="L1325">
        <v>1458665146</v>
      </c>
      <c r="M1325">
        <f>((Table1[[#This Row],[launched_at]]/60/60)/24)+DATE(1970,1,1)+(-5/24)</f>
        <v>42451.490115740737</v>
      </c>
      <c r="N1325" t="b">
        <v>0</v>
      </c>
      <c r="O1325">
        <v>44</v>
      </c>
      <c r="P1325" t="b">
        <v>0</v>
      </c>
      <c r="Q1325" t="s">
        <v>8273</v>
      </c>
      <c r="R1325" s="5">
        <f>Table1[[#This Row],[pledged]]/D1325</f>
        <v>8.8800000000000004E-2</v>
      </c>
      <c r="S1325" s="6">
        <f>IFERROR(Table1[[#This Row],[pledged]]/Table1[[#This Row],[backers_count]],0)</f>
        <v>30.272727272727273</v>
      </c>
      <c r="T1325" s="5" t="s">
        <v>8319</v>
      </c>
      <c r="U1325" s="5" t="s">
        <v>8321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 t="str">
        <f>TEXT(((Table1[[#This Row],[deadline]]/60/60)/24)+DATE(1970,1,1),"mmm")</f>
        <v>Oct</v>
      </c>
      <c r="K1326" s="14" t="str">
        <f>TEXT(((Table1[[#This Row],[deadline]]/60/60)/24)+DATE(1970,1,1),"yyyy")</f>
        <v>2016</v>
      </c>
      <c r="L1326">
        <v>1473779552</v>
      </c>
      <c r="M1326">
        <f>((Table1[[#This Row],[launched_at]]/60/60)/24)+DATE(1970,1,1)+(-5/24)</f>
        <v>42626.425370370365</v>
      </c>
      <c r="N1326" t="b">
        <v>0</v>
      </c>
      <c r="O1326">
        <v>90</v>
      </c>
      <c r="P1326" t="b">
        <v>0</v>
      </c>
      <c r="Q1326" t="s">
        <v>8273</v>
      </c>
      <c r="R1326" s="5">
        <f>Table1[[#This Row],[pledged]]/D1326</f>
        <v>9.8400000000000001E-2</v>
      </c>
      <c r="S1326" s="6">
        <f>IFERROR(Table1[[#This Row],[pledged]]/Table1[[#This Row],[backers_count]],0)</f>
        <v>54.666666666666664</v>
      </c>
      <c r="T1326" s="5" t="s">
        <v>8319</v>
      </c>
      <c r="U1326" s="5" t="s">
        <v>8321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 t="str">
        <f>TEXT(((Table1[[#This Row],[deadline]]/60/60)/24)+DATE(1970,1,1),"mmm")</f>
        <v>Dec</v>
      </c>
      <c r="K1327" s="14" t="str">
        <f>TEXT(((Table1[[#This Row],[deadline]]/60/60)/24)+DATE(1970,1,1),"yyyy")</f>
        <v>2016</v>
      </c>
      <c r="L1327">
        <v>1480471435</v>
      </c>
      <c r="M1327">
        <f>((Table1[[#This Row],[launched_at]]/60/60)/24)+DATE(1970,1,1)+(-5/24)</f>
        <v>42703.877719907403</v>
      </c>
      <c r="N1327" t="b">
        <v>0</v>
      </c>
      <c r="O1327">
        <v>8</v>
      </c>
      <c r="P1327" t="b">
        <v>0</v>
      </c>
      <c r="Q1327" t="s">
        <v>8273</v>
      </c>
      <c r="R1327" s="5">
        <f>Table1[[#This Row],[pledged]]/D1327</f>
        <v>2.4299999999999999E-2</v>
      </c>
      <c r="S1327" s="6">
        <f>IFERROR(Table1[[#This Row],[pledged]]/Table1[[#This Row],[backers_count]],0)</f>
        <v>60.75</v>
      </c>
      <c r="T1327" s="5" t="s">
        <v>8319</v>
      </c>
      <c r="U1327" s="5" t="s">
        <v>8321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 t="str">
        <f>TEXT(((Table1[[#This Row],[deadline]]/60/60)/24)+DATE(1970,1,1),"mmm")</f>
        <v>Jan</v>
      </c>
      <c r="K1328" s="14" t="str">
        <f>TEXT(((Table1[[#This Row],[deadline]]/60/60)/24)+DATE(1970,1,1),"yyyy")</f>
        <v>2015</v>
      </c>
      <c r="L1328">
        <v>1417460428</v>
      </c>
      <c r="M1328">
        <f>((Table1[[#This Row],[launched_at]]/60/60)/24)+DATE(1970,1,1)+(-5/24)</f>
        <v>41974.583657407398</v>
      </c>
      <c r="N1328" t="b">
        <v>0</v>
      </c>
      <c r="O1328">
        <v>11</v>
      </c>
      <c r="P1328" t="b">
        <v>0</v>
      </c>
      <c r="Q1328" t="s">
        <v>8273</v>
      </c>
      <c r="R1328" s="5">
        <f>Table1[[#This Row],[pledged]]/D1328</f>
        <v>1.1299999999999999E-2</v>
      </c>
      <c r="S1328" s="6">
        <f>IFERROR(Table1[[#This Row],[pledged]]/Table1[[#This Row],[backers_count]],0)</f>
        <v>102.72727272727273</v>
      </c>
      <c r="T1328" s="5" t="s">
        <v>8319</v>
      </c>
      <c r="U1328" s="5" t="s">
        <v>8321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 t="str">
        <f>TEXT(((Table1[[#This Row],[deadline]]/60/60)/24)+DATE(1970,1,1),"mmm")</f>
        <v>May</v>
      </c>
      <c r="K1329" s="14" t="str">
        <f>TEXT(((Table1[[#This Row],[deadline]]/60/60)/24)+DATE(1970,1,1),"yyyy")</f>
        <v>2015</v>
      </c>
      <c r="L1329">
        <v>1430324235</v>
      </c>
      <c r="M1329">
        <f>((Table1[[#This Row],[launched_at]]/60/60)/24)+DATE(1970,1,1)+(-5/24)</f>
        <v>42123.470312500001</v>
      </c>
      <c r="N1329" t="b">
        <v>0</v>
      </c>
      <c r="O1329">
        <v>41</v>
      </c>
      <c r="P1329" t="b">
        <v>0</v>
      </c>
      <c r="Q1329" t="s">
        <v>8273</v>
      </c>
      <c r="R1329" s="5">
        <f>Table1[[#This Row],[pledged]]/D1329</f>
        <v>3.5520833333333335E-2</v>
      </c>
      <c r="S1329" s="6">
        <f>IFERROR(Table1[[#This Row],[pledged]]/Table1[[#This Row],[backers_count]],0)</f>
        <v>41.585365853658537</v>
      </c>
      <c r="T1329" s="5" t="s">
        <v>8319</v>
      </c>
      <c r="U1329" s="5" t="s">
        <v>8321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 t="str">
        <f>TEXT(((Table1[[#This Row],[deadline]]/60/60)/24)+DATE(1970,1,1),"mmm")</f>
        <v>Oct</v>
      </c>
      <c r="K1330" s="14" t="str">
        <f>TEXT(((Table1[[#This Row],[deadline]]/60/60)/24)+DATE(1970,1,1),"yyyy")</f>
        <v>2016</v>
      </c>
      <c r="L1330">
        <v>1472570734</v>
      </c>
      <c r="M1330">
        <f>((Table1[[#This Row],[launched_at]]/60/60)/24)+DATE(1970,1,1)+(-5/24)</f>
        <v>42612.434421296297</v>
      </c>
      <c r="N1330" t="b">
        <v>0</v>
      </c>
      <c r="O1330">
        <v>15</v>
      </c>
      <c r="P1330" t="b">
        <v>0</v>
      </c>
      <c r="Q1330" t="s">
        <v>8273</v>
      </c>
      <c r="R1330" s="5">
        <f>Table1[[#This Row],[pledged]]/D1330</f>
        <v>2.3306666666666667E-2</v>
      </c>
      <c r="S1330" s="6">
        <f>IFERROR(Table1[[#This Row],[pledged]]/Table1[[#This Row],[backers_count]],0)</f>
        <v>116.53333333333333</v>
      </c>
      <c r="T1330" s="5" t="s">
        <v>8319</v>
      </c>
      <c r="U1330" s="5" t="s">
        <v>8321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 t="str">
        <f>TEXT(((Table1[[#This Row],[deadline]]/60/60)/24)+DATE(1970,1,1),"mmm")</f>
        <v>Dec</v>
      </c>
      <c r="K1331" s="14" t="str">
        <f>TEXT(((Table1[[#This Row],[deadline]]/60/60)/24)+DATE(1970,1,1),"yyyy")</f>
        <v>2014</v>
      </c>
      <c r="L1331">
        <v>1414041545</v>
      </c>
      <c r="M1331">
        <f>((Table1[[#This Row],[launched_at]]/60/60)/24)+DATE(1970,1,1)+(-5/24)</f>
        <v>41935.013252314813</v>
      </c>
      <c r="N1331" t="b">
        <v>0</v>
      </c>
      <c r="O1331">
        <v>9</v>
      </c>
      <c r="P1331" t="b">
        <v>0</v>
      </c>
      <c r="Q1331" t="s">
        <v>8273</v>
      </c>
      <c r="R1331" s="5">
        <f>Table1[[#This Row],[pledged]]/D1331</f>
        <v>8.1600000000000006E-3</v>
      </c>
      <c r="S1331" s="6">
        <f>IFERROR(Table1[[#This Row],[pledged]]/Table1[[#This Row],[backers_count]],0)</f>
        <v>45.333333333333336</v>
      </c>
      <c r="T1331" s="5" t="s">
        <v>8319</v>
      </c>
      <c r="U1331" s="5" t="s">
        <v>8321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 t="str">
        <f>TEXT(((Table1[[#This Row],[deadline]]/60/60)/24)+DATE(1970,1,1),"mmm")</f>
        <v>Jul</v>
      </c>
      <c r="K1332" s="14" t="str">
        <f>TEXT(((Table1[[#This Row],[deadline]]/60/60)/24)+DATE(1970,1,1),"yyyy")</f>
        <v>2016</v>
      </c>
      <c r="L1332">
        <v>1464763109</v>
      </c>
      <c r="M1332">
        <f>((Table1[[#This Row],[launched_at]]/60/60)/24)+DATE(1970,1,1)+(-5/24)</f>
        <v>42522.068391203698</v>
      </c>
      <c r="N1332" t="b">
        <v>0</v>
      </c>
      <c r="O1332">
        <v>50</v>
      </c>
      <c r="P1332" t="b">
        <v>0</v>
      </c>
      <c r="Q1332" t="s">
        <v>8273</v>
      </c>
      <c r="R1332" s="5">
        <f>Table1[[#This Row],[pledged]]/D1332</f>
        <v>0.22494285714285714</v>
      </c>
      <c r="S1332" s="6">
        <f>IFERROR(Table1[[#This Row],[pledged]]/Table1[[#This Row],[backers_count]],0)</f>
        <v>157.46</v>
      </c>
      <c r="T1332" s="5" t="s">
        <v>8319</v>
      </c>
      <c r="U1332" s="5" t="s">
        <v>8321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 t="str">
        <f>TEXT(((Table1[[#This Row],[deadline]]/60/60)/24)+DATE(1970,1,1),"mmm")</f>
        <v>Aug</v>
      </c>
      <c r="K1333" s="14" t="str">
        <f>TEXT(((Table1[[#This Row],[deadline]]/60/60)/24)+DATE(1970,1,1),"yyyy")</f>
        <v>2016</v>
      </c>
      <c r="L1333">
        <v>1468843554</v>
      </c>
      <c r="M1333">
        <f>((Table1[[#This Row],[launched_at]]/60/60)/24)+DATE(1970,1,1)+(-5/24)</f>
        <v>42569.295763888884</v>
      </c>
      <c r="N1333" t="b">
        <v>0</v>
      </c>
      <c r="O1333">
        <v>34</v>
      </c>
      <c r="P1333" t="b">
        <v>0</v>
      </c>
      <c r="Q1333" t="s">
        <v>8273</v>
      </c>
      <c r="R1333" s="5">
        <f>Table1[[#This Row],[pledged]]/D1333</f>
        <v>1.3668E-2</v>
      </c>
      <c r="S1333" s="6">
        <f>IFERROR(Table1[[#This Row],[pledged]]/Table1[[#This Row],[backers_count]],0)</f>
        <v>100.5</v>
      </c>
      <c r="T1333" s="5" t="s">
        <v>8319</v>
      </c>
      <c r="U1333" s="5" t="s">
        <v>8321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 t="str">
        <f>TEXT(((Table1[[#This Row],[deadline]]/60/60)/24)+DATE(1970,1,1),"mmm")</f>
        <v>Jan</v>
      </c>
      <c r="K1334" s="14" t="str">
        <f>TEXT(((Table1[[#This Row],[deadline]]/60/60)/24)+DATE(1970,1,1),"yyyy")</f>
        <v>2017</v>
      </c>
      <c r="L1334">
        <v>1482888408</v>
      </c>
      <c r="M1334">
        <f>((Table1[[#This Row],[launched_at]]/60/60)/24)+DATE(1970,1,1)+(-5/24)</f>
        <v>42731.851944444446</v>
      </c>
      <c r="N1334" t="b">
        <v>0</v>
      </c>
      <c r="O1334">
        <v>0</v>
      </c>
      <c r="P1334" t="b">
        <v>0</v>
      </c>
      <c r="Q1334" t="s">
        <v>8273</v>
      </c>
      <c r="R1334" s="5">
        <f>Table1[[#This Row],[pledged]]/D1334</f>
        <v>0</v>
      </c>
      <c r="S1334" s="6">
        <f>IFERROR(Table1[[#This Row],[pledged]]/Table1[[#This Row],[backers_count]],0)</f>
        <v>0</v>
      </c>
      <c r="T1334" s="5" t="s">
        <v>8319</v>
      </c>
      <c r="U1334" s="5" t="s">
        <v>8321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 t="str">
        <f>TEXT(((Table1[[#This Row],[deadline]]/60/60)/24)+DATE(1970,1,1),"mmm")</f>
        <v>Jul</v>
      </c>
      <c r="K1335" s="14" t="str">
        <f>TEXT(((Table1[[#This Row],[deadline]]/60/60)/24)+DATE(1970,1,1),"yyyy")</f>
        <v>2014</v>
      </c>
      <c r="L1335">
        <v>1402886025</v>
      </c>
      <c r="M1335">
        <f>((Table1[[#This Row],[launched_at]]/60/60)/24)+DATE(1970,1,1)+(-5/24)</f>
        <v>41805.8984375</v>
      </c>
      <c r="N1335" t="b">
        <v>0</v>
      </c>
      <c r="O1335">
        <v>0</v>
      </c>
      <c r="P1335" t="b">
        <v>0</v>
      </c>
      <c r="Q1335" t="s">
        <v>8273</v>
      </c>
      <c r="R1335" s="5">
        <f>Table1[[#This Row],[pledged]]/D1335</f>
        <v>0</v>
      </c>
      <c r="S1335" s="6">
        <f>IFERROR(Table1[[#This Row],[pledged]]/Table1[[#This Row],[backers_count]],0)</f>
        <v>0</v>
      </c>
      <c r="T1335" s="5" t="s">
        <v>8319</v>
      </c>
      <c r="U1335" s="5" t="s">
        <v>8321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 t="str">
        <f>TEXT(((Table1[[#This Row],[deadline]]/60/60)/24)+DATE(1970,1,1),"mmm")</f>
        <v>Mar</v>
      </c>
      <c r="K1336" s="14" t="str">
        <f>TEXT(((Table1[[#This Row],[deadline]]/60/60)/24)+DATE(1970,1,1),"yyyy")</f>
        <v>2016</v>
      </c>
      <c r="L1336">
        <v>1455129287</v>
      </c>
      <c r="M1336">
        <f>((Table1[[#This Row],[launched_at]]/60/60)/24)+DATE(1970,1,1)+(-5/24)</f>
        <v>42410.565821759257</v>
      </c>
      <c r="N1336" t="b">
        <v>0</v>
      </c>
      <c r="O1336">
        <v>276</v>
      </c>
      <c r="P1336" t="b">
        <v>0</v>
      </c>
      <c r="Q1336" t="s">
        <v>8273</v>
      </c>
      <c r="R1336" s="5">
        <f>Table1[[#This Row],[pledged]]/D1336</f>
        <v>0.10754135338345865</v>
      </c>
      <c r="S1336" s="6">
        <f>IFERROR(Table1[[#This Row],[pledged]]/Table1[[#This Row],[backers_count]],0)</f>
        <v>51.822463768115945</v>
      </c>
      <c r="T1336" s="5" t="s">
        <v>8319</v>
      </c>
      <c r="U1336" s="5" t="s">
        <v>8321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 t="str">
        <f>TEXT(((Table1[[#This Row],[deadline]]/60/60)/24)+DATE(1970,1,1),"mmm")</f>
        <v>Dec</v>
      </c>
      <c r="K1337" s="14" t="str">
        <f>TEXT(((Table1[[#This Row],[deadline]]/60/60)/24)+DATE(1970,1,1),"yyyy")</f>
        <v>2015</v>
      </c>
      <c r="L1337">
        <v>1446762502</v>
      </c>
      <c r="M1337">
        <f>((Table1[[#This Row],[launched_at]]/60/60)/24)+DATE(1970,1,1)+(-5/24)</f>
        <v>42313.728032407402</v>
      </c>
      <c r="N1337" t="b">
        <v>0</v>
      </c>
      <c r="O1337">
        <v>16</v>
      </c>
      <c r="P1337" t="b">
        <v>0</v>
      </c>
      <c r="Q1337" t="s">
        <v>8273</v>
      </c>
      <c r="R1337" s="5">
        <f>Table1[[#This Row],[pledged]]/D1337</f>
        <v>0.1976</v>
      </c>
      <c r="S1337" s="6">
        <f>IFERROR(Table1[[#This Row],[pledged]]/Table1[[#This Row],[backers_count]],0)</f>
        <v>308.75</v>
      </c>
      <c r="T1337" s="5" t="s">
        <v>8319</v>
      </c>
      <c r="U1337" s="5" t="s">
        <v>8321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 t="str">
        <f>TEXT(((Table1[[#This Row],[deadline]]/60/60)/24)+DATE(1970,1,1),"mmm")</f>
        <v>Dec</v>
      </c>
      <c r="K1338" s="14" t="str">
        <f>TEXT(((Table1[[#This Row],[deadline]]/60/60)/24)+DATE(1970,1,1),"yyyy")</f>
        <v>2014</v>
      </c>
      <c r="L1338">
        <v>1415825028</v>
      </c>
      <c r="M1338">
        <f>((Table1[[#This Row],[launched_at]]/60/60)/24)+DATE(1970,1,1)+(-5/24)</f>
        <v>41955.655416666668</v>
      </c>
      <c r="N1338" t="b">
        <v>0</v>
      </c>
      <c r="O1338">
        <v>224</v>
      </c>
      <c r="P1338" t="b">
        <v>0</v>
      </c>
      <c r="Q1338" t="s">
        <v>8273</v>
      </c>
      <c r="R1338" s="5">
        <f>Table1[[#This Row],[pledged]]/D1338</f>
        <v>0.84946999999999995</v>
      </c>
      <c r="S1338" s="6">
        <f>IFERROR(Table1[[#This Row],[pledged]]/Table1[[#This Row],[backers_count]],0)</f>
        <v>379.22767857142856</v>
      </c>
      <c r="T1338" s="5" t="s">
        <v>8319</v>
      </c>
      <c r="U1338" s="5" t="s">
        <v>8321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 t="str">
        <f>TEXT(((Table1[[#This Row],[deadline]]/60/60)/24)+DATE(1970,1,1),"mmm")</f>
        <v>Mar</v>
      </c>
      <c r="K1339" s="14" t="str">
        <f>TEXT(((Table1[[#This Row],[deadline]]/60/60)/24)+DATE(1970,1,1),"yyyy")</f>
        <v>2017</v>
      </c>
      <c r="L1339">
        <v>1485957079</v>
      </c>
      <c r="M1339">
        <f>((Table1[[#This Row],[launched_at]]/60/60)/24)+DATE(1970,1,1)+(-5/24)</f>
        <v>42767.368969907409</v>
      </c>
      <c r="N1339" t="b">
        <v>0</v>
      </c>
      <c r="O1339">
        <v>140</v>
      </c>
      <c r="P1339" t="b">
        <v>0</v>
      </c>
      <c r="Q1339" t="s">
        <v>8273</v>
      </c>
      <c r="R1339" s="5">
        <f>Table1[[#This Row],[pledged]]/D1339</f>
        <v>0.49381999999999998</v>
      </c>
      <c r="S1339" s="6">
        <f>IFERROR(Table1[[#This Row],[pledged]]/Table1[[#This Row],[backers_count]],0)</f>
        <v>176.36428571428573</v>
      </c>
      <c r="T1339" s="5" t="s">
        <v>8319</v>
      </c>
      <c r="U1339" s="5" t="s">
        <v>8321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 t="str">
        <f>TEXT(((Table1[[#This Row],[deadline]]/60/60)/24)+DATE(1970,1,1),"mmm")</f>
        <v>Aug</v>
      </c>
      <c r="K1340" s="14" t="str">
        <f>TEXT(((Table1[[#This Row],[deadline]]/60/60)/24)+DATE(1970,1,1),"yyyy")</f>
        <v>2015</v>
      </c>
      <c r="L1340">
        <v>1435951033</v>
      </c>
      <c r="M1340">
        <f>((Table1[[#This Row],[launched_at]]/60/60)/24)+DATE(1970,1,1)+(-5/24)</f>
        <v>42188.595289351848</v>
      </c>
      <c r="N1340" t="b">
        <v>0</v>
      </c>
      <c r="O1340">
        <v>15</v>
      </c>
      <c r="P1340" t="b">
        <v>0</v>
      </c>
      <c r="Q1340" t="s">
        <v>8273</v>
      </c>
      <c r="R1340" s="5">
        <f>Table1[[#This Row],[pledged]]/D1340</f>
        <v>3.3033333333333331E-2</v>
      </c>
      <c r="S1340" s="6">
        <f>IFERROR(Table1[[#This Row],[pledged]]/Table1[[#This Row],[backers_count]],0)</f>
        <v>66.066666666666663</v>
      </c>
      <c r="T1340" s="5" t="s">
        <v>8319</v>
      </c>
      <c r="U1340" s="5" t="s">
        <v>8321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 t="str">
        <f>TEXT(((Table1[[#This Row],[deadline]]/60/60)/24)+DATE(1970,1,1),"mmm")</f>
        <v>Dec</v>
      </c>
      <c r="K1341" s="14" t="str">
        <f>TEXT(((Table1[[#This Row],[deadline]]/60/60)/24)+DATE(1970,1,1),"yyyy")</f>
        <v>2014</v>
      </c>
      <c r="L1341">
        <v>1414164715</v>
      </c>
      <c r="M1341">
        <f>((Table1[[#This Row],[launched_at]]/60/60)/24)+DATE(1970,1,1)+(-5/24)</f>
        <v>41936.438831018517</v>
      </c>
      <c r="N1341" t="b">
        <v>0</v>
      </c>
      <c r="O1341">
        <v>37</v>
      </c>
      <c r="P1341" t="b">
        <v>0</v>
      </c>
      <c r="Q1341" t="s">
        <v>8273</v>
      </c>
      <c r="R1341" s="5">
        <f>Table1[[#This Row],[pledged]]/D1341</f>
        <v>6.6339999999999996E-2</v>
      </c>
      <c r="S1341" s="6">
        <f>IFERROR(Table1[[#This Row],[pledged]]/Table1[[#This Row],[backers_count]],0)</f>
        <v>89.648648648648646</v>
      </c>
      <c r="T1341" s="5" t="s">
        <v>8319</v>
      </c>
      <c r="U1341" s="5" t="s">
        <v>8321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 t="str">
        <f>TEXT(((Table1[[#This Row],[deadline]]/60/60)/24)+DATE(1970,1,1),"mmm")</f>
        <v>Aug</v>
      </c>
      <c r="K1342" s="14" t="str">
        <f>TEXT(((Table1[[#This Row],[deadline]]/60/60)/24)+DATE(1970,1,1),"yyyy")</f>
        <v>2014</v>
      </c>
      <c r="L1342">
        <v>1405520253</v>
      </c>
      <c r="M1342">
        <f>((Table1[[#This Row],[launched_at]]/60/60)/24)+DATE(1970,1,1)+(-5/24)</f>
        <v>41836.387187499997</v>
      </c>
      <c r="N1342" t="b">
        <v>0</v>
      </c>
      <c r="O1342">
        <v>0</v>
      </c>
      <c r="P1342" t="b">
        <v>0</v>
      </c>
      <c r="Q1342" t="s">
        <v>8273</v>
      </c>
      <c r="R1342" s="5">
        <f>Table1[[#This Row],[pledged]]/D1342</f>
        <v>0</v>
      </c>
      <c r="S1342" s="6">
        <f>IFERROR(Table1[[#This Row],[pledged]]/Table1[[#This Row],[backers_count]],0)</f>
        <v>0</v>
      </c>
      <c r="T1342" s="5" t="s">
        <v>8319</v>
      </c>
      <c r="U1342" s="5" t="s">
        <v>8321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 t="str">
        <f>TEXT(((Table1[[#This Row],[deadline]]/60/60)/24)+DATE(1970,1,1),"mmm")</f>
        <v>Oct</v>
      </c>
      <c r="K1343" s="14" t="str">
        <f>TEXT(((Table1[[#This Row],[deadline]]/60/60)/24)+DATE(1970,1,1),"yyyy")</f>
        <v>2016</v>
      </c>
      <c r="L1343">
        <v>1472569117</v>
      </c>
      <c r="M1343">
        <f>((Table1[[#This Row],[launched_at]]/60/60)/24)+DATE(1970,1,1)+(-5/24)</f>
        <v>42612.415706018517</v>
      </c>
      <c r="N1343" t="b">
        <v>0</v>
      </c>
      <c r="O1343">
        <v>46</v>
      </c>
      <c r="P1343" t="b">
        <v>0</v>
      </c>
      <c r="Q1343" t="s">
        <v>8273</v>
      </c>
      <c r="R1343" s="5">
        <f>Table1[[#This Row],[pledged]]/D1343</f>
        <v>0.7036</v>
      </c>
      <c r="S1343" s="6">
        <f>IFERROR(Table1[[#This Row],[pledged]]/Table1[[#This Row],[backers_count]],0)</f>
        <v>382.39130434782606</v>
      </c>
      <c r="T1343" s="5" t="s">
        <v>8319</v>
      </c>
      <c r="U1343" s="5" t="s">
        <v>8321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 t="str">
        <f>TEXT(((Table1[[#This Row],[deadline]]/60/60)/24)+DATE(1970,1,1),"mmm")</f>
        <v>Jul</v>
      </c>
      <c r="K1344" s="14" t="str">
        <f>TEXT(((Table1[[#This Row],[deadline]]/60/60)/24)+DATE(1970,1,1),"yyyy")</f>
        <v>2015</v>
      </c>
      <c r="L1344">
        <v>1434569739</v>
      </c>
      <c r="M1344">
        <f>((Table1[[#This Row],[launched_at]]/60/60)/24)+DATE(1970,1,1)+(-5/24)</f>
        <v>42172.608090277768</v>
      </c>
      <c r="N1344" t="b">
        <v>0</v>
      </c>
      <c r="O1344">
        <v>1</v>
      </c>
      <c r="P1344" t="b">
        <v>0</v>
      </c>
      <c r="Q1344" t="s">
        <v>8273</v>
      </c>
      <c r="R1344" s="5">
        <f>Table1[[#This Row],[pledged]]/D1344</f>
        <v>2E-3</v>
      </c>
      <c r="S1344" s="6">
        <f>IFERROR(Table1[[#This Row],[pledged]]/Table1[[#This Row],[backers_count]],0)</f>
        <v>100</v>
      </c>
      <c r="T1344" s="5" t="s">
        <v>8319</v>
      </c>
      <c r="U1344" s="5" t="s">
        <v>8321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 t="str">
        <f>TEXT(((Table1[[#This Row],[deadline]]/60/60)/24)+DATE(1970,1,1),"mmm")</f>
        <v>Aug</v>
      </c>
      <c r="K1345" s="14" t="str">
        <f>TEXT(((Table1[[#This Row],[deadline]]/60/60)/24)+DATE(1970,1,1),"yyyy")</f>
        <v>2016</v>
      </c>
      <c r="L1345">
        <v>1466512683</v>
      </c>
      <c r="M1345">
        <f>((Table1[[#This Row],[launched_at]]/60/60)/24)+DATE(1970,1,1)+(-5/24)</f>
        <v>42542.318090277775</v>
      </c>
      <c r="N1345" t="b">
        <v>0</v>
      </c>
      <c r="O1345">
        <v>323</v>
      </c>
      <c r="P1345" t="b">
        <v>0</v>
      </c>
      <c r="Q1345" t="s">
        <v>8273</v>
      </c>
      <c r="R1345" s="5">
        <f>Table1[[#This Row],[pledged]]/D1345</f>
        <v>1.02298</v>
      </c>
      <c r="S1345" s="6">
        <f>IFERROR(Table1[[#This Row],[pledged]]/Table1[[#This Row],[backers_count]],0)</f>
        <v>158.35603715170279</v>
      </c>
      <c r="T1345" s="5" t="s">
        <v>8319</v>
      </c>
      <c r="U1345" s="5" t="s">
        <v>8321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 t="str">
        <f>TEXT(((Table1[[#This Row],[deadline]]/60/60)/24)+DATE(1970,1,1),"mmm")</f>
        <v>Jun</v>
      </c>
      <c r="K1346" s="14" t="str">
        <f>TEXT(((Table1[[#This Row],[deadline]]/60/60)/24)+DATE(1970,1,1),"yyyy")</f>
        <v>2016</v>
      </c>
      <c r="L1346">
        <v>1464807439</v>
      </c>
      <c r="M1346">
        <f>((Table1[[#This Row],[launched_at]]/60/60)/24)+DATE(1970,1,1)+(-5/24)</f>
        <v>42522.581469907404</v>
      </c>
      <c r="N1346" t="b">
        <v>0</v>
      </c>
      <c r="O1346">
        <v>139</v>
      </c>
      <c r="P1346" t="b">
        <v>1</v>
      </c>
      <c r="Q1346" t="s">
        <v>8274</v>
      </c>
      <c r="R1346" s="5">
        <f>Table1[[#This Row],[pledged]]/D1346</f>
        <v>3.7773333333333334</v>
      </c>
      <c r="S1346" s="6">
        <f>IFERROR(Table1[[#This Row],[pledged]]/Table1[[#This Row],[backers_count]],0)</f>
        <v>40.762589928057551</v>
      </c>
      <c r="T1346" s="5" t="s">
        <v>8322</v>
      </c>
      <c r="U1346" s="5" t="s">
        <v>8323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 t="str">
        <f>TEXT(((Table1[[#This Row],[deadline]]/60/60)/24)+DATE(1970,1,1),"mmm")</f>
        <v>Jul</v>
      </c>
      <c r="K1347" s="14" t="str">
        <f>TEXT(((Table1[[#This Row],[deadline]]/60/60)/24)+DATE(1970,1,1),"yyyy")</f>
        <v>2014</v>
      </c>
      <c r="L1347">
        <v>1402342359</v>
      </c>
      <c r="M1347">
        <f>((Table1[[#This Row],[launched_at]]/60/60)/24)+DATE(1970,1,1)+(-5/24)</f>
        <v>41799.606006944443</v>
      </c>
      <c r="N1347" t="b">
        <v>0</v>
      </c>
      <c r="O1347">
        <v>7</v>
      </c>
      <c r="P1347" t="b">
        <v>1</v>
      </c>
      <c r="Q1347" t="s">
        <v>8274</v>
      </c>
      <c r="R1347" s="5">
        <f>Table1[[#This Row],[pledged]]/D1347</f>
        <v>1.25</v>
      </c>
      <c r="S1347" s="6">
        <f>IFERROR(Table1[[#This Row],[pledged]]/Table1[[#This Row],[backers_count]],0)</f>
        <v>53.571428571428569</v>
      </c>
      <c r="T1347" s="5" t="s">
        <v>8322</v>
      </c>
      <c r="U1347" s="5" t="s">
        <v>8323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 t="str">
        <f>TEXT(((Table1[[#This Row],[deadline]]/60/60)/24)+DATE(1970,1,1),"mmm")</f>
        <v>Jun</v>
      </c>
      <c r="K1348" s="14" t="str">
        <f>TEXT(((Table1[[#This Row],[deadline]]/60/60)/24)+DATE(1970,1,1),"yyyy")</f>
        <v>2013</v>
      </c>
      <c r="L1348">
        <v>1369705751</v>
      </c>
      <c r="M1348">
        <f>((Table1[[#This Row],[launched_at]]/60/60)/24)+DATE(1970,1,1)+(-5/24)</f>
        <v>41421.867488425924</v>
      </c>
      <c r="N1348" t="b">
        <v>0</v>
      </c>
      <c r="O1348">
        <v>149</v>
      </c>
      <c r="P1348" t="b">
        <v>1</v>
      </c>
      <c r="Q1348" t="s">
        <v>8274</v>
      </c>
      <c r="R1348" s="5">
        <f>Table1[[#This Row],[pledged]]/D1348</f>
        <v>1.473265306122449</v>
      </c>
      <c r="S1348" s="6">
        <f>IFERROR(Table1[[#This Row],[pledged]]/Table1[[#This Row],[backers_count]],0)</f>
        <v>48.449664429530202</v>
      </c>
      <c r="T1348" s="5" t="s">
        <v>8322</v>
      </c>
      <c r="U1348" s="5" t="s">
        <v>8323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 t="str">
        <f>TEXT(((Table1[[#This Row],[deadline]]/60/60)/24)+DATE(1970,1,1),"mmm")</f>
        <v>Mar</v>
      </c>
      <c r="K1349" s="14" t="str">
        <f>TEXT(((Table1[[#This Row],[deadline]]/60/60)/24)+DATE(1970,1,1),"yyyy")</f>
        <v>2015</v>
      </c>
      <c r="L1349">
        <v>1423149525</v>
      </c>
      <c r="M1349">
        <f>((Table1[[#This Row],[launched_at]]/60/60)/24)+DATE(1970,1,1)+(-5/24)</f>
        <v>42040.429687499993</v>
      </c>
      <c r="N1349" t="b">
        <v>0</v>
      </c>
      <c r="O1349">
        <v>31</v>
      </c>
      <c r="P1349" t="b">
        <v>1</v>
      </c>
      <c r="Q1349" t="s">
        <v>8274</v>
      </c>
      <c r="R1349" s="5">
        <f>Table1[[#This Row],[pledged]]/D1349</f>
        <v>1.022</v>
      </c>
      <c r="S1349" s="6">
        <f>IFERROR(Table1[[#This Row],[pledged]]/Table1[[#This Row],[backers_count]],0)</f>
        <v>82.41935483870968</v>
      </c>
      <c r="T1349" s="5" t="s">
        <v>8322</v>
      </c>
      <c r="U1349" s="5" t="s">
        <v>8323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 t="str">
        <f>TEXT(((Table1[[#This Row],[deadline]]/60/60)/24)+DATE(1970,1,1),"mmm")</f>
        <v>Dec</v>
      </c>
      <c r="K1350" s="14" t="str">
        <f>TEXT(((Table1[[#This Row],[deadline]]/60/60)/24)+DATE(1970,1,1),"yyyy")</f>
        <v>2014</v>
      </c>
      <c r="L1350">
        <v>1416485333</v>
      </c>
      <c r="M1350">
        <f>((Table1[[#This Row],[launched_at]]/60/60)/24)+DATE(1970,1,1)+(-5/24)</f>
        <v>41963.29783564814</v>
      </c>
      <c r="N1350" t="b">
        <v>0</v>
      </c>
      <c r="O1350">
        <v>26</v>
      </c>
      <c r="P1350" t="b">
        <v>1</v>
      </c>
      <c r="Q1350" t="s">
        <v>8274</v>
      </c>
      <c r="R1350" s="5">
        <f>Table1[[#This Row],[pledged]]/D1350</f>
        <v>1.018723404255319</v>
      </c>
      <c r="S1350" s="6">
        <f>IFERROR(Table1[[#This Row],[pledged]]/Table1[[#This Row],[backers_count]],0)</f>
        <v>230.19230769230768</v>
      </c>
      <c r="T1350" s="5" t="s">
        <v>8322</v>
      </c>
      <c r="U1350" s="5" t="s">
        <v>8323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 t="str">
        <f>TEXT(((Table1[[#This Row],[deadline]]/60/60)/24)+DATE(1970,1,1),"mmm")</f>
        <v>Dec</v>
      </c>
      <c r="K1351" s="14" t="str">
        <f>TEXT(((Table1[[#This Row],[deadline]]/60/60)/24)+DATE(1970,1,1),"yyyy")</f>
        <v>2015</v>
      </c>
      <c r="L1351">
        <v>1447055935</v>
      </c>
      <c r="M1351">
        <f>((Table1[[#This Row],[launched_at]]/60/60)/24)+DATE(1970,1,1)+(-5/24)</f>
        <v>42317.124247685184</v>
      </c>
      <c r="N1351" t="b">
        <v>0</v>
      </c>
      <c r="O1351">
        <v>172</v>
      </c>
      <c r="P1351" t="b">
        <v>1</v>
      </c>
      <c r="Q1351" t="s">
        <v>8274</v>
      </c>
      <c r="R1351" s="5">
        <f>Table1[[#This Row],[pledged]]/D1351</f>
        <v>2.0419999999999998</v>
      </c>
      <c r="S1351" s="6">
        <f>IFERROR(Table1[[#This Row],[pledged]]/Table1[[#This Row],[backers_count]],0)</f>
        <v>59.360465116279073</v>
      </c>
      <c r="T1351" s="5" t="s">
        <v>8322</v>
      </c>
      <c r="U1351" s="5" t="s">
        <v>8323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 t="str">
        <f>TEXT(((Table1[[#This Row],[deadline]]/60/60)/24)+DATE(1970,1,1),"mmm")</f>
        <v>Dec</v>
      </c>
      <c r="K1352" s="14" t="str">
        <f>TEXT(((Table1[[#This Row],[deadline]]/60/60)/24)+DATE(1970,1,1),"yyyy")</f>
        <v>2015</v>
      </c>
      <c r="L1352">
        <v>1448497134</v>
      </c>
      <c r="M1352">
        <f>((Table1[[#This Row],[launched_at]]/60/60)/24)+DATE(1970,1,1)+(-5/24)</f>
        <v>42333.804791666662</v>
      </c>
      <c r="N1352" t="b">
        <v>0</v>
      </c>
      <c r="O1352">
        <v>78</v>
      </c>
      <c r="P1352" t="b">
        <v>1</v>
      </c>
      <c r="Q1352" t="s">
        <v>8274</v>
      </c>
      <c r="R1352" s="5">
        <f>Table1[[#This Row],[pledged]]/D1352</f>
        <v>1.0405</v>
      </c>
      <c r="S1352" s="6">
        <f>IFERROR(Table1[[#This Row],[pledged]]/Table1[[#This Row],[backers_count]],0)</f>
        <v>66.698717948717942</v>
      </c>
      <c r="T1352" s="5" t="s">
        <v>8322</v>
      </c>
      <c r="U1352" s="5" t="s">
        <v>8323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 t="str">
        <f>TEXT(((Table1[[#This Row],[deadline]]/60/60)/24)+DATE(1970,1,1),"mmm")</f>
        <v>Feb</v>
      </c>
      <c r="K1353" s="14" t="str">
        <f>TEXT(((Table1[[#This Row],[deadline]]/60/60)/24)+DATE(1970,1,1),"yyyy")</f>
        <v>2016</v>
      </c>
      <c r="L1353">
        <v>1452707144</v>
      </c>
      <c r="M1353">
        <f>((Table1[[#This Row],[launched_at]]/60/60)/24)+DATE(1970,1,1)+(-5/24)</f>
        <v>42382.531759259255</v>
      </c>
      <c r="N1353" t="b">
        <v>0</v>
      </c>
      <c r="O1353">
        <v>120</v>
      </c>
      <c r="P1353" t="b">
        <v>1</v>
      </c>
      <c r="Q1353" t="s">
        <v>8274</v>
      </c>
      <c r="R1353" s="5">
        <f>Table1[[#This Row],[pledged]]/D1353</f>
        <v>1.0126500000000001</v>
      </c>
      <c r="S1353" s="6">
        <f>IFERROR(Table1[[#This Row],[pledged]]/Table1[[#This Row],[backers_count]],0)</f>
        <v>168.77500000000001</v>
      </c>
      <c r="T1353" s="5" t="s">
        <v>8322</v>
      </c>
      <c r="U1353" s="5" t="s">
        <v>8323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 t="str">
        <f>TEXT(((Table1[[#This Row],[deadline]]/60/60)/24)+DATE(1970,1,1),"mmm")</f>
        <v>Sep</v>
      </c>
      <c r="K1354" s="14" t="str">
        <f>TEXT(((Table1[[#This Row],[deadline]]/60/60)/24)+DATE(1970,1,1),"yyyy")</f>
        <v>2015</v>
      </c>
      <c r="L1354">
        <v>1436968366</v>
      </c>
      <c r="M1354">
        <f>((Table1[[#This Row],[launched_at]]/60/60)/24)+DATE(1970,1,1)+(-5/24)</f>
        <v>42200.369976851849</v>
      </c>
      <c r="N1354" t="b">
        <v>0</v>
      </c>
      <c r="O1354">
        <v>227</v>
      </c>
      <c r="P1354" t="b">
        <v>1</v>
      </c>
      <c r="Q1354" t="s">
        <v>8274</v>
      </c>
      <c r="R1354" s="5">
        <f>Table1[[#This Row],[pledged]]/D1354</f>
        <v>1.3613999999999999</v>
      </c>
      <c r="S1354" s="6">
        <f>IFERROR(Table1[[#This Row],[pledged]]/Table1[[#This Row],[backers_count]],0)</f>
        <v>59.973568281938327</v>
      </c>
      <c r="T1354" s="5" t="s">
        <v>8322</v>
      </c>
      <c r="U1354" s="5" t="s">
        <v>8323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 t="str">
        <f>TEXT(((Table1[[#This Row],[deadline]]/60/60)/24)+DATE(1970,1,1),"mmm")</f>
        <v>Mar</v>
      </c>
      <c r="K1355" s="14" t="str">
        <f>TEXT(((Table1[[#This Row],[deadline]]/60/60)/24)+DATE(1970,1,1),"yyyy")</f>
        <v>2013</v>
      </c>
      <c r="L1355">
        <v>1359946188</v>
      </c>
      <c r="M1355">
        <f>((Table1[[#This Row],[launched_at]]/60/60)/24)+DATE(1970,1,1)+(-5/24)</f>
        <v>41308.909583333334</v>
      </c>
      <c r="N1355" t="b">
        <v>0</v>
      </c>
      <c r="O1355">
        <v>42</v>
      </c>
      <c r="P1355" t="b">
        <v>1</v>
      </c>
      <c r="Q1355" t="s">
        <v>8274</v>
      </c>
      <c r="R1355" s="5">
        <f>Table1[[#This Row],[pledged]]/D1355</f>
        <v>1.3360000000000001</v>
      </c>
      <c r="S1355" s="6">
        <f>IFERROR(Table1[[#This Row],[pledged]]/Table1[[#This Row],[backers_count]],0)</f>
        <v>31.80952380952381</v>
      </c>
      <c r="T1355" s="5" t="s">
        <v>8322</v>
      </c>
      <c r="U1355" s="5" t="s">
        <v>8323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 t="str">
        <f>TEXT(((Table1[[#This Row],[deadline]]/60/60)/24)+DATE(1970,1,1),"mmm")</f>
        <v>Jun</v>
      </c>
      <c r="K1356" s="14" t="str">
        <f>TEXT(((Table1[[#This Row],[deadline]]/60/60)/24)+DATE(1970,1,1),"yyyy")</f>
        <v>2016</v>
      </c>
      <c r="L1356">
        <v>1463080979</v>
      </c>
      <c r="M1356">
        <f>((Table1[[#This Row],[launched_at]]/60/60)/24)+DATE(1970,1,1)+(-5/24)</f>
        <v>42502.599293981482</v>
      </c>
      <c r="N1356" t="b">
        <v>0</v>
      </c>
      <c r="O1356">
        <v>64</v>
      </c>
      <c r="P1356" t="b">
        <v>1</v>
      </c>
      <c r="Q1356" t="s">
        <v>8274</v>
      </c>
      <c r="R1356" s="5">
        <f>Table1[[#This Row],[pledged]]/D1356</f>
        <v>1.3025</v>
      </c>
      <c r="S1356" s="6">
        <f>IFERROR(Table1[[#This Row],[pledged]]/Table1[[#This Row],[backers_count]],0)</f>
        <v>24.421875</v>
      </c>
      <c r="T1356" s="5" t="s">
        <v>8322</v>
      </c>
      <c r="U1356" s="5" t="s">
        <v>8323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 t="str">
        <f>TEXT(((Table1[[#This Row],[deadline]]/60/60)/24)+DATE(1970,1,1),"mmm")</f>
        <v>Nov</v>
      </c>
      <c r="K1357" s="14" t="str">
        <f>TEXT(((Table1[[#This Row],[deadline]]/60/60)/24)+DATE(1970,1,1),"yyyy")</f>
        <v>2012</v>
      </c>
      <c r="L1357">
        <v>1351663605</v>
      </c>
      <c r="M1357">
        <f>((Table1[[#This Row],[launched_at]]/60/60)/24)+DATE(1970,1,1)+(-5/24)</f>
        <v>41213.046354166661</v>
      </c>
      <c r="N1357" t="b">
        <v>0</v>
      </c>
      <c r="O1357">
        <v>121</v>
      </c>
      <c r="P1357" t="b">
        <v>1</v>
      </c>
      <c r="Q1357" t="s">
        <v>8274</v>
      </c>
      <c r="R1357" s="5">
        <f>Table1[[#This Row],[pledged]]/D1357</f>
        <v>1.2267999999999999</v>
      </c>
      <c r="S1357" s="6">
        <f>IFERROR(Table1[[#This Row],[pledged]]/Table1[[#This Row],[backers_count]],0)</f>
        <v>25.347107438016529</v>
      </c>
      <c r="T1357" s="5" t="s">
        <v>8322</v>
      </c>
      <c r="U1357" s="5" t="s">
        <v>8323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 t="str">
        <f>TEXT(((Table1[[#This Row],[deadline]]/60/60)/24)+DATE(1970,1,1),"mmm")</f>
        <v>Jul</v>
      </c>
      <c r="K1358" s="14" t="str">
        <f>TEXT(((Table1[[#This Row],[deadline]]/60/60)/24)+DATE(1970,1,1),"yyyy")</f>
        <v>2013</v>
      </c>
      <c r="L1358">
        <v>1370393760</v>
      </c>
      <c r="M1358">
        <f>((Table1[[#This Row],[launched_at]]/60/60)/24)+DATE(1970,1,1)+(-5/24)</f>
        <v>41429.830555555556</v>
      </c>
      <c r="N1358" t="b">
        <v>0</v>
      </c>
      <c r="O1358">
        <v>87</v>
      </c>
      <c r="P1358" t="b">
        <v>1</v>
      </c>
      <c r="Q1358" t="s">
        <v>8274</v>
      </c>
      <c r="R1358" s="5">
        <f>Table1[[#This Row],[pledged]]/D1358</f>
        <v>1.8281058823529412</v>
      </c>
      <c r="S1358" s="6">
        <f>IFERROR(Table1[[#This Row],[pledged]]/Table1[[#This Row],[backers_count]],0)</f>
        <v>71.443218390804603</v>
      </c>
      <c r="T1358" s="5" t="s">
        <v>8322</v>
      </c>
      <c r="U1358" s="5" t="s">
        <v>8323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 t="str">
        <f>TEXT(((Table1[[#This Row],[deadline]]/60/60)/24)+DATE(1970,1,1),"mmm")</f>
        <v>Mar</v>
      </c>
      <c r="K1359" s="14" t="str">
        <f>TEXT(((Table1[[#This Row],[deadline]]/60/60)/24)+DATE(1970,1,1),"yyyy")</f>
        <v>2013</v>
      </c>
      <c r="L1359">
        <v>1359587137</v>
      </c>
      <c r="M1359">
        <f>((Table1[[#This Row],[launched_at]]/60/60)/24)+DATE(1970,1,1)+(-5/24)</f>
        <v>41304.753900462958</v>
      </c>
      <c r="N1359" t="b">
        <v>0</v>
      </c>
      <c r="O1359">
        <v>65</v>
      </c>
      <c r="P1359" t="b">
        <v>1</v>
      </c>
      <c r="Q1359" t="s">
        <v>8274</v>
      </c>
      <c r="R1359" s="5">
        <f>Table1[[#This Row],[pledged]]/D1359</f>
        <v>1.2529999999999999</v>
      </c>
      <c r="S1359" s="6">
        <f>IFERROR(Table1[[#This Row],[pledged]]/Table1[[#This Row],[backers_count]],0)</f>
        <v>38.553846153846152</v>
      </c>
      <c r="T1359" s="5" t="s">
        <v>8322</v>
      </c>
      <c r="U1359" s="5" t="s">
        <v>8323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 t="str">
        <f>TEXT(((Table1[[#This Row],[deadline]]/60/60)/24)+DATE(1970,1,1),"mmm")</f>
        <v>Jun</v>
      </c>
      <c r="K1360" s="14" t="str">
        <f>TEXT(((Table1[[#This Row],[deadline]]/60/60)/24)+DATE(1970,1,1),"yyyy")</f>
        <v>2011</v>
      </c>
      <c r="L1360">
        <v>1306417323</v>
      </c>
      <c r="M1360">
        <f>((Table1[[#This Row],[launched_at]]/60/60)/24)+DATE(1970,1,1)+(-5/24)</f>
        <v>40689.362534722219</v>
      </c>
      <c r="N1360" t="b">
        <v>0</v>
      </c>
      <c r="O1360">
        <v>49</v>
      </c>
      <c r="P1360" t="b">
        <v>1</v>
      </c>
      <c r="Q1360" t="s">
        <v>8274</v>
      </c>
      <c r="R1360" s="5">
        <f>Table1[[#This Row],[pledged]]/D1360</f>
        <v>1.1166666666666667</v>
      </c>
      <c r="S1360" s="6">
        <f>IFERROR(Table1[[#This Row],[pledged]]/Table1[[#This Row],[backers_count]],0)</f>
        <v>68.367346938775512</v>
      </c>
      <c r="T1360" s="5" t="s">
        <v>8322</v>
      </c>
      <c r="U1360" s="5" t="s">
        <v>8323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 t="str">
        <f>TEXT(((Table1[[#This Row],[deadline]]/60/60)/24)+DATE(1970,1,1),"mmm")</f>
        <v>Jul</v>
      </c>
      <c r="K1361" s="14" t="str">
        <f>TEXT(((Table1[[#This Row],[deadline]]/60/60)/24)+DATE(1970,1,1),"yyyy")</f>
        <v>2011</v>
      </c>
      <c r="L1361">
        <v>1304623990</v>
      </c>
      <c r="M1361">
        <f>((Table1[[#This Row],[launched_at]]/60/60)/24)+DATE(1970,1,1)+(-5/24)</f>
        <v>40668.606365740736</v>
      </c>
      <c r="N1361" t="b">
        <v>0</v>
      </c>
      <c r="O1361">
        <v>19</v>
      </c>
      <c r="P1361" t="b">
        <v>1</v>
      </c>
      <c r="Q1361" t="s">
        <v>8274</v>
      </c>
      <c r="R1361" s="5">
        <f>Table1[[#This Row],[pledged]]/D1361</f>
        <v>1.1575757575757575</v>
      </c>
      <c r="S1361" s="6">
        <f>IFERROR(Table1[[#This Row],[pledged]]/Table1[[#This Row],[backers_count]],0)</f>
        <v>40.210526315789473</v>
      </c>
      <c r="T1361" s="5" t="s">
        <v>8322</v>
      </c>
      <c r="U1361" s="5" t="s">
        <v>8323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 t="str">
        <f>TEXT(((Table1[[#This Row],[deadline]]/60/60)/24)+DATE(1970,1,1),"mmm")</f>
        <v>Aug</v>
      </c>
      <c r="K1362" s="14" t="str">
        <f>TEXT(((Table1[[#This Row],[deadline]]/60/60)/24)+DATE(1970,1,1),"yyyy")</f>
        <v>2012</v>
      </c>
      <c r="L1362">
        <v>1341524220</v>
      </c>
      <c r="M1362">
        <f>((Table1[[#This Row],[launched_at]]/60/60)/24)+DATE(1970,1,1)+(-5/24)</f>
        <v>41095.692361111105</v>
      </c>
      <c r="N1362" t="b">
        <v>0</v>
      </c>
      <c r="O1362">
        <v>81</v>
      </c>
      <c r="P1362" t="b">
        <v>1</v>
      </c>
      <c r="Q1362" t="s">
        <v>8274</v>
      </c>
      <c r="R1362" s="5">
        <f>Table1[[#This Row],[pledged]]/D1362</f>
        <v>1.732</v>
      </c>
      <c r="S1362" s="6">
        <f>IFERROR(Table1[[#This Row],[pledged]]/Table1[[#This Row],[backers_count]],0)</f>
        <v>32.074074074074076</v>
      </c>
      <c r="T1362" s="5" t="s">
        <v>8322</v>
      </c>
      <c r="U1362" s="5" t="s">
        <v>8323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 t="str">
        <f>TEXT(((Table1[[#This Row],[deadline]]/60/60)/24)+DATE(1970,1,1),"mmm")</f>
        <v>Jun</v>
      </c>
      <c r="K1363" s="14" t="str">
        <f>TEXT(((Table1[[#This Row],[deadline]]/60/60)/24)+DATE(1970,1,1),"yyyy")</f>
        <v>2014</v>
      </c>
      <c r="L1363">
        <v>1400778772</v>
      </c>
      <c r="M1363">
        <f>((Table1[[#This Row],[launched_at]]/60/60)/24)+DATE(1970,1,1)+(-5/24)</f>
        <v>41781.508935185186</v>
      </c>
      <c r="N1363" t="b">
        <v>0</v>
      </c>
      <c r="O1363">
        <v>264</v>
      </c>
      <c r="P1363" t="b">
        <v>1</v>
      </c>
      <c r="Q1363" t="s">
        <v>8274</v>
      </c>
      <c r="R1363" s="5">
        <f>Table1[[#This Row],[pledged]]/D1363</f>
        <v>1.2598333333333334</v>
      </c>
      <c r="S1363" s="6">
        <f>IFERROR(Table1[[#This Row],[pledged]]/Table1[[#This Row],[backers_count]],0)</f>
        <v>28.632575757575758</v>
      </c>
      <c r="T1363" s="5" t="s">
        <v>8322</v>
      </c>
      <c r="U1363" s="5" t="s">
        <v>8323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 t="str">
        <f>TEXT(((Table1[[#This Row],[deadline]]/60/60)/24)+DATE(1970,1,1),"mmm")</f>
        <v>Sep</v>
      </c>
      <c r="K1364" s="14" t="str">
        <f>TEXT(((Table1[[#This Row],[deadline]]/60/60)/24)+DATE(1970,1,1),"yyyy")</f>
        <v>2013</v>
      </c>
      <c r="L1364">
        <v>1373408731</v>
      </c>
      <c r="M1364">
        <f>((Table1[[#This Row],[launched_at]]/60/60)/24)+DATE(1970,1,1)+(-5/24)</f>
        <v>41464.726053240738</v>
      </c>
      <c r="N1364" t="b">
        <v>0</v>
      </c>
      <c r="O1364">
        <v>25</v>
      </c>
      <c r="P1364" t="b">
        <v>1</v>
      </c>
      <c r="Q1364" t="s">
        <v>8274</v>
      </c>
      <c r="R1364" s="5">
        <f>Table1[[#This Row],[pledged]]/D1364</f>
        <v>1.091</v>
      </c>
      <c r="S1364" s="6">
        <f>IFERROR(Table1[[#This Row],[pledged]]/Table1[[#This Row],[backers_count]],0)</f>
        <v>43.64</v>
      </c>
      <c r="T1364" s="5" t="s">
        <v>8322</v>
      </c>
      <c r="U1364" s="5" t="s">
        <v>8323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 t="str">
        <f>TEXT(((Table1[[#This Row],[deadline]]/60/60)/24)+DATE(1970,1,1),"mmm")</f>
        <v>Feb</v>
      </c>
      <c r="K1365" s="14" t="str">
        <f>TEXT(((Table1[[#This Row],[deadline]]/60/60)/24)+DATE(1970,1,1),"yyyy")</f>
        <v>2016</v>
      </c>
      <c r="L1365">
        <v>1453925727</v>
      </c>
      <c r="M1365">
        <f>((Table1[[#This Row],[launched_at]]/60/60)/24)+DATE(1970,1,1)+(-5/24)</f>
        <v>42396.635729166665</v>
      </c>
      <c r="N1365" t="b">
        <v>0</v>
      </c>
      <c r="O1365">
        <v>5</v>
      </c>
      <c r="P1365" t="b">
        <v>1</v>
      </c>
      <c r="Q1365" t="s">
        <v>8274</v>
      </c>
      <c r="R1365" s="5">
        <f>Table1[[#This Row],[pledged]]/D1365</f>
        <v>1</v>
      </c>
      <c r="S1365" s="6">
        <f>IFERROR(Table1[[#This Row],[pledged]]/Table1[[#This Row],[backers_count]],0)</f>
        <v>40</v>
      </c>
      <c r="T1365" s="5" t="s">
        <v>8322</v>
      </c>
      <c r="U1365" s="5" t="s">
        <v>8323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 t="str">
        <f>TEXT(((Table1[[#This Row],[deadline]]/60/60)/24)+DATE(1970,1,1),"mmm")</f>
        <v>Jan</v>
      </c>
      <c r="K1366" s="14" t="str">
        <f>TEXT(((Table1[[#This Row],[deadline]]/60/60)/24)+DATE(1970,1,1),"yyyy")</f>
        <v>2015</v>
      </c>
      <c r="L1366">
        <v>1415464906</v>
      </c>
      <c r="M1366">
        <f>((Table1[[#This Row],[launched_at]]/60/60)/24)+DATE(1970,1,1)+(-5/24)</f>
        <v>41951.487337962957</v>
      </c>
      <c r="N1366" t="b">
        <v>0</v>
      </c>
      <c r="O1366">
        <v>144</v>
      </c>
      <c r="P1366" t="b">
        <v>1</v>
      </c>
      <c r="Q1366" t="s">
        <v>8276</v>
      </c>
      <c r="R1366" s="5">
        <f>Table1[[#This Row],[pledged]]/D1366</f>
        <v>1.1864285714285714</v>
      </c>
      <c r="S1366" s="6">
        <f>IFERROR(Table1[[#This Row],[pledged]]/Table1[[#This Row],[backers_count]],0)</f>
        <v>346.04166666666669</v>
      </c>
      <c r="T1366" s="5" t="s">
        <v>8325</v>
      </c>
      <c r="U1366" s="5" t="s">
        <v>8326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 t="str">
        <f>TEXT(((Table1[[#This Row],[deadline]]/60/60)/24)+DATE(1970,1,1),"mmm")</f>
        <v>Mar</v>
      </c>
      <c r="K1367" s="14" t="str">
        <f>TEXT(((Table1[[#This Row],[deadline]]/60/60)/24)+DATE(1970,1,1),"yyyy")</f>
        <v>2015</v>
      </c>
      <c r="L1367">
        <v>1423935352</v>
      </c>
      <c r="M1367">
        <f>((Table1[[#This Row],[launched_at]]/60/60)/24)+DATE(1970,1,1)+(-5/24)</f>
        <v>42049.524907407402</v>
      </c>
      <c r="N1367" t="b">
        <v>0</v>
      </c>
      <c r="O1367">
        <v>92</v>
      </c>
      <c r="P1367" t="b">
        <v>1</v>
      </c>
      <c r="Q1367" t="s">
        <v>8276</v>
      </c>
      <c r="R1367" s="5">
        <f>Table1[[#This Row],[pledged]]/D1367</f>
        <v>1.0026666666666666</v>
      </c>
      <c r="S1367" s="6">
        <f>IFERROR(Table1[[#This Row],[pledged]]/Table1[[#This Row],[backers_count]],0)</f>
        <v>81.739130434782609</v>
      </c>
      <c r="T1367" s="5" t="s">
        <v>8325</v>
      </c>
      <c r="U1367" s="5" t="s">
        <v>8326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 t="str">
        <f>TEXT(((Table1[[#This Row],[deadline]]/60/60)/24)+DATE(1970,1,1),"mmm")</f>
        <v>Nov</v>
      </c>
      <c r="K1368" s="14" t="str">
        <f>TEXT(((Table1[[#This Row],[deadline]]/60/60)/24)+DATE(1970,1,1),"yyyy")</f>
        <v>2014</v>
      </c>
      <c r="L1368">
        <v>1413158063</v>
      </c>
      <c r="M1368">
        <f>((Table1[[#This Row],[launched_at]]/60/60)/24)+DATE(1970,1,1)+(-5/24)</f>
        <v>41924.787766203699</v>
      </c>
      <c r="N1368" t="b">
        <v>0</v>
      </c>
      <c r="O1368">
        <v>147</v>
      </c>
      <c r="P1368" t="b">
        <v>1</v>
      </c>
      <c r="Q1368" t="s">
        <v>8276</v>
      </c>
      <c r="R1368" s="5">
        <f>Table1[[#This Row],[pledged]]/D1368</f>
        <v>1.2648920000000001</v>
      </c>
      <c r="S1368" s="6">
        <f>IFERROR(Table1[[#This Row],[pledged]]/Table1[[#This Row],[backers_count]],0)</f>
        <v>64.535306122448986</v>
      </c>
      <c r="T1368" s="5" t="s">
        <v>8325</v>
      </c>
      <c r="U1368" s="5" t="s">
        <v>8326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 t="str">
        <f>TEXT(((Table1[[#This Row],[deadline]]/60/60)/24)+DATE(1970,1,1),"mmm")</f>
        <v>Nov</v>
      </c>
      <c r="K1369" s="14" t="str">
        <f>TEXT(((Table1[[#This Row],[deadline]]/60/60)/24)+DATE(1970,1,1),"yyyy")</f>
        <v>2015</v>
      </c>
      <c r="L1369">
        <v>1444867450</v>
      </c>
      <c r="M1369">
        <f>((Table1[[#This Row],[launched_at]]/60/60)/24)+DATE(1970,1,1)+(-5/24)</f>
        <v>42291.794560185182</v>
      </c>
      <c r="N1369" t="b">
        <v>0</v>
      </c>
      <c r="O1369">
        <v>90</v>
      </c>
      <c r="P1369" t="b">
        <v>1</v>
      </c>
      <c r="Q1369" t="s">
        <v>8276</v>
      </c>
      <c r="R1369" s="5">
        <f>Table1[[#This Row],[pledged]]/D1369</f>
        <v>1.1426000000000001</v>
      </c>
      <c r="S1369" s="6">
        <f>IFERROR(Table1[[#This Row],[pledged]]/Table1[[#This Row],[backers_count]],0)</f>
        <v>63.477777777777774</v>
      </c>
      <c r="T1369" s="5" t="s">
        <v>8325</v>
      </c>
      <c r="U1369" s="5" t="s">
        <v>8326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 t="str">
        <f>TEXT(((Table1[[#This Row],[deadline]]/60/60)/24)+DATE(1970,1,1),"mmm")</f>
        <v>Jun</v>
      </c>
      <c r="K1370" s="14" t="str">
        <f>TEXT(((Table1[[#This Row],[deadline]]/60/60)/24)+DATE(1970,1,1),"yyyy")</f>
        <v>2015</v>
      </c>
      <c r="L1370">
        <v>1432269294</v>
      </c>
      <c r="M1370">
        <f>((Table1[[#This Row],[launched_at]]/60/60)/24)+DATE(1970,1,1)+(-5/24)</f>
        <v>42145.982569444437</v>
      </c>
      <c r="N1370" t="b">
        <v>0</v>
      </c>
      <c r="O1370">
        <v>87</v>
      </c>
      <c r="P1370" t="b">
        <v>1</v>
      </c>
      <c r="Q1370" t="s">
        <v>8276</v>
      </c>
      <c r="R1370" s="5">
        <f>Table1[[#This Row],[pledged]]/D1370</f>
        <v>1.107</v>
      </c>
      <c r="S1370" s="6">
        <f>IFERROR(Table1[[#This Row],[pledged]]/Table1[[#This Row],[backers_count]],0)</f>
        <v>63.620689655172413</v>
      </c>
      <c r="T1370" s="5" t="s">
        <v>8325</v>
      </c>
      <c r="U1370" s="5" t="s">
        <v>8326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 t="str">
        <f>TEXT(((Table1[[#This Row],[deadline]]/60/60)/24)+DATE(1970,1,1),"mmm")</f>
        <v>Apr</v>
      </c>
      <c r="K1371" s="14" t="str">
        <f>TEXT(((Table1[[#This Row],[deadline]]/60/60)/24)+DATE(1970,1,1),"yyyy")</f>
        <v>2014</v>
      </c>
      <c r="L1371">
        <v>1394633746</v>
      </c>
      <c r="M1371">
        <f>((Table1[[#This Row],[launched_at]]/60/60)/24)+DATE(1970,1,1)+(-5/24)</f>
        <v>41710.385949074072</v>
      </c>
      <c r="N1371" t="b">
        <v>0</v>
      </c>
      <c r="O1371">
        <v>406</v>
      </c>
      <c r="P1371" t="b">
        <v>1</v>
      </c>
      <c r="Q1371" t="s">
        <v>8276</v>
      </c>
      <c r="R1371" s="5">
        <f>Table1[[#This Row],[pledged]]/D1371</f>
        <v>1.0534805315203954</v>
      </c>
      <c r="S1371" s="6">
        <f>IFERROR(Table1[[#This Row],[pledged]]/Table1[[#This Row],[backers_count]],0)</f>
        <v>83.967068965517228</v>
      </c>
      <c r="T1371" s="5" t="s">
        <v>8325</v>
      </c>
      <c r="U1371" s="5" t="s">
        <v>8326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 t="str">
        <f>TEXT(((Table1[[#This Row],[deadline]]/60/60)/24)+DATE(1970,1,1),"mmm")</f>
        <v>Oct</v>
      </c>
      <c r="K1372" s="14" t="str">
        <f>TEXT(((Table1[[#This Row],[deadline]]/60/60)/24)+DATE(1970,1,1),"yyyy")</f>
        <v>2013</v>
      </c>
      <c r="L1372">
        <v>1380585890</v>
      </c>
      <c r="M1372">
        <f>((Table1[[#This Row],[launched_at]]/60/60)/24)+DATE(1970,1,1)+(-5/24)</f>
        <v>41547.795023148145</v>
      </c>
      <c r="N1372" t="b">
        <v>0</v>
      </c>
      <c r="O1372">
        <v>20</v>
      </c>
      <c r="P1372" t="b">
        <v>1</v>
      </c>
      <c r="Q1372" t="s">
        <v>8276</v>
      </c>
      <c r="R1372" s="5">
        <f>Table1[[#This Row],[pledged]]/D1372</f>
        <v>1.0366666666666666</v>
      </c>
      <c r="S1372" s="6">
        <f>IFERROR(Table1[[#This Row],[pledged]]/Table1[[#This Row],[backers_count]],0)</f>
        <v>77.75</v>
      </c>
      <c r="T1372" s="5" t="s">
        <v>8325</v>
      </c>
      <c r="U1372" s="5" t="s">
        <v>8326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 t="str">
        <f>TEXT(((Table1[[#This Row],[deadline]]/60/60)/24)+DATE(1970,1,1),"mmm")</f>
        <v>May</v>
      </c>
      <c r="K1373" s="14" t="str">
        <f>TEXT(((Table1[[#This Row],[deadline]]/60/60)/24)+DATE(1970,1,1),"yyyy")</f>
        <v>2015</v>
      </c>
      <c r="L1373">
        <v>1428430342</v>
      </c>
      <c r="M1373">
        <f>((Table1[[#This Row],[launched_at]]/60/60)/24)+DATE(1970,1,1)+(-5/24)</f>
        <v>42101.550254629627</v>
      </c>
      <c r="N1373" t="b">
        <v>0</v>
      </c>
      <c r="O1373">
        <v>70</v>
      </c>
      <c r="P1373" t="b">
        <v>1</v>
      </c>
      <c r="Q1373" t="s">
        <v>8276</v>
      </c>
      <c r="R1373" s="5">
        <f>Table1[[#This Row],[pledged]]/D1373</f>
        <v>1.0708672667523933</v>
      </c>
      <c r="S1373" s="6">
        <f>IFERROR(Table1[[#This Row],[pledged]]/Table1[[#This Row],[backers_count]],0)</f>
        <v>107.07142857142857</v>
      </c>
      <c r="T1373" s="5" t="s">
        <v>8325</v>
      </c>
      <c r="U1373" s="5" t="s">
        <v>8326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 t="str">
        <f>TEXT(((Table1[[#This Row],[deadline]]/60/60)/24)+DATE(1970,1,1),"mmm")</f>
        <v>Jul</v>
      </c>
      <c r="K1374" s="14" t="str">
        <f>TEXT(((Table1[[#This Row],[deadline]]/60/60)/24)+DATE(1970,1,1),"yyyy")</f>
        <v>2012</v>
      </c>
      <c r="L1374">
        <v>1339523132</v>
      </c>
      <c r="M1374">
        <f>((Table1[[#This Row],[launched_at]]/60/60)/24)+DATE(1970,1,1)+(-5/24)</f>
        <v>41072.53162037037</v>
      </c>
      <c r="N1374" t="b">
        <v>0</v>
      </c>
      <c r="O1374">
        <v>16</v>
      </c>
      <c r="P1374" t="b">
        <v>1</v>
      </c>
      <c r="Q1374" t="s">
        <v>8276</v>
      </c>
      <c r="R1374" s="5">
        <f>Table1[[#This Row],[pledged]]/D1374</f>
        <v>1.24</v>
      </c>
      <c r="S1374" s="6">
        <f>IFERROR(Table1[[#This Row],[pledged]]/Table1[[#This Row],[backers_count]],0)</f>
        <v>38.75</v>
      </c>
      <c r="T1374" s="5" t="s">
        <v>8325</v>
      </c>
      <c r="U1374" s="5" t="s">
        <v>8326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 t="str">
        <f>TEXT(((Table1[[#This Row],[deadline]]/60/60)/24)+DATE(1970,1,1),"mmm")</f>
        <v>Dec</v>
      </c>
      <c r="K1375" s="14" t="str">
        <f>TEXT(((Table1[[#This Row],[deadline]]/60/60)/24)+DATE(1970,1,1),"yyyy")</f>
        <v>2016</v>
      </c>
      <c r="L1375">
        <v>1480546233</v>
      </c>
      <c r="M1375">
        <f>((Table1[[#This Row],[launched_at]]/60/60)/24)+DATE(1970,1,1)+(-5/24)</f>
        <v>42704.743437499994</v>
      </c>
      <c r="N1375" t="b">
        <v>0</v>
      </c>
      <c r="O1375">
        <v>52</v>
      </c>
      <c r="P1375" t="b">
        <v>1</v>
      </c>
      <c r="Q1375" t="s">
        <v>8276</v>
      </c>
      <c r="R1375" s="5">
        <f>Table1[[#This Row],[pledged]]/D1375</f>
        <v>1.0501</v>
      </c>
      <c r="S1375" s="6">
        <f>IFERROR(Table1[[#This Row],[pledged]]/Table1[[#This Row],[backers_count]],0)</f>
        <v>201.94230769230768</v>
      </c>
      <c r="T1375" s="5" t="s">
        <v>8325</v>
      </c>
      <c r="U1375" s="5" t="s">
        <v>8326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 t="str">
        <f>TEXT(((Table1[[#This Row],[deadline]]/60/60)/24)+DATE(1970,1,1),"mmm")</f>
        <v>Mar</v>
      </c>
      <c r="K1376" s="14" t="str">
        <f>TEXT(((Table1[[#This Row],[deadline]]/60/60)/24)+DATE(1970,1,1),"yyyy")</f>
        <v>2016</v>
      </c>
      <c r="L1376">
        <v>1456285988</v>
      </c>
      <c r="M1376">
        <f>((Table1[[#This Row],[launched_at]]/60/60)/24)+DATE(1970,1,1)+(-5/24)</f>
        <v>42423.953564814808</v>
      </c>
      <c r="N1376" t="b">
        <v>0</v>
      </c>
      <c r="O1376">
        <v>66</v>
      </c>
      <c r="P1376" t="b">
        <v>1</v>
      </c>
      <c r="Q1376" t="s">
        <v>8276</v>
      </c>
      <c r="R1376" s="5">
        <f>Table1[[#This Row],[pledged]]/D1376</f>
        <v>1.8946666666666667</v>
      </c>
      <c r="S1376" s="6">
        <f>IFERROR(Table1[[#This Row],[pledged]]/Table1[[#This Row],[backers_count]],0)</f>
        <v>43.060606060606062</v>
      </c>
      <c r="T1376" s="5" t="s">
        <v>8325</v>
      </c>
      <c r="U1376" s="5" t="s">
        <v>8326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 t="str">
        <f>TEXT(((Table1[[#This Row],[deadline]]/60/60)/24)+DATE(1970,1,1),"mmm")</f>
        <v>Jan</v>
      </c>
      <c r="K1377" s="14" t="str">
        <f>TEXT(((Table1[[#This Row],[deadline]]/60/60)/24)+DATE(1970,1,1),"yyyy")</f>
        <v>2017</v>
      </c>
      <c r="L1377">
        <v>1481852119</v>
      </c>
      <c r="M1377">
        <f>((Table1[[#This Row],[launched_at]]/60/60)/24)+DATE(1970,1,1)+(-5/24)</f>
        <v>42719.857858796291</v>
      </c>
      <c r="N1377" t="b">
        <v>0</v>
      </c>
      <c r="O1377">
        <v>109</v>
      </c>
      <c r="P1377" t="b">
        <v>1</v>
      </c>
      <c r="Q1377" t="s">
        <v>8276</v>
      </c>
      <c r="R1377" s="5">
        <f>Table1[[#This Row],[pledged]]/D1377</f>
        <v>1.7132499999999999</v>
      </c>
      <c r="S1377" s="6">
        <f>IFERROR(Table1[[#This Row],[pledged]]/Table1[[#This Row],[backers_count]],0)</f>
        <v>62.871559633027523</v>
      </c>
      <c r="T1377" s="5" t="s">
        <v>8325</v>
      </c>
      <c r="U1377" s="5" t="s">
        <v>8326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 t="str">
        <f>TEXT(((Table1[[#This Row],[deadline]]/60/60)/24)+DATE(1970,1,1),"mmm")</f>
        <v>Dec</v>
      </c>
      <c r="K1378" s="14" t="str">
        <f>TEXT(((Table1[[#This Row],[deadline]]/60/60)/24)+DATE(1970,1,1),"yyyy")</f>
        <v>2016</v>
      </c>
      <c r="L1378">
        <v>1478189006</v>
      </c>
      <c r="M1378">
        <f>((Table1[[#This Row],[launched_at]]/60/60)/24)+DATE(1970,1,1)+(-5/24)</f>
        <v>42677.460717592585</v>
      </c>
      <c r="N1378" t="b">
        <v>0</v>
      </c>
      <c r="O1378">
        <v>168</v>
      </c>
      <c r="P1378" t="b">
        <v>1</v>
      </c>
      <c r="Q1378" t="s">
        <v>8276</v>
      </c>
      <c r="R1378" s="5">
        <f>Table1[[#This Row],[pledged]]/D1378</f>
        <v>2.5248648648648651</v>
      </c>
      <c r="S1378" s="6">
        <f>IFERROR(Table1[[#This Row],[pledged]]/Table1[[#This Row],[backers_count]],0)</f>
        <v>55.607142857142854</v>
      </c>
      <c r="T1378" s="5" t="s">
        <v>8325</v>
      </c>
      <c r="U1378" s="5" t="s">
        <v>8326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 t="str">
        <f>TEXT(((Table1[[#This Row],[deadline]]/60/60)/24)+DATE(1970,1,1),"mmm")</f>
        <v>Feb</v>
      </c>
      <c r="K1379" s="14" t="str">
        <f>TEXT(((Table1[[#This Row],[deadline]]/60/60)/24)+DATE(1970,1,1),"yyyy")</f>
        <v>2017</v>
      </c>
      <c r="L1379">
        <v>1484198170</v>
      </c>
      <c r="M1379">
        <f>((Table1[[#This Row],[launched_at]]/60/60)/24)+DATE(1970,1,1)+(-5/24)</f>
        <v>42747.01122685185</v>
      </c>
      <c r="N1379" t="b">
        <v>0</v>
      </c>
      <c r="O1379">
        <v>31</v>
      </c>
      <c r="P1379" t="b">
        <v>1</v>
      </c>
      <c r="Q1379" t="s">
        <v>8276</v>
      </c>
      <c r="R1379" s="5">
        <f>Table1[[#This Row],[pledged]]/D1379</f>
        <v>1.1615384615384616</v>
      </c>
      <c r="S1379" s="6">
        <f>IFERROR(Table1[[#This Row],[pledged]]/Table1[[#This Row],[backers_count]],0)</f>
        <v>48.70967741935484</v>
      </c>
      <c r="T1379" s="5" t="s">
        <v>8325</v>
      </c>
      <c r="U1379" s="5" t="s">
        <v>8326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 t="str">
        <f>TEXT(((Table1[[#This Row],[deadline]]/60/60)/24)+DATE(1970,1,1),"mmm")</f>
        <v>Aug</v>
      </c>
      <c r="K1380" s="14" t="str">
        <f>TEXT(((Table1[[#This Row],[deadline]]/60/60)/24)+DATE(1970,1,1),"yyyy")</f>
        <v>2016</v>
      </c>
      <c r="L1380">
        <v>1468779210</v>
      </c>
      <c r="M1380">
        <f>((Table1[[#This Row],[launched_at]]/60/60)/24)+DATE(1970,1,1)+(-5/24)</f>
        <v>42568.551041666658</v>
      </c>
      <c r="N1380" t="b">
        <v>0</v>
      </c>
      <c r="O1380">
        <v>133</v>
      </c>
      <c r="P1380" t="b">
        <v>1</v>
      </c>
      <c r="Q1380" t="s">
        <v>8276</v>
      </c>
      <c r="R1380" s="5">
        <f>Table1[[#This Row],[pledged]]/D1380</f>
        <v>2.0335000000000001</v>
      </c>
      <c r="S1380" s="6">
        <f>IFERROR(Table1[[#This Row],[pledged]]/Table1[[#This Row],[backers_count]],0)</f>
        <v>30.578947368421051</v>
      </c>
      <c r="T1380" s="5" t="s">
        <v>8325</v>
      </c>
      <c r="U1380" s="5" t="s">
        <v>8326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 t="str">
        <f>TEXT(((Table1[[#This Row],[deadline]]/60/60)/24)+DATE(1970,1,1),"mmm")</f>
        <v>Jun</v>
      </c>
      <c r="K1381" s="14" t="str">
        <f>TEXT(((Table1[[#This Row],[deadline]]/60/60)/24)+DATE(1970,1,1),"yyyy")</f>
        <v>2015</v>
      </c>
      <c r="L1381">
        <v>1430912876</v>
      </c>
      <c r="M1381">
        <f>((Table1[[#This Row],[launched_at]]/60/60)/24)+DATE(1970,1,1)+(-5/24)</f>
        <v>42130.28328703704</v>
      </c>
      <c r="N1381" t="b">
        <v>0</v>
      </c>
      <c r="O1381">
        <v>151</v>
      </c>
      <c r="P1381" t="b">
        <v>1</v>
      </c>
      <c r="Q1381" t="s">
        <v>8276</v>
      </c>
      <c r="R1381" s="5">
        <f>Table1[[#This Row],[pledged]]/D1381</f>
        <v>1.1160000000000001</v>
      </c>
      <c r="S1381" s="6">
        <f>IFERROR(Table1[[#This Row],[pledged]]/Table1[[#This Row],[backers_count]],0)</f>
        <v>73.907284768211923</v>
      </c>
      <c r="T1381" s="5" t="s">
        <v>8325</v>
      </c>
      <c r="U1381" s="5" t="s">
        <v>8326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 t="str">
        <f>TEXT(((Table1[[#This Row],[deadline]]/60/60)/24)+DATE(1970,1,1),"mmm")</f>
        <v>Jun</v>
      </c>
      <c r="K1382" s="14" t="str">
        <f>TEXT(((Table1[[#This Row],[deadline]]/60/60)/24)+DATE(1970,1,1),"yyyy")</f>
        <v>2015</v>
      </c>
      <c r="L1382">
        <v>1431886706</v>
      </c>
      <c r="M1382">
        <f>((Table1[[#This Row],[launched_at]]/60/60)/24)+DATE(1970,1,1)+(-5/24)</f>
        <v>42141.554467592585</v>
      </c>
      <c r="N1382" t="b">
        <v>0</v>
      </c>
      <c r="O1382">
        <v>5</v>
      </c>
      <c r="P1382" t="b">
        <v>1</v>
      </c>
      <c r="Q1382" t="s">
        <v>8276</v>
      </c>
      <c r="R1382" s="5">
        <f>Table1[[#This Row],[pledged]]/D1382</f>
        <v>4.24</v>
      </c>
      <c r="S1382" s="6">
        <f>IFERROR(Table1[[#This Row],[pledged]]/Table1[[#This Row],[backers_count]],0)</f>
        <v>21.2</v>
      </c>
      <c r="T1382" s="5" t="s">
        <v>8325</v>
      </c>
      <c r="U1382" s="5" t="s">
        <v>8326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 t="str">
        <f>TEXT(((Table1[[#This Row],[deadline]]/60/60)/24)+DATE(1970,1,1),"mmm")</f>
        <v>Dec</v>
      </c>
      <c r="K1383" s="14" t="str">
        <f>TEXT(((Table1[[#This Row],[deadline]]/60/60)/24)+DATE(1970,1,1),"yyyy")</f>
        <v>2016</v>
      </c>
      <c r="L1383">
        <v>1480396125</v>
      </c>
      <c r="M1383">
        <f>((Table1[[#This Row],[launched_at]]/60/60)/24)+DATE(1970,1,1)+(-5/24)</f>
        <v>42703.006076388883</v>
      </c>
      <c r="N1383" t="b">
        <v>0</v>
      </c>
      <c r="O1383">
        <v>73</v>
      </c>
      <c r="P1383" t="b">
        <v>1</v>
      </c>
      <c r="Q1383" t="s">
        <v>8276</v>
      </c>
      <c r="R1383" s="5">
        <f>Table1[[#This Row],[pledged]]/D1383</f>
        <v>1.071</v>
      </c>
      <c r="S1383" s="6">
        <f>IFERROR(Table1[[#This Row],[pledged]]/Table1[[#This Row],[backers_count]],0)</f>
        <v>73.356164383561648</v>
      </c>
      <c r="T1383" s="5" t="s">
        <v>8325</v>
      </c>
      <c r="U1383" s="5" t="s">
        <v>8326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 t="str">
        <f>TEXT(((Table1[[#This Row],[deadline]]/60/60)/24)+DATE(1970,1,1),"mmm")</f>
        <v>May</v>
      </c>
      <c r="K1384" s="14" t="str">
        <f>TEXT(((Table1[[#This Row],[deadline]]/60/60)/24)+DATE(1970,1,1),"yyyy")</f>
        <v>2013</v>
      </c>
      <c r="L1384">
        <v>1365275536</v>
      </c>
      <c r="M1384">
        <f>((Table1[[#This Row],[launched_at]]/60/60)/24)+DATE(1970,1,1)+(-5/24)</f>
        <v>41370.591851851852</v>
      </c>
      <c r="N1384" t="b">
        <v>0</v>
      </c>
      <c r="O1384">
        <v>148</v>
      </c>
      <c r="P1384" t="b">
        <v>1</v>
      </c>
      <c r="Q1384" t="s">
        <v>8276</v>
      </c>
      <c r="R1384" s="5">
        <f>Table1[[#This Row],[pledged]]/D1384</f>
        <v>1.043625</v>
      </c>
      <c r="S1384" s="6">
        <f>IFERROR(Table1[[#This Row],[pledged]]/Table1[[#This Row],[backers_count]],0)</f>
        <v>56.412162162162161</v>
      </c>
      <c r="T1384" s="5" t="s">
        <v>8325</v>
      </c>
      <c r="U1384" s="5" t="s">
        <v>8326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 t="str">
        <f>TEXT(((Table1[[#This Row],[deadline]]/60/60)/24)+DATE(1970,1,1),"mmm")</f>
        <v>Dec</v>
      </c>
      <c r="K1385" s="14" t="str">
        <f>TEXT(((Table1[[#This Row],[deadline]]/60/60)/24)+DATE(1970,1,1),"yyyy")</f>
        <v>2016</v>
      </c>
      <c r="L1385">
        <v>1480729678</v>
      </c>
      <c r="M1385">
        <f>((Table1[[#This Row],[launched_at]]/60/60)/24)+DATE(1970,1,1)+(-5/24)</f>
        <v>42706.866643518515</v>
      </c>
      <c r="N1385" t="b">
        <v>0</v>
      </c>
      <c r="O1385">
        <v>93</v>
      </c>
      <c r="P1385" t="b">
        <v>1</v>
      </c>
      <c r="Q1385" t="s">
        <v>8276</v>
      </c>
      <c r="R1385" s="5">
        <f>Table1[[#This Row],[pledged]]/D1385</f>
        <v>2.124090909090909</v>
      </c>
      <c r="S1385" s="6">
        <f>IFERROR(Table1[[#This Row],[pledged]]/Table1[[#This Row],[backers_count]],0)</f>
        <v>50.247311827956992</v>
      </c>
      <c r="T1385" s="5" t="s">
        <v>8325</v>
      </c>
      <c r="U1385" s="5" t="s">
        <v>8326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 t="str">
        <f>TEXT(((Table1[[#This Row],[deadline]]/60/60)/24)+DATE(1970,1,1),"mmm")</f>
        <v>Jul</v>
      </c>
      <c r="K1386" s="14" t="str">
        <f>TEXT(((Table1[[#This Row],[deadline]]/60/60)/24)+DATE(1970,1,1),"yyyy")</f>
        <v>2015</v>
      </c>
      <c r="L1386">
        <v>1433525922</v>
      </c>
      <c r="M1386">
        <f>((Table1[[#This Row],[launched_at]]/60/60)/24)+DATE(1970,1,1)+(-5/24)</f>
        <v>42160.526874999996</v>
      </c>
      <c r="N1386" t="b">
        <v>0</v>
      </c>
      <c r="O1386">
        <v>63</v>
      </c>
      <c r="P1386" t="b">
        <v>1</v>
      </c>
      <c r="Q1386" t="s">
        <v>8276</v>
      </c>
      <c r="R1386" s="5">
        <f>Table1[[#This Row],[pledged]]/D1386</f>
        <v>1.2408571428571429</v>
      </c>
      <c r="S1386" s="6">
        <f>IFERROR(Table1[[#This Row],[pledged]]/Table1[[#This Row],[backers_count]],0)</f>
        <v>68.936507936507937</v>
      </c>
      <c r="T1386" s="5" t="s">
        <v>8325</v>
      </c>
      <c r="U1386" s="5" t="s">
        <v>8326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 t="str">
        <f>TEXT(((Table1[[#This Row],[deadline]]/60/60)/24)+DATE(1970,1,1),"mmm")</f>
        <v>Apr</v>
      </c>
      <c r="K1387" s="14" t="str">
        <f>TEXT(((Table1[[#This Row],[deadline]]/60/60)/24)+DATE(1970,1,1),"yyyy")</f>
        <v>2016</v>
      </c>
      <c r="L1387">
        <v>1457109121</v>
      </c>
      <c r="M1387">
        <f>((Table1[[#This Row],[launched_at]]/60/60)/24)+DATE(1970,1,1)+(-5/24)</f>
        <v>42433.480567129627</v>
      </c>
      <c r="N1387" t="b">
        <v>0</v>
      </c>
      <c r="O1387">
        <v>134</v>
      </c>
      <c r="P1387" t="b">
        <v>1</v>
      </c>
      <c r="Q1387" t="s">
        <v>8276</v>
      </c>
      <c r="R1387" s="5">
        <f>Table1[[#This Row],[pledged]]/D1387</f>
        <v>1.10406125</v>
      </c>
      <c r="S1387" s="6">
        <f>IFERROR(Table1[[#This Row],[pledged]]/Table1[[#This Row],[backers_count]],0)</f>
        <v>65.914104477611943</v>
      </c>
      <c r="T1387" s="5" t="s">
        <v>8325</v>
      </c>
      <c r="U1387" s="5" t="s">
        <v>8326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 t="str">
        <f>TEXT(((Table1[[#This Row],[deadline]]/60/60)/24)+DATE(1970,1,1),"mmm")</f>
        <v>Jul</v>
      </c>
      <c r="K1388" s="14" t="str">
        <f>TEXT(((Table1[[#This Row],[deadline]]/60/60)/24)+DATE(1970,1,1),"yyyy")</f>
        <v>2015</v>
      </c>
      <c r="L1388">
        <v>1435591889</v>
      </c>
      <c r="M1388">
        <f>((Table1[[#This Row],[launched_at]]/60/60)/24)+DATE(1970,1,1)+(-5/24)</f>
        <v>42184.438530092586</v>
      </c>
      <c r="N1388" t="b">
        <v>0</v>
      </c>
      <c r="O1388">
        <v>14</v>
      </c>
      <c r="P1388" t="b">
        <v>1</v>
      </c>
      <c r="Q1388" t="s">
        <v>8276</v>
      </c>
      <c r="R1388" s="5">
        <f>Table1[[#This Row],[pledged]]/D1388</f>
        <v>2.1875</v>
      </c>
      <c r="S1388" s="6">
        <f>IFERROR(Table1[[#This Row],[pledged]]/Table1[[#This Row],[backers_count]],0)</f>
        <v>62.5</v>
      </c>
      <c r="T1388" s="5" t="s">
        <v>8325</v>
      </c>
      <c r="U1388" s="5" t="s">
        <v>8326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 t="str">
        <f>TEXT(((Table1[[#This Row],[deadline]]/60/60)/24)+DATE(1970,1,1),"mmm")</f>
        <v>Jun</v>
      </c>
      <c r="K1389" s="14" t="str">
        <f>TEXT(((Table1[[#This Row],[deadline]]/60/60)/24)+DATE(1970,1,1),"yyyy")</f>
        <v>2015</v>
      </c>
      <c r="L1389">
        <v>1430604395</v>
      </c>
      <c r="M1389">
        <f>((Table1[[#This Row],[launched_at]]/60/60)/24)+DATE(1970,1,1)+(-5/24)</f>
        <v>42126.712905092594</v>
      </c>
      <c r="N1389" t="b">
        <v>0</v>
      </c>
      <c r="O1389">
        <v>78</v>
      </c>
      <c r="P1389" t="b">
        <v>1</v>
      </c>
      <c r="Q1389" t="s">
        <v>8276</v>
      </c>
      <c r="R1389" s="5">
        <f>Table1[[#This Row],[pledged]]/D1389</f>
        <v>1.36625</v>
      </c>
      <c r="S1389" s="6">
        <f>IFERROR(Table1[[#This Row],[pledged]]/Table1[[#This Row],[backers_count]],0)</f>
        <v>70.064102564102569</v>
      </c>
      <c r="T1389" s="5" t="s">
        <v>8325</v>
      </c>
      <c r="U1389" s="5" t="s">
        <v>8326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 t="str">
        <f>TEXT(((Table1[[#This Row],[deadline]]/60/60)/24)+DATE(1970,1,1),"mmm")</f>
        <v>Oct</v>
      </c>
      <c r="K1390" s="14" t="str">
        <f>TEXT(((Table1[[#This Row],[deadline]]/60/60)/24)+DATE(1970,1,1),"yyyy")</f>
        <v>2016</v>
      </c>
      <c r="L1390">
        <v>1474469117</v>
      </c>
      <c r="M1390">
        <f>((Table1[[#This Row],[launched_at]]/60/60)/24)+DATE(1970,1,1)+(-5/24)</f>
        <v>42634.406446759262</v>
      </c>
      <c r="N1390" t="b">
        <v>0</v>
      </c>
      <c r="O1390">
        <v>112</v>
      </c>
      <c r="P1390" t="b">
        <v>1</v>
      </c>
      <c r="Q1390" t="s">
        <v>8276</v>
      </c>
      <c r="R1390" s="5">
        <f>Table1[[#This Row],[pledged]]/D1390</f>
        <v>1.348074</v>
      </c>
      <c r="S1390" s="6">
        <f>IFERROR(Table1[[#This Row],[pledged]]/Table1[[#This Row],[backers_count]],0)</f>
        <v>60.181874999999998</v>
      </c>
      <c r="T1390" s="5" t="s">
        <v>8325</v>
      </c>
      <c r="U1390" s="5" t="s">
        <v>8326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 t="str">
        <f>TEXT(((Table1[[#This Row],[deadline]]/60/60)/24)+DATE(1970,1,1),"mmm")</f>
        <v>Aug</v>
      </c>
      <c r="K1391" s="14" t="str">
        <f>TEXT(((Table1[[#This Row],[deadline]]/60/60)/24)+DATE(1970,1,1),"yyyy")</f>
        <v>2016</v>
      </c>
      <c r="L1391">
        <v>1468495957</v>
      </c>
      <c r="M1391">
        <f>((Table1[[#This Row],[launched_at]]/60/60)/24)+DATE(1970,1,1)+(-5/24)</f>
        <v>42565.272650462961</v>
      </c>
      <c r="N1391" t="b">
        <v>0</v>
      </c>
      <c r="O1391">
        <v>34</v>
      </c>
      <c r="P1391" t="b">
        <v>1</v>
      </c>
      <c r="Q1391" t="s">
        <v>8276</v>
      </c>
      <c r="R1391" s="5">
        <f>Table1[[#This Row],[pledged]]/D1391</f>
        <v>1.454</v>
      </c>
      <c r="S1391" s="6">
        <f>IFERROR(Table1[[#This Row],[pledged]]/Table1[[#This Row],[backers_count]],0)</f>
        <v>21.382352941176471</v>
      </c>
      <c r="T1391" s="5" t="s">
        <v>8325</v>
      </c>
      <c r="U1391" s="5" t="s">
        <v>8326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 t="str">
        <f>TEXT(((Table1[[#This Row],[deadline]]/60/60)/24)+DATE(1970,1,1),"mmm")</f>
        <v>Apr</v>
      </c>
      <c r="K1392" s="14" t="str">
        <f>TEXT(((Table1[[#This Row],[deadline]]/60/60)/24)+DATE(1970,1,1),"yyyy")</f>
        <v>2015</v>
      </c>
      <c r="L1392">
        <v>1427224606</v>
      </c>
      <c r="M1392">
        <f>((Table1[[#This Row],[launched_at]]/60/60)/24)+DATE(1970,1,1)+(-5/24)</f>
        <v>42087.594976851848</v>
      </c>
      <c r="N1392" t="b">
        <v>0</v>
      </c>
      <c r="O1392">
        <v>19</v>
      </c>
      <c r="P1392" t="b">
        <v>1</v>
      </c>
      <c r="Q1392" t="s">
        <v>8276</v>
      </c>
      <c r="R1392" s="5">
        <f>Table1[[#This Row],[pledged]]/D1392</f>
        <v>1.0910714285714285</v>
      </c>
      <c r="S1392" s="6">
        <f>IFERROR(Table1[[#This Row],[pledged]]/Table1[[#This Row],[backers_count]],0)</f>
        <v>160.78947368421052</v>
      </c>
      <c r="T1392" s="5" t="s">
        <v>8325</v>
      </c>
      <c r="U1392" s="5" t="s">
        <v>8326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 t="str">
        <f>TEXT(((Table1[[#This Row],[deadline]]/60/60)/24)+DATE(1970,1,1),"mmm")</f>
        <v>Aug</v>
      </c>
      <c r="K1393" s="14" t="str">
        <f>TEXT(((Table1[[#This Row],[deadline]]/60/60)/24)+DATE(1970,1,1),"yyyy")</f>
        <v>2015</v>
      </c>
      <c r="L1393">
        <v>1436369818</v>
      </c>
      <c r="M1393">
        <f>((Table1[[#This Row],[launched_at]]/60/60)/24)+DATE(1970,1,1)+(-5/24)</f>
        <v>42193.442337962959</v>
      </c>
      <c r="N1393" t="b">
        <v>0</v>
      </c>
      <c r="O1393">
        <v>13</v>
      </c>
      <c r="P1393" t="b">
        <v>1</v>
      </c>
      <c r="Q1393" t="s">
        <v>8276</v>
      </c>
      <c r="R1393" s="5">
        <f>Table1[[#This Row],[pledged]]/D1393</f>
        <v>1.1020000000000001</v>
      </c>
      <c r="S1393" s="6">
        <f>IFERROR(Table1[[#This Row],[pledged]]/Table1[[#This Row],[backers_count]],0)</f>
        <v>42.384615384615387</v>
      </c>
      <c r="T1393" s="5" t="s">
        <v>8325</v>
      </c>
      <c r="U1393" s="5" t="s">
        <v>8326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 t="str">
        <f>TEXT(((Table1[[#This Row],[deadline]]/60/60)/24)+DATE(1970,1,1),"mmm")</f>
        <v>Mar</v>
      </c>
      <c r="K1394" s="14" t="str">
        <f>TEXT(((Table1[[#This Row],[deadline]]/60/60)/24)+DATE(1970,1,1),"yyyy")</f>
        <v>2016</v>
      </c>
      <c r="L1394">
        <v>1454298186</v>
      </c>
      <c r="M1394">
        <f>((Table1[[#This Row],[launched_at]]/60/60)/24)+DATE(1970,1,1)+(-5/24)</f>
        <v>42400.946597222217</v>
      </c>
      <c r="N1394" t="b">
        <v>0</v>
      </c>
      <c r="O1394">
        <v>104</v>
      </c>
      <c r="P1394" t="b">
        <v>1</v>
      </c>
      <c r="Q1394" t="s">
        <v>8276</v>
      </c>
      <c r="R1394" s="5">
        <f>Table1[[#This Row],[pledged]]/D1394</f>
        <v>1.1364000000000001</v>
      </c>
      <c r="S1394" s="6">
        <f>IFERROR(Table1[[#This Row],[pledged]]/Table1[[#This Row],[backers_count]],0)</f>
        <v>27.317307692307693</v>
      </c>
      <c r="T1394" s="5" t="s">
        <v>8325</v>
      </c>
      <c r="U1394" s="5" t="s">
        <v>8326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 t="str">
        <f>TEXT(((Table1[[#This Row],[deadline]]/60/60)/24)+DATE(1970,1,1),"mmm")</f>
        <v>Aug</v>
      </c>
      <c r="K1395" s="14" t="str">
        <f>TEXT(((Table1[[#This Row],[deadline]]/60/60)/24)+DATE(1970,1,1),"yyyy")</f>
        <v>2016</v>
      </c>
      <c r="L1395">
        <v>1467476523</v>
      </c>
      <c r="M1395">
        <f>((Table1[[#This Row],[launched_at]]/60/60)/24)+DATE(1970,1,1)+(-5/24)</f>
        <v>42553.473645833328</v>
      </c>
      <c r="N1395" t="b">
        <v>0</v>
      </c>
      <c r="O1395">
        <v>52</v>
      </c>
      <c r="P1395" t="b">
        <v>1</v>
      </c>
      <c r="Q1395" t="s">
        <v>8276</v>
      </c>
      <c r="R1395" s="5">
        <f>Table1[[#This Row],[pledged]]/D1395</f>
        <v>1.0235000000000001</v>
      </c>
      <c r="S1395" s="6">
        <f>IFERROR(Table1[[#This Row],[pledged]]/Table1[[#This Row],[backers_count]],0)</f>
        <v>196.82692307692307</v>
      </c>
      <c r="T1395" s="5" t="s">
        <v>8325</v>
      </c>
      <c r="U1395" s="5" t="s">
        <v>8326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 t="str">
        <f>TEXT(((Table1[[#This Row],[deadline]]/60/60)/24)+DATE(1970,1,1),"mmm")</f>
        <v>Mar</v>
      </c>
      <c r="K1396" s="14" t="str">
        <f>TEXT(((Table1[[#This Row],[deadline]]/60/60)/24)+DATE(1970,1,1),"yyyy")</f>
        <v>2017</v>
      </c>
      <c r="L1396">
        <v>1484623726</v>
      </c>
      <c r="M1396">
        <f>((Table1[[#This Row],[launched_at]]/60/60)/24)+DATE(1970,1,1)+(-5/24)</f>
        <v>42751.936643518515</v>
      </c>
      <c r="N1396" t="b">
        <v>0</v>
      </c>
      <c r="O1396">
        <v>17</v>
      </c>
      <c r="P1396" t="b">
        <v>1</v>
      </c>
      <c r="Q1396" t="s">
        <v>8276</v>
      </c>
      <c r="R1396" s="5">
        <f>Table1[[#This Row],[pledged]]/D1396</f>
        <v>1.2213333333333334</v>
      </c>
      <c r="S1396" s="6">
        <f>IFERROR(Table1[[#This Row],[pledged]]/Table1[[#This Row],[backers_count]],0)</f>
        <v>53.882352941176471</v>
      </c>
      <c r="T1396" s="5" t="s">
        <v>8325</v>
      </c>
      <c r="U1396" s="5" t="s">
        <v>8326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 t="str">
        <f>TEXT(((Table1[[#This Row],[deadline]]/60/60)/24)+DATE(1970,1,1),"mmm")</f>
        <v>Jan</v>
      </c>
      <c r="K1397" s="14" t="str">
        <f>TEXT(((Table1[[#This Row],[deadline]]/60/60)/24)+DATE(1970,1,1),"yyyy")</f>
        <v>2017</v>
      </c>
      <c r="L1397">
        <v>1481838481</v>
      </c>
      <c r="M1397">
        <f>((Table1[[#This Row],[launched_at]]/60/60)/24)+DATE(1970,1,1)+(-5/24)</f>
        <v>42719.700011574074</v>
      </c>
      <c r="N1397" t="b">
        <v>0</v>
      </c>
      <c r="O1397">
        <v>82</v>
      </c>
      <c r="P1397" t="b">
        <v>1</v>
      </c>
      <c r="Q1397" t="s">
        <v>8276</v>
      </c>
      <c r="R1397" s="5">
        <f>Table1[[#This Row],[pledged]]/D1397</f>
        <v>1.1188571428571428</v>
      </c>
      <c r="S1397" s="6">
        <f>IFERROR(Table1[[#This Row],[pledged]]/Table1[[#This Row],[backers_count]],0)</f>
        <v>47.756097560975611</v>
      </c>
      <c r="T1397" s="5" t="s">
        <v>8325</v>
      </c>
      <c r="U1397" s="5" t="s">
        <v>8326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 t="str">
        <f>TEXT(((Table1[[#This Row],[deadline]]/60/60)/24)+DATE(1970,1,1),"mmm")</f>
        <v>Feb</v>
      </c>
      <c r="K1398" s="14" t="str">
        <f>TEXT(((Table1[[#This Row],[deadline]]/60/60)/24)+DATE(1970,1,1),"yyyy")</f>
        <v>2015</v>
      </c>
      <c r="L1398">
        <v>1421279882</v>
      </c>
      <c r="M1398">
        <f>((Table1[[#This Row],[launched_at]]/60/60)/24)+DATE(1970,1,1)+(-5/24)</f>
        <v>42018.790300925924</v>
      </c>
      <c r="N1398" t="b">
        <v>0</v>
      </c>
      <c r="O1398">
        <v>73</v>
      </c>
      <c r="P1398" t="b">
        <v>1</v>
      </c>
      <c r="Q1398" t="s">
        <v>8276</v>
      </c>
      <c r="R1398" s="5">
        <f>Table1[[#This Row],[pledged]]/D1398</f>
        <v>1.073</v>
      </c>
      <c r="S1398" s="6">
        <f>IFERROR(Table1[[#This Row],[pledged]]/Table1[[#This Row],[backers_count]],0)</f>
        <v>88.191780821917803</v>
      </c>
      <c r="T1398" s="5" t="s">
        <v>8325</v>
      </c>
      <c r="U1398" s="5" t="s">
        <v>8326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 t="str">
        <f>TEXT(((Table1[[#This Row],[deadline]]/60/60)/24)+DATE(1970,1,1),"mmm")</f>
        <v>Oct</v>
      </c>
      <c r="K1399" s="14" t="str">
        <f>TEXT(((Table1[[#This Row],[deadline]]/60/60)/24)+DATE(1970,1,1),"yyyy")</f>
        <v>2016</v>
      </c>
      <c r="L1399">
        <v>1475013710</v>
      </c>
      <c r="M1399">
        <f>((Table1[[#This Row],[launched_at]]/60/60)/24)+DATE(1970,1,1)+(-5/24)</f>
        <v>42640.709606481476</v>
      </c>
      <c r="N1399" t="b">
        <v>0</v>
      </c>
      <c r="O1399">
        <v>158</v>
      </c>
      <c r="P1399" t="b">
        <v>1</v>
      </c>
      <c r="Q1399" t="s">
        <v>8276</v>
      </c>
      <c r="R1399" s="5">
        <f>Table1[[#This Row],[pledged]]/D1399</f>
        <v>1.1385000000000001</v>
      </c>
      <c r="S1399" s="6">
        <f>IFERROR(Table1[[#This Row],[pledged]]/Table1[[#This Row],[backers_count]],0)</f>
        <v>72.056962025316452</v>
      </c>
      <c r="T1399" s="5" t="s">
        <v>8325</v>
      </c>
      <c r="U1399" s="5" t="s">
        <v>8326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 t="str">
        <f>TEXT(((Table1[[#This Row],[deadline]]/60/60)/24)+DATE(1970,1,1),"mmm")</f>
        <v>Jul</v>
      </c>
      <c r="K1400" s="14" t="str">
        <f>TEXT(((Table1[[#This Row],[deadline]]/60/60)/24)+DATE(1970,1,1),"yyyy")</f>
        <v>2016</v>
      </c>
      <c r="L1400">
        <v>1465160334</v>
      </c>
      <c r="M1400">
        <f>((Table1[[#This Row],[launched_at]]/60/60)/24)+DATE(1970,1,1)+(-5/24)</f>
        <v>42526.665902777771</v>
      </c>
      <c r="N1400" t="b">
        <v>0</v>
      </c>
      <c r="O1400">
        <v>65</v>
      </c>
      <c r="P1400" t="b">
        <v>1</v>
      </c>
      <c r="Q1400" t="s">
        <v>8276</v>
      </c>
      <c r="R1400" s="5">
        <f>Table1[[#This Row],[pledged]]/D1400</f>
        <v>1.0968181818181819</v>
      </c>
      <c r="S1400" s="6">
        <f>IFERROR(Table1[[#This Row],[pledged]]/Table1[[#This Row],[backers_count]],0)</f>
        <v>74.246153846153845</v>
      </c>
      <c r="T1400" s="5" t="s">
        <v>8325</v>
      </c>
      <c r="U1400" s="5" t="s">
        <v>8326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 t="str">
        <f>TEXT(((Table1[[#This Row],[deadline]]/60/60)/24)+DATE(1970,1,1),"mmm")</f>
        <v>Oct</v>
      </c>
      <c r="K1401" s="14" t="str">
        <f>TEXT(((Table1[[#This Row],[deadline]]/60/60)/24)+DATE(1970,1,1),"yyyy")</f>
        <v>2014</v>
      </c>
      <c r="L1401">
        <v>1410048373</v>
      </c>
      <c r="M1401">
        <f>((Table1[[#This Row],[launched_at]]/60/60)/24)+DATE(1970,1,1)+(-5/24)</f>
        <v>41888.795983796292</v>
      </c>
      <c r="N1401" t="b">
        <v>0</v>
      </c>
      <c r="O1401">
        <v>184</v>
      </c>
      <c r="P1401" t="b">
        <v>1</v>
      </c>
      <c r="Q1401" t="s">
        <v>8276</v>
      </c>
      <c r="R1401" s="5">
        <f>Table1[[#This Row],[pledged]]/D1401</f>
        <v>1.2614444444444444</v>
      </c>
      <c r="S1401" s="6">
        <f>IFERROR(Table1[[#This Row],[pledged]]/Table1[[#This Row],[backers_count]],0)</f>
        <v>61.701086956521742</v>
      </c>
      <c r="T1401" s="5" t="s">
        <v>8325</v>
      </c>
      <c r="U1401" s="5" t="s">
        <v>8326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 t="str">
        <f>TEXT(((Table1[[#This Row],[deadline]]/60/60)/24)+DATE(1970,1,1),"mmm")</f>
        <v>Jun</v>
      </c>
      <c r="K1402" s="14" t="str">
        <f>TEXT(((Table1[[#This Row],[deadline]]/60/60)/24)+DATE(1970,1,1),"yyyy")</f>
        <v>2016</v>
      </c>
      <c r="L1402">
        <v>1462695073</v>
      </c>
      <c r="M1402">
        <f>((Table1[[#This Row],[launched_at]]/60/60)/24)+DATE(1970,1,1)+(-5/24)</f>
        <v>42498.132789351854</v>
      </c>
      <c r="N1402" t="b">
        <v>0</v>
      </c>
      <c r="O1402">
        <v>34</v>
      </c>
      <c r="P1402" t="b">
        <v>1</v>
      </c>
      <c r="Q1402" t="s">
        <v>8276</v>
      </c>
      <c r="R1402" s="5">
        <f>Table1[[#This Row],[pledged]]/D1402</f>
        <v>1.6742857142857144</v>
      </c>
      <c r="S1402" s="6">
        <f>IFERROR(Table1[[#This Row],[pledged]]/Table1[[#This Row],[backers_count]],0)</f>
        <v>17.235294117647058</v>
      </c>
      <c r="T1402" s="5" t="s">
        <v>8325</v>
      </c>
      <c r="U1402" s="5" t="s">
        <v>8326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 t="str">
        <f>TEXT(((Table1[[#This Row],[deadline]]/60/60)/24)+DATE(1970,1,1),"mmm")</f>
        <v>May</v>
      </c>
      <c r="K1403" s="14" t="str">
        <f>TEXT(((Table1[[#This Row],[deadline]]/60/60)/24)+DATE(1970,1,1),"yyyy")</f>
        <v>2013</v>
      </c>
      <c r="L1403">
        <v>1367798074</v>
      </c>
      <c r="M1403">
        <f>((Table1[[#This Row],[launched_at]]/60/60)/24)+DATE(1970,1,1)+(-5/24)</f>
        <v>41399.787893518514</v>
      </c>
      <c r="N1403" t="b">
        <v>0</v>
      </c>
      <c r="O1403">
        <v>240</v>
      </c>
      <c r="P1403" t="b">
        <v>1</v>
      </c>
      <c r="Q1403" t="s">
        <v>8276</v>
      </c>
      <c r="R1403" s="5">
        <f>Table1[[#This Row],[pledged]]/D1403</f>
        <v>4.9652000000000003</v>
      </c>
      <c r="S1403" s="6">
        <f>IFERROR(Table1[[#This Row],[pledged]]/Table1[[#This Row],[backers_count]],0)</f>
        <v>51.720833333333331</v>
      </c>
      <c r="T1403" s="5" t="s">
        <v>8325</v>
      </c>
      <c r="U1403" s="5" t="s">
        <v>8326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 t="str">
        <f>TEXT(((Table1[[#This Row],[deadline]]/60/60)/24)+DATE(1970,1,1),"mmm")</f>
        <v>May</v>
      </c>
      <c r="K1404" s="14" t="str">
        <f>TEXT(((Table1[[#This Row],[deadline]]/60/60)/24)+DATE(1970,1,1),"yyyy")</f>
        <v>2015</v>
      </c>
      <c r="L1404">
        <v>1425259011</v>
      </c>
      <c r="M1404">
        <f>((Table1[[#This Row],[launched_at]]/60/60)/24)+DATE(1970,1,1)+(-5/24)</f>
        <v>42064.845034722217</v>
      </c>
      <c r="N1404" t="b">
        <v>0</v>
      </c>
      <c r="O1404">
        <v>113</v>
      </c>
      <c r="P1404" t="b">
        <v>1</v>
      </c>
      <c r="Q1404" t="s">
        <v>8276</v>
      </c>
      <c r="R1404" s="5">
        <f>Table1[[#This Row],[pledged]]/D1404</f>
        <v>1.0915999999999999</v>
      </c>
      <c r="S1404" s="6">
        <f>IFERROR(Table1[[#This Row],[pledged]]/Table1[[#This Row],[backers_count]],0)</f>
        <v>24.150442477876105</v>
      </c>
      <c r="T1404" s="5" t="s">
        <v>8325</v>
      </c>
      <c r="U1404" s="5" t="s">
        <v>8326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 t="str">
        <f>TEXT(((Table1[[#This Row],[deadline]]/60/60)/24)+DATE(1970,1,1),"mmm")</f>
        <v>Jul</v>
      </c>
      <c r="K1405" s="14" t="str">
        <f>TEXT(((Table1[[#This Row],[deadline]]/60/60)/24)+DATE(1970,1,1),"yyyy")</f>
        <v>2013</v>
      </c>
      <c r="L1405">
        <v>1372210235</v>
      </c>
      <c r="M1405">
        <f>((Table1[[#This Row],[launched_at]]/60/60)/24)+DATE(1970,1,1)+(-5/24)</f>
        <v>41450.854571759257</v>
      </c>
      <c r="N1405" t="b">
        <v>0</v>
      </c>
      <c r="O1405">
        <v>66</v>
      </c>
      <c r="P1405" t="b">
        <v>1</v>
      </c>
      <c r="Q1405" t="s">
        <v>8276</v>
      </c>
      <c r="R1405" s="5">
        <f>Table1[[#This Row],[pledged]]/D1405</f>
        <v>1.0257499999999999</v>
      </c>
      <c r="S1405" s="6">
        <f>IFERROR(Table1[[#This Row],[pledged]]/Table1[[#This Row],[backers_count]],0)</f>
        <v>62.166666666666664</v>
      </c>
      <c r="T1405" s="5" t="s">
        <v>8325</v>
      </c>
      <c r="U1405" s="5" t="s">
        <v>8326</v>
      </c>
    </row>
    <row r="1406" spans="1:21" ht="45" x14ac:dyDescent="0.2">
      <c r="A1406">
        <v>1136</v>
      </c>
      <c r="B1406" s="3" t="s">
        <v>1137</v>
      </c>
      <c r="C1406" s="3" t="s">
        <v>5246</v>
      </c>
      <c r="D1406">
        <v>4190</v>
      </c>
      <c r="E1406">
        <v>270</v>
      </c>
      <c r="F1406" t="s">
        <v>8221</v>
      </c>
      <c r="G1406" t="s">
        <v>8230</v>
      </c>
      <c r="H1406" t="s">
        <v>8249</v>
      </c>
      <c r="I1406">
        <v>1450541229</v>
      </c>
      <c r="J1406" s="14" t="str">
        <f>TEXT(((Table1[[#This Row],[deadline]]/60/60)/24)+DATE(1970,1,1),"mmm")</f>
        <v>Dec</v>
      </c>
      <c r="K1406" s="14" t="str">
        <f>TEXT(((Table1[[#This Row],[deadline]]/60/60)/24)+DATE(1970,1,1),"yyyy")</f>
        <v>2015</v>
      </c>
      <c r="L1406">
        <v>1447949229</v>
      </c>
      <c r="M1406">
        <f>((Table1[[#This Row],[launched_at]]/60/60)/24)+DATE(1970,1,1)+(-5/24)</f>
        <v>42327.463298611103</v>
      </c>
      <c r="N1406" t="b">
        <v>0</v>
      </c>
      <c r="O1406">
        <v>6</v>
      </c>
      <c r="P1406" t="b">
        <v>0</v>
      </c>
      <c r="Q1406" t="s">
        <v>8283</v>
      </c>
      <c r="R1406" s="5">
        <f>Table1[[#This Row],[pledged]]/D1406</f>
        <v>6.4439140811455853E-2</v>
      </c>
      <c r="S1406" s="6">
        <f>IFERROR(Table1[[#This Row],[pledged]]/Table1[[#This Row],[backers_count]],0)</f>
        <v>45</v>
      </c>
      <c r="T1406" s="5" t="s">
        <v>8333</v>
      </c>
      <c r="U1406" s="5" t="s">
        <v>8335</v>
      </c>
    </row>
    <row r="1407" spans="1:21" ht="30" x14ac:dyDescent="0.2">
      <c r="A1407">
        <v>3738</v>
      </c>
      <c r="B1407" s="3" t="s">
        <v>3735</v>
      </c>
      <c r="C1407" s="3" t="s">
        <v>7848</v>
      </c>
      <c r="D1407">
        <v>1500</v>
      </c>
      <c r="E1407">
        <v>270</v>
      </c>
      <c r="F1407" t="s">
        <v>8221</v>
      </c>
      <c r="G1407" t="s">
        <v>8225</v>
      </c>
      <c r="H1407" t="s">
        <v>8247</v>
      </c>
      <c r="I1407">
        <v>1405461600</v>
      </c>
      <c r="J1407" s="14" t="str">
        <f>TEXT(((Table1[[#This Row],[deadline]]/60/60)/24)+DATE(1970,1,1),"mmm")</f>
        <v>Jul</v>
      </c>
      <c r="K1407" s="14" t="str">
        <f>TEXT(((Table1[[#This Row],[deadline]]/60/60)/24)+DATE(1970,1,1),"yyyy")</f>
        <v>2014</v>
      </c>
      <c r="L1407">
        <v>1403562705</v>
      </c>
      <c r="M1407">
        <f>((Table1[[#This Row],[launched_at]]/60/60)/24)+DATE(1970,1,1)+(-5/24)</f>
        <v>41813.730381944442</v>
      </c>
      <c r="N1407" t="b">
        <v>0</v>
      </c>
      <c r="O1407">
        <v>6</v>
      </c>
      <c r="P1407" t="b">
        <v>0</v>
      </c>
      <c r="Q1407" t="s">
        <v>8271</v>
      </c>
      <c r="R1407" s="5">
        <f>Table1[[#This Row],[pledged]]/D1407</f>
        <v>0.18</v>
      </c>
      <c r="S1407" s="6">
        <f>IFERROR(Table1[[#This Row],[pledged]]/Table1[[#This Row],[backers_count]],0)</f>
        <v>45</v>
      </c>
      <c r="T1407" s="5" t="s">
        <v>8317</v>
      </c>
      <c r="U1407" s="5" t="s">
        <v>8318</v>
      </c>
    </row>
    <row r="1408" spans="1:21" ht="45" x14ac:dyDescent="0.2">
      <c r="A1408">
        <v>2860</v>
      </c>
      <c r="B1408" s="3" t="s">
        <v>2860</v>
      </c>
      <c r="C1408" s="3" t="s">
        <v>6970</v>
      </c>
      <c r="D1408">
        <v>4000</v>
      </c>
      <c r="E1408">
        <v>266</v>
      </c>
      <c r="F1408" t="s">
        <v>8221</v>
      </c>
      <c r="G1408" t="s">
        <v>8224</v>
      </c>
      <c r="H1408" t="s">
        <v>8246</v>
      </c>
      <c r="I1408">
        <v>1466363576</v>
      </c>
      <c r="J1408" s="14" t="str">
        <f>TEXT(((Table1[[#This Row],[deadline]]/60/60)/24)+DATE(1970,1,1),"mmm")</f>
        <v>Jun</v>
      </c>
      <c r="K1408" s="14" t="str">
        <f>TEXT(((Table1[[#This Row],[deadline]]/60/60)/24)+DATE(1970,1,1),"yyyy")</f>
        <v>2016</v>
      </c>
      <c r="L1408">
        <v>1461179576</v>
      </c>
      <c r="M1408">
        <f>((Table1[[#This Row],[launched_at]]/60/60)/24)+DATE(1970,1,1)+(-5/24)</f>
        <v>42480.592314814807</v>
      </c>
      <c r="N1408" t="b">
        <v>0</v>
      </c>
      <c r="O1408">
        <v>9</v>
      </c>
      <c r="P1408" t="b">
        <v>0</v>
      </c>
      <c r="Q1408" t="s">
        <v>8271</v>
      </c>
      <c r="R1408" s="5">
        <f>Table1[[#This Row],[pledged]]/D1408</f>
        <v>6.6500000000000004E-2</v>
      </c>
      <c r="S1408" s="6">
        <f>IFERROR(Table1[[#This Row],[pledged]]/Table1[[#This Row],[backers_count]],0)</f>
        <v>29.555555555555557</v>
      </c>
      <c r="T1408" s="5" t="s">
        <v>8317</v>
      </c>
      <c r="U1408" s="5" t="s">
        <v>8318</v>
      </c>
    </row>
    <row r="1409" spans="1:21" ht="60" x14ac:dyDescent="0.2">
      <c r="A1409">
        <v>2908</v>
      </c>
      <c r="B1409" s="3" t="s">
        <v>2908</v>
      </c>
      <c r="C1409" s="3" t="s">
        <v>7018</v>
      </c>
      <c r="D1409">
        <v>9600</v>
      </c>
      <c r="E1409">
        <v>264</v>
      </c>
      <c r="F1409" t="s">
        <v>8221</v>
      </c>
      <c r="G1409" t="s">
        <v>8224</v>
      </c>
      <c r="H1409" t="s">
        <v>8246</v>
      </c>
      <c r="I1409">
        <v>1465407219</v>
      </c>
      <c r="J1409" s="14" t="str">
        <f>TEXT(((Table1[[#This Row],[deadline]]/60/60)/24)+DATE(1970,1,1),"mmm")</f>
        <v>Jun</v>
      </c>
      <c r="K1409" s="14" t="str">
        <f>TEXT(((Table1[[#This Row],[deadline]]/60/60)/24)+DATE(1970,1,1),"yyyy")</f>
        <v>2016</v>
      </c>
      <c r="L1409">
        <v>1462815219</v>
      </c>
      <c r="M1409">
        <f>((Table1[[#This Row],[launched_at]]/60/60)/24)+DATE(1970,1,1)+(-5/24)</f>
        <v>42499.523368055547</v>
      </c>
      <c r="N1409" t="b">
        <v>0</v>
      </c>
      <c r="O1409">
        <v>5</v>
      </c>
      <c r="P1409" t="b">
        <v>0</v>
      </c>
      <c r="Q1409" t="s">
        <v>8271</v>
      </c>
      <c r="R1409" s="5">
        <f>Table1[[#This Row],[pledged]]/D1409</f>
        <v>2.75E-2</v>
      </c>
      <c r="S1409" s="6">
        <f>IFERROR(Table1[[#This Row],[pledged]]/Table1[[#This Row],[backers_count]],0)</f>
        <v>52.8</v>
      </c>
      <c r="T1409" s="5" t="s">
        <v>8317</v>
      </c>
      <c r="U1409" s="5" t="s">
        <v>8318</v>
      </c>
    </row>
    <row r="1410" spans="1:21" ht="45" x14ac:dyDescent="0.2">
      <c r="A1410">
        <v>197</v>
      </c>
      <c r="B1410" s="3" t="s">
        <v>199</v>
      </c>
      <c r="C1410" s="3" t="s">
        <v>4307</v>
      </c>
      <c r="D1410">
        <v>2500</v>
      </c>
      <c r="E1410">
        <v>262</v>
      </c>
      <c r="F1410" t="s">
        <v>8221</v>
      </c>
      <c r="G1410" t="s">
        <v>8225</v>
      </c>
      <c r="H1410" t="s">
        <v>8247</v>
      </c>
      <c r="I1410">
        <v>1487365200</v>
      </c>
      <c r="J1410" s="14" t="str">
        <f>TEXT(((Table1[[#This Row],[deadline]]/60/60)/24)+DATE(1970,1,1),"mmm")</f>
        <v>Feb</v>
      </c>
      <c r="K1410" s="14" t="str">
        <f>TEXT(((Table1[[#This Row],[deadline]]/60/60)/24)+DATE(1970,1,1),"yyyy")</f>
        <v>2017</v>
      </c>
      <c r="L1410">
        <v>1483734100</v>
      </c>
      <c r="M1410" s="13">
        <f>((Table1[[#This Row],[launched_at]]/60/60)/24)+DATE(1970,1,1)+(-5/24)</f>
        <v>42741.640046296299</v>
      </c>
      <c r="N1410" t="b">
        <v>0</v>
      </c>
      <c r="O1410">
        <v>8</v>
      </c>
      <c r="P1410" t="b">
        <v>0</v>
      </c>
      <c r="Q1410" t="s">
        <v>8268</v>
      </c>
      <c r="R1410" s="5">
        <f>Table1[[#This Row],[pledged]]/D1410</f>
        <v>0.1048</v>
      </c>
      <c r="S1410" s="6">
        <f>IFERROR(Table1[[#This Row],[pledged]]/Table1[[#This Row],[backers_count]],0)</f>
        <v>32.75</v>
      </c>
      <c r="T1410" s="5" t="s">
        <v>8310</v>
      </c>
      <c r="U1410" s="5" t="s">
        <v>8314</v>
      </c>
    </row>
    <row r="1411" spans="1:21" ht="45" x14ac:dyDescent="0.2">
      <c r="A1411">
        <v>691</v>
      </c>
      <c r="B1411" s="3" t="s">
        <v>692</v>
      </c>
      <c r="C1411" s="3" t="s">
        <v>4801</v>
      </c>
      <c r="D1411">
        <v>50000</v>
      </c>
      <c r="E1411">
        <v>260</v>
      </c>
      <c r="F1411" t="s">
        <v>8221</v>
      </c>
      <c r="G1411" t="s">
        <v>8224</v>
      </c>
      <c r="H1411" t="s">
        <v>8246</v>
      </c>
      <c r="I1411">
        <v>1435711246</v>
      </c>
      <c r="J1411" s="14" t="str">
        <f>TEXT(((Table1[[#This Row],[deadline]]/60/60)/24)+DATE(1970,1,1),"mmm")</f>
        <v>Jul</v>
      </c>
      <c r="K1411" s="14" t="str">
        <f>TEXT(((Table1[[#This Row],[deadline]]/60/60)/24)+DATE(1970,1,1),"yyyy")</f>
        <v>2015</v>
      </c>
      <c r="L1411">
        <v>1433292046</v>
      </c>
      <c r="M1411">
        <f>((Table1[[#This Row],[launched_at]]/60/60)/24)+DATE(1970,1,1)+(-5/24)</f>
        <v>42157.819976851846</v>
      </c>
      <c r="N1411" t="b">
        <v>0</v>
      </c>
      <c r="O1411">
        <v>10</v>
      </c>
      <c r="P1411" t="b">
        <v>0</v>
      </c>
      <c r="Q1411" t="s">
        <v>8273</v>
      </c>
      <c r="R1411" s="5">
        <f>Table1[[#This Row],[pledged]]/D1411</f>
        <v>5.1999999999999998E-3</v>
      </c>
      <c r="S1411" s="6">
        <f>IFERROR(Table1[[#This Row],[pledged]]/Table1[[#This Row],[backers_count]],0)</f>
        <v>26</v>
      </c>
      <c r="T1411" s="5" t="s">
        <v>8319</v>
      </c>
      <c r="U1411" s="5" t="s">
        <v>8321</v>
      </c>
    </row>
    <row r="1412" spans="1:21" ht="45" x14ac:dyDescent="0.2">
      <c r="A1412">
        <v>891</v>
      </c>
      <c r="B1412" s="3" t="s">
        <v>892</v>
      </c>
      <c r="C1412" s="3" t="s">
        <v>5001</v>
      </c>
      <c r="D1412">
        <v>8000</v>
      </c>
      <c r="E1412">
        <v>260</v>
      </c>
      <c r="F1412" t="s">
        <v>8221</v>
      </c>
      <c r="G1412" t="s">
        <v>8224</v>
      </c>
      <c r="H1412" t="s">
        <v>8246</v>
      </c>
      <c r="I1412">
        <v>1408581930</v>
      </c>
      <c r="J1412" s="14" t="str">
        <f>TEXT(((Table1[[#This Row],[deadline]]/60/60)/24)+DATE(1970,1,1),"mmm")</f>
        <v>Aug</v>
      </c>
      <c r="K1412" s="14" t="str">
        <f>TEXT(((Table1[[#This Row],[deadline]]/60/60)/24)+DATE(1970,1,1),"yyyy")</f>
        <v>2014</v>
      </c>
      <c r="L1412">
        <v>1405989930</v>
      </c>
      <c r="M1412">
        <f>((Table1[[#This Row],[launched_at]]/60/60)/24)+DATE(1970,1,1)+(-5/24)</f>
        <v>41841.823263888888</v>
      </c>
      <c r="N1412" t="b">
        <v>0</v>
      </c>
      <c r="O1412">
        <v>9</v>
      </c>
      <c r="P1412" t="b">
        <v>0</v>
      </c>
      <c r="Q1412" t="s">
        <v>8279</v>
      </c>
      <c r="R1412" s="5">
        <f>Table1[[#This Row],[pledged]]/D1412</f>
        <v>3.2500000000000001E-2</v>
      </c>
      <c r="S1412" s="6">
        <f>IFERROR(Table1[[#This Row],[pledged]]/Table1[[#This Row],[backers_count]],0)</f>
        <v>28.888888888888889</v>
      </c>
      <c r="T1412" s="5" t="s">
        <v>8325</v>
      </c>
      <c r="U1412" s="5" t="s">
        <v>8329</v>
      </c>
    </row>
    <row r="1413" spans="1:21" ht="45" x14ac:dyDescent="0.2">
      <c r="A1413">
        <v>1918</v>
      </c>
      <c r="B1413" s="3" t="s">
        <v>1919</v>
      </c>
      <c r="C1413" s="3" t="s">
        <v>6028</v>
      </c>
      <c r="D1413">
        <v>25000</v>
      </c>
      <c r="E1413">
        <v>260</v>
      </c>
      <c r="F1413" t="s">
        <v>8221</v>
      </c>
      <c r="G1413" t="s">
        <v>8224</v>
      </c>
      <c r="H1413" t="s">
        <v>8246</v>
      </c>
      <c r="I1413">
        <v>1407869851</v>
      </c>
      <c r="J1413" s="14" t="str">
        <f>TEXT(((Table1[[#This Row],[deadline]]/60/60)/24)+DATE(1970,1,1),"mmm")</f>
        <v>Aug</v>
      </c>
      <c r="K1413" s="14" t="str">
        <f>TEXT(((Table1[[#This Row],[deadline]]/60/60)/24)+DATE(1970,1,1),"yyyy")</f>
        <v>2014</v>
      </c>
      <c r="L1413">
        <v>1404845851</v>
      </c>
      <c r="M1413">
        <f>((Table1[[#This Row],[launched_at]]/60/60)/24)+DATE(1970,1,1)+(-5/24)</f>
        <v>41828.581608796296</v>
      </c>
      <c r="N1413" t="b">
        <v>0</v>
      </c>
      <c r="O1413">
        <v>9</v>
      </c>
      <c r="P1413" t="b">
        <v>0</v>
      </c>
      <c r="Q1413" t="s">
        <v>8294</v>
      </c>
      <c r="R1413" s="5">
        <f>Table1[[#This Row],[pledged]]/D1413</f>
        <v>1.04E-2</v>
      </c>
      <c r="S1413" s="6">
        <f>IFERROR(Table1[[#This Row],[pledged]]/Table1[[#This Row],[backers_count]],0)</f>
        <v>28.888888888888889</v>
      </c>
      <c r="T1413" s="5" t="s">
        <v>8319</v>
      </c>
      <c r="U1413" s="5" t="s">
        <v>8348</v>
      </c>
    </row>
    <row r="1414" spans="1:21" ht="30" x14ac:dyDescent="0.2">
      <c r="A1414">
        <v>2755</v>
      </c>
      <c r="B1414" s="3" t="s">
        <v>2755</v>
      </c>
      <c r="C1414" s="3" t="s">
        <v>6865</v>
      </c>
      <c r="D1414">
        <v>500</v>
      </c>
      <c r="E1414">
        <v>260</v>
      </c>
      <c r="F1414" t="s">
        <v>8221</v>
      </c>
      <c r="G1414" t="s">
        <v>8241</v>
      </c>
      <c r="H1414" t="s">
        <v>8249</v>
      </c>
      <c r="I1414">
        <v>1428519527</v>
      </c>
      <c r="J1414" s="14" t="str">
        <f>TEXT(((Table1[[#This Row],[deadline]]/60/60)/24)+DATE(1970,1,1),"mmm")</f>
        <v>Apr</v>
      </c>
      <c r="K1414" s="14" t="str">
        <f>TEXT(((Table1[[#This Row],[deadline]]/60/60)/24)+DATE(1970,1,1),"yyyy")</f>
        <v>2015</v>
      </c>
      <c r="L1414">
        <v>1425927527</v>
      </c>
      <c r="M1414">
        <f>((Table1[[#This Row],[launched_at]]/60/60)/24)+DATE(1970,1,1)+(-5/24)</f>
        <v>42072.582488425927</v>
      </c>
      <c r="N1414" t="b">
        <v>0</v>
      </c>
      <c r="O1414">
        <v>15</v>
      </c>
      <c r="P1414" t="b">
        <v>0</v>
      </c>
      <c r="Q1414" t="s">
        <v>8304</v>
      </c>
      <c r="R1414" s="5">
        <f>Table1[[#This Row],[pledged]]/D1414</f>
        <v>0.52</v>
      </c>
      <c r="S1414" s="6">
        <f>IFERROR(Table1[[#This Row],[pledged]]/Table1[[#This Row],[backers_count]],0)</f>
        <v>17.333333333333332</v>
      </c>
      <c r="T1414" s="5" t="s">
        <v>8322</v>
      </c>
      <c r="U1414" s="5" t="s">
        <v>8358</v>
      </c>
    </row>
    <row r="1415" spans="1:21" ht="45" x14ac:dyDescent="0.2">
      <c r="A1415">
        <v>3857</v>
      </c>
      <c r="B1415" s="3" t="s">
        <v>3854</v>
      </c>
      <c r="C1415" s="3" t="s">
        <v>7966</v>
      </c>
      <c r="D1415">
        <v>5000</v>
      </c>
      <c r="E1415">
        <v>260</v>
      </c>
      <c r="F1415" t="s">
        <v>8221</v>
      </c>
      <c r="G1415" t="s">
        <v>8224</v>
      </c>
      <c r="H1415" t="s">
        <v>8246</v>
      </c>
      <c r="I1415">
        <v>1406913120</v>
      </c>
      <c r="J1415" s="14" t="str">
        <f>TEXT(((Table1[[#This Row],[deadline]]/60/60)/24)+DATE(1970,1,1),"mmm")</f>
        <v>Aug</v>
      </c>
      <c r="K1415" s="14" t="str">
        <f>TEXT(((Table1[[#This Row],[deadline]]/60/60)/24)+DATE(1970,1,1),"yyyy")</f>
        <v>2014</v>
      </c>
      <c r="L1415">
        <v>1404927690</v>
      </c>
      <c r="M1415">
        <f>((Table1[[#This Row],[launched_at]]/60/60)/24)+DATE(1970,1,1)+(-5/24)</f>
        <v>41829.528819444444</v>
      </c>
      <c r="N1415" t="b">
        <v>0</v>
      </c>
      <c r="O1415">
        <v>4</v>
      </c>
      <c r="P1415" t="b">
        <v>0</v>
      </c>
      <c r="Q1415" t="s">
        <v>8271</v>
      </c>
      <c r="R1415" s="5">
        <f>Table1[[#This Row],[pledged]]/D1415</f>
        <v>5.1999999999999998E-2</v>
      </c>
      <c r="S1415" s="6">
        <f>IFERROR(Table1[[#This Row],[pledged]]/Table1[[#This Row],[backers_count]],0)</f>
        <v>65</v>
      </c>
      <c r="T1415" s="5" t="s">
        <v>8317</v>
      </c>
      <c r="U1415" s="5" t="s">
        <v>8318</v>
      </c>
    </row>
    <row r="1416" spans="1:21" ht="30" x14ac:dyDescent="0.2">
      <c r="A1416">
        <v>3891</v>
      </c>
      <c r="B1416" s="3" t="s">
        <v>3888</v>
      </c>
      <c r="C1416" s="3" t="s">
        <v>7999</v>
      </c>
      <c r="D1416">
        <v>800</v>
      </c>
      <c r="E1416">
        <v>260</v>
      </c>
      <c r="F1416" t="s">
        <v>8221</v>
      </c>
      <c r="G1416" t="s">
        <v>8224</v>
      </c>
      <c r="H1416" t="s">
        <v>8246</v>
      </c>
      <c r="I1416">
        <v>1427086740</v>
      </c>
      <c r="J1416" s="14" t="str">
        <f>TEXT(((Table1[[#This Row],[deadline]]/60/60)/24)+DATE(1970,1,1),"mmm")</f>
        <v>Mar</v>
      </c>
      <c r="K1416" s="14" t="str">
        <f>TEXT(((Table1[[#This Row],[deadline]]/60/60)/24)+DATE(1970,1,1),"yyyy")</f>
        <v>2015</v>
      </c>
      <c r="L1416">
        <v>1424488244</v>
      </c>
      <c r="M1416">
        <f>((Table1[[#This Row],[launched_at]]/60/60)/24)+DATE(1970,1,1)+(-5/24)</f>
        <v>42055.924120370364</v>
      </c>
      <c r="N1416" t="b">
        <v>0</v>
      </c>
      <c r="O1416">
        <v>7</v>
      </c>
      <c r="P1416" t="b">
        <v>0</v>
      </c>
      <c r="Q1416" t="s">
        <v>8271</v>
      </c>
      <c r="R1416" s="5">
        <f>Table1[[#This Row],[pledged]]/D1416</f>
        <v>0.32500000000000001</v>
      </c>
      <c r="S1416" s="6">
        <f>IFERROR(Table1[[#This Row],[pledged]]/Table1[[#This Row],[backers_count]],0)</f>
        <v>37.142857142857146</v>
      </c>
      <c r="T1416" s="5" t="s">
        <v>8317</v>
      </c>
      <c r="U1416" s="5" t="s">
        <v>8318</v>
      </c>
    </row>
    <row r="1417" spans="1:21" ht="45" x14ac:dyDescent="0.2">
      <c r="A1417">
        <v>575</v>
      </c>
      <c r="B1417" s="3" t="s">
        <v>576</v>
      </c>
      <c r="C1417" s="3" t="s">
        <v>4685</v>
      </c>
      <c r="D1417">
        <v>60000</v>
      </c>
      <c r="E1417">
        <v>259</v>
      </c>
      <c r="F1417" t="s">
        <v>8221</v>
      </c>
      <c r="G1417" t="s">
        <v>8236</v>
      </c>
      <c r="H1417" t="s">
        <v>8249</v>
      </c>
      <c r="I1417">
        <v>1434213443</v>
      </c>
      <c r="J1417" s="14" t="str">
        <f>TEXT(((Table1[[#This Row],[deadline]]/60/60)/24)+DATE(1970,1,1),"mmm")</f>
        <v>Jun</v>
      </c>
      <c r="K1417" s="14" t="str">
        <f>TEXT(((Table1[[#This Row],[deadline]]/60/60)/24)+DATE(1970,1,1),"yyyy")</f>
        <v>2015</v>
      </c>
      <c r="L1417">
        <v>1431621443</v>
      </c>
      <c r="M1417">
        <f>((Table1[[#This Row],[launched_at]]/60/60)/24)+DATE(1970,1,1)+(-5/24)</f>
        <v>42138.484293981477</v>
      </c>
      <c r="N1417" t="b">
        <v>0</v>
      </c>
      <c r="O1417">
        <v>4</v>
      </c>
      <c r="P1417" t="b">
        <v>0</v>
      </c>
      <c r="Q1417" t="s">
        <v>8272</v>
      </c>
      <c r="R1417" s="5">
        <f>Table1[[#This Row],[pledged]]/D1417</f>
        <v>4.3166666666666666E-3</v>
      </c>
      <c r="S1417" s="6">
        <f>IFERROR(Table1[[#This Row],[pledged]]/Table1[[#This Row],[backers_count]],0)</f>
        <v>64.75</v>
      </c>
      <c r="T1417" s="5" t="s">
        <v>8319</v>
      </c>
      <c r="U1417" s="5" t="s">
        <v>8320</v>
      </c>
    </row>
    <row r="1418" spans="1:21" ht="45" x14ac:dyDescent="0.2">
      <c r="A1418">
        <v>1110</v>
      </c>
      <c r="B1418" s="3" t="s">
        <v>1111</v>
      </c>
      <c r="C1418" s="3" t="s">
        <v>5220</v>
      </c>
      <c r="D1418">
        <v>50000</v>
      </c>
      <c r="E1418">
        <v>255</v>
      </c>
      <c r="F1418" t="s">
        <v>8221</v>
      </c>
      <c r="G1418" t="s">
        <v>8224</v>
      </c>
      <c r="H1418" t="s">
        <v>8246</v>
      </c>
      <c r="I1418">
        <v>1354919022</v>
      </c>
      <c r="J1418" s="14" t="str">
        <f>TEXT(((Table1[[#This Row],[deadline]]/60/60)/24)+DATE(1970,1,1),"mmm")</f>
        <v>Dec</v>
      </c>
      <c r="K1418" s="14" t="str">
        <f>TEXT(((Table1[[#This Row],[deadline]]/60/60)/24)+DATE(1970,1,1),"yyyy")</f>
        <v>2012</v>
      </c>
      <c r="L1418">
        <v>1352327022</v>
      </c>
      <c r="M1418">
        <f>((Table1[[#This Row],[launched_at]]/60/60)/24)+DATE(1970,1,1)+(-5/24)</f>
        <v>41220.72479166666</v>
      </c>
      <c r="N1418" t="b">
        <v>0</v>
      </c>
      <c r="O1418">
        <v>11</v>
      </c>
      <c r="P1418" t="b">
        <v>0</v>
      </c>
      <c r="Q1418" t="s">
        <v>8282</v>
      </c>
      <c r="R1418" s="5">
        <f>Table1[[#This Row],[pledged]]/D1418</f>
        <v>5.1000000000000004E-3</v>
      </c>
      <c r="S1418" s="6">
        <f>IFERROR(Table1[[#This Row],[pledged]]/Table1[[#This Row],[backers_count]],0)</f>
        <v>23.181818181818183</v>
      </c>
      <c r="T1418" s="5" t="s">
        <v>8333</v>
      </c>
      <c r="U1418" s="5" t="s">
        <v>8334</v>
      </c>
    </row>
    <row r="1419" spans="1:21" ht="30" x14ac:dyDescent="0.2">
      <c r="A1419">
        <v>1150</v>
      </c>
      <c r="B1419" s="3" t="s">
        <v>1151</v>
      </c>
      <c r="C1419" s="3" t="s">
        <v>5260</v>
      </c>
      <c r="D1419">
        <v>2500</v>
      </c>
      <c r="E1419">
        <v>252</v>
      </c>
      <c r="F1419" t="s">
        <v>8221</v>
      </c>
      <c r="G1419" t="s">
        <v>8224</v>
      </c>
      <c r="H1419" t="s">
        <v>8246</v>
      </c>
      <c r="I1419">
        <v>1452293675</v>
      </c>
      <c r="J1419" s="14" t="str">
        <f>TEXT(((Table1[[#This Row],[deadline]]/60/60)/24)+DATE(1970,1,1),"mmm")</f>
        <v>Jan</v>
      </c>
      <c r="K1419" s="14" t="str">
        <f>TEXT(((Table1[[#This Row],[deadline]]/60/60)/24)+DATE(1970,1,1),"yyyy")</f>
        <v>2016</v>
      </c>
      <c r="L1419">
        <v>1447109675</v>
      </c>
      <c r="M1419">
        <f>((Table1[[#This Row],[launched_at]]/60/60)/24)+DATE(1970,1,1)+(-5/24)</f>
        <v>42317.74623842592</v>
      </c>
      <c r="N1419" t="b">
        <v>0</v>
      </c>
      <c r="O1419">
        <v>6</v>
      </c>
      <c r="P1419" t="b">
        <v>0</v>
      </c>
      <c r="Q1419" t="s">
        <v>8284</v>
      </c>
      <c r="R1419" s="5">
        <f>Table1[[#This Row],[pledged]]/D1419</f>
        <v>0.1008</v>
      </c>
      <c r="S1419" s="6">
        <f>IFERROR(Table1[[#This Row],[pledged]]/Table1[[#This Row],[backers_count]],0)</f>
        <v>42</v>
      </c>
      <c r="T1419" s="5" t="s">
        <v>8336</v>
      </c>
      <c r="U1419" s="5" t="s">
        <v>8337</v>
      </c>
    </row>
    <row r="1420" spans="1:21" ht="45" x14ac:dyDescent="0.2">
      <c r="A1420">
        <v>2882</v>
      </c>
      <c r="B1420" s="3" t="s">
        <v>2882</v>
      </c>
      <c r="C1420" s="3" t="s">
        <v>6992</v>
      </c>
      <c r="D1420">
        <v>750</v>
      </c>
      <c r="E1420">
        <v>252</v>
      </c>
      <c r="F1420" t="s">
        <v>8221</v>
      </c>
      <c r="G1420" t="s">
        <v>8224</v>
      </c>
      <c r="H1420" t="s">
        <v>8246</v>
      </c>
      <c r="I1420">
        <v>1462112318</v>
      </c>
      <c r="J1420" s="14" t="str">
        <f>TEXT(((Table1[[#This Row],[deadline]]/60/60)/24)+DATE(1970,1,1),"mmm")</f>
        <v>May</v>
      </c>
      <c r="K1420" s="14" t="str">
        <f>TEXT(((Table1[[#This Row],[deadline]]/60/60)/24)+DATE(1970,1,1),"yyyy")</f>
        <v>2016</v>
      </c>
      <c r="L1420">
        <v>1459520318</v>
      </c>
      <c r="M1420">
        <f>((Table1[[#This Row],[launched_at]]/60/60)/24)+DATE(1970,1,1)+(-5/24)</f>
        <v>42461.387939814813</v>
      </c>
      <c r="N1420" t="b">
        <v>0</v>
      </c>
      <c r="O1420">
        <v>4</v>
      </c>
      <c r="P1420" t="b">
        <v>0</v>
      </c>
      <c r="Q1420" t="s">
        <v>8271</v>
      </c>
      <c r="R1420" s="5">
        <f>Table1[[#This Row],[pledged]]/D1420</f>
        <v>0.33600000000000002</v>
      </c>
      <c r="S1420" s="6">
        <f>IFERROR(Table1[[#This Row],[pledged]]/Table1[[#This Row],[backers_count]],0)</f>
        <v>63</v>
      </c>
      <c r="T1420" s="5" t="s">
        <v>8317</v>
      </c>
      <c r="U1420" s="5" t="s">
        <v>8318</v>
      </c>
    </row>
    <row r="1421" spans="1:21" ht="45" x14ac:dyDescent="0.2">
      <c r="A1421">
        <v>3867</v>
      </c>
      <c r="B1421" s="3" t="s">
        <v>3864</v>
      </c>
      <c r="C1421" s="3" t="s">
        <v>7976</v>
      </c>
      <c r="D1421">
        <v>2000</v>
      </c>
      <c r="E1421">
        <v>251</v>
      </c>
      <c r="F1421" t="s">
        <v>8221</v>
      </c>
      <c r="G1421" t="s">
        <v>8224</v>
      </c>
      <c r="H1421" t="s">
        <v>8246</v>
      </c>
      <c r="I1421">
        <v>1466278339</v>
      </c>
      <c r="J1421" s="14" t="str">
        <f>TEXT(((Table1[[#This Row],[deadline]]/60/60)/24)+DATE(1970,1,1),"mmm")</f>
        <v>Jun</v>
      </c>
      <c r="K1421" s="14" t="str">
        <f>TEXT(((Table1[[#This Row],[deadline]]/60/60)/24)+DATE(1970,1,1),"yyyy")</f>
        <v>2016</v>
      </c>
      <c r="L1421">
        <v>1463686339</v>
      </c>
      <c r="M1421">
        <f>((Table1[[#This Row],[launched_at]]/60/60)/24)+DATE(1970,1,1)+(-5/24)</f>
        <v>42509.605775462966</v>
      </c>
      <c r="N1421" t="b">
        <v>0</v>
      </c>
      <c r="O1421">
        <v>5</v>
      </c>
      <c r="P1421" t="b">
        <v>0</v>
      </c>
      <c r="Q1421" t="s">
        <v>8271</v>
      </c>
      <c r="R1421" s="5">
        <f>Table1[[#This Row],[pledged]]/D1421</f>
        <v>0.1255</v>
      </c>
      <c r="S1421" s="6">
        <f>IFERROR(Table1[[#This Row],[pledged]]/Table1[[#This Row],[backers_count]],0)</f>
        <v>50.2</v>
      </c>
      <c r="T1421" s="5" t="s">
        <v>8317</v>
      </c>
      <c r="U1421" s="5" t="s">
        <v>8318</v>
      </c>
    </row>
    <row r="1422" spans="1:21" ht="45" x14ac:dyDescent="0.2">
      <c r="A1422">
        <v>191</v>
      </c>
      <c r="B1422" s="3" t="s">
        <v>193</v>
      </c>
      <c r="C1422" s="3" t="s">
        <v>4301</v>
      </c>
      <c r="D1422">
        <v>5000</v>
      </c>
      <c r="E1422">
        <v>250</v>
      </c>
      <c r="F1422" t="s">
        <v>8221</v>
      </c>
      <c r="G1422" t="s">
        <v>8226</v>
      </c>
      <c r="H1422" t="s">
        <v>8248</v>
      </c>
      <c r="I1422">
        <v>1443782138</v>
      </c>
      <c r="J1422" s="14" t="str">
        <f>TEXT(((Table1[[#This Row],[deadline]]/60/60)/24)+DATE(1970,1,1),"mmm")</f>
        <v>Oct</v>
      </c>
      <c r="K1422" s="14" t="str">
        <f>TEXT(((Table1[[#This Row],[deadline]]/60/60)/24)+DATE(1970,1,1),"yyyy")</f>
        <v>2015</v>
      </c>
      <c r="L1422">
        <v>1440326138</v>
      </c>
      <c r="M1422" s="13">
        <f>((Table1[[#This Row],[launched_at]]/60/60)/24)+DATE(1970,1,1)+(-5/24)</f>
        <v>42239.233078703699</v>
      </c>
      <c r="N1422" t="b">
        <v>0</v>
      </c>
      <c r="O1422">
        <v>3</v>
      </c>
      <c r="P1422" t="b">
        <v>0</v>
      </c>
      <c r="Q1422" t="s">
        <v>8268</v>
      </c>
      <c r="R1422" s="5">
        <f>Table1[[#This Row],[pledged]]/D1422</f>
        <v>0.05</v>
      </c>
      <c r="S1422" s="6">
        <f>IFERROR(Table1[[#This Row],[pledged]]/Table1[[#This Row],[backers_count]],0)</f>
        <v>83.333333333333329</v>
      </c>
      <c r="T1422" s="5" t="s">
        <v>8310</v>
      </c>
      <c r="U1422" s="5" t="s">
        <v>8314</v>
      </c>
    </row>
    <row r="1423" spans="1:21" ht="30" x14ac:dyDescent="0.2">
      <c r="A1423">
        <v>226</v>
      </c>
      <c r="B1423" s="3" t="s">
        <v>228</v>
      </c>
      <c r="C1423" s="3" t="s">
        <v>4336</v>
      </c>
      <c r="D1423">
        <v>29000</v>
      </c>
      <c r="E1423">
        <v>250</v>
      </c>
      <c r="F1423" t="s">
        <v>8221</v>
      </c>
      <c r="G1423" t="s">
        <v>8225</v>
      </c>
      <c r="H1423" t="s">
        <v>8247</v>
      </c>
      <c r="I1423">
        <v>1433064540</v>
      </c>
      <c r="J1423" s="14" t="str">
        <f>TEXT(((Table1[[#This Row],[deadline]]/60/60)/24)+DATE(1970,1,1),"mmm")</f>
        <v>May</v>
      </c>
      <c r="K1423" s="14" t="str">
        <f>TEXT(((Table1[[#This Row],[deadline]]/60/60)/24)+DATE(1970,1,1),"yyyy")</f>
        <v>2015</v>
      </c>
      <c r="L1423">
        <v>1428854344</v>
      </c>
      <c r="M1423" s="13">
        <f>((Table1[[#This Row],[launched_at]]/60/60)/24)+DATE(1970,1,1)+(-5/24)</f>
        <v>42106.457685185182</v>
      </c>
      <c r="N1423" t="b">
        <v>0</v>
      </c>
      <c r="O1423">
        <v>2</v>
      </c>
      <c r="P1423" t="b">
        <v>0</v>
      </c>
      <c r="Q1423" t="s">
        <v>8268</v>
      </c>
      <c r="R1423" s="5">
        <f>Table1[[#This Row],[pledged]]/D1423</f>
        <v>8.6206896551724137E-3</v>
      </c>
      <c r="S1423" s="6">
        <f>IFERROR(Table1[[#This Row],[pledged]]/Table1[[#This Row],[backers_count]],0)</f>
        <v>125</v>
      </c>
      <c r="T1423" s="5" t="s">
        <v>8310</v>
      </c>
      <c r="U1423" s="5" t="s">
        <v>8314</v>
      </c>
    </row>
    <row r="1424" spans="1:21" ht="45" x14ac:dyDescent="0.2">
      <c r="A1424">
        <v>239</v>
      </c>
      <c r="B1424" s="3" t="s">
        <v>241</v>
      </c>
      <c r="C1424" s="3" t="s">
        <v>4349</v>
      </c>
      <c r="D1424">
        <v>1000</v>
      </c>
      <c r="E1424">
        <v>250</v>
      </c>
      <c r="F1424" t="s">
        <v>8221</v>
      </c>
      <c r="G1424" t="s">
        <v>8226</v>
      </c>
      <c r="H1424" t="s">
        <v>8248</v>
      </c>
      <c r="I1424">
        <v>1446984000</v>
      </c>
      <c r="J1424" s="14" t="str">
        <f>TEXT(((Table1[[#This Row],[deadline]]/60/60)/24)+DATE(1970,1,1),"mmm")</f>
        <v>Nov</v>
      </c>
      <c r="K1424" s="14" t="str">
        <f>TEXT(((Table1[[#This Row],[deadline]]/60/60)/24)+DATE(1970,1,1),"yyyy")</f>
        <v>2015</v>
      </c>
      <c r="L1424">
        <v>1445308730</v>
      </c>
      <c r="M1424" s="13">
        <f>((Table1[[#This Row],[launched_at]]/60/60)/24)+DATE(1970,1,1)+(-5/24)</f>
        <v>42296.901967592588</v>
      </c>
      <c r="N1424" t="b">
        <v>0</v>
      </c>
      <c r="O1424">
        <v>5</v>
      </c>
      <c r="P1424" t="b">
        <v>0</v>
      </c>
      <c r="Q1424" t="s">
        <v>8268</v>
      </c>
      <c r="R1424" s="5">
        <f>Table1[[#This Row],[pledged]]/D1424</f>
        <v>0.25</v>
      </c>
      <c r="S1424" s="6">
        <f>IFERROR(Table1[[#This Row],[pledged]]/Table1[[#This Row],[backers_count]],0)</f>
        <v>50</v>
      </c>
      <c r="T1424" s="5" t="s">
        <v>8310</v>
      </c>
      <c r="U1424" s="5" t="s">
        <v>8314</v>
      </c>
    </row>
    <row r="1425" spans="1:21" ht="45" x14ac:dyDescent="0.2">
      <c r="A1425">
        <v>506</v>
      </c>
      <c r="B1425" s="3" t="s">
        <v>507</v>
      </c>
      <c r="C1425" s="3" t="s">
        <v>4616</v>
      </c>
      <c r="D1425">
        <v>200000</v>
      </c>
      <c r="E1425">
        <v>250</v>
      </c>
      <c r="F1425" t="s">
        <v>8221</v>
      </c>
      <c r="G1425" t="s">
        <v>8224</v>
      </c>
      <c r="H1425" t="s">
        <v>8246</v>
      </c>
      <c r="I1425">
        <v>1376140520</v>
      </c>
      <c r="J1425" s="14" t="str">
        <f>TEXT(((Table1[[#This Row],[deadline]]/60/60)/24)+DATE(1970,1,1),"mmm")</f>
        <v>Aug</v>
      </c>
      <c r="K1425" s="14" t="str">
        <f>TEXT(((Table1[[#This Row],[deadline]]/60/60)/24)+DATE(1970,1,1),"yyyy")</f>
        <v>2013</v>
      </c>
      <c r="L1425">
        <v>1373548520</v>
      </c>
      <c r="M1425" s="13">
        <f>((Table1[[#This Row],[launched_at]]/60/60)/24)+DATE(1970,1,1)+(-5/24)</f>
        <v>41466.343981481477</v>
      </c>
      <c r="N1425" t="b">
        <v>0</v>
      </c>
      <c r="O1425">
        <v>1</v>
      </c>
      <c r="P1425" t="b">
        <v>0</v>
      </c>
      <c r="Q1425" t="s">
        <v>8270</v>
      </c>
      <c r="R1425" s="5">
        <f>Table1[[#This Row],[pledged]]/D1425</f>
        <v>1.25E-3</v>
      </c>
      <c r="S1425" s="6">
        <f>IFERROR(Table1[[#This Row],[pledged]]/Table1[[#This Row],[backers_count]],0)</f>
        <v>250</v>
      </c>
      <c r="T1425" s="5" t="s">
        <v>8310</v>
      </c>
      <c r="U1425" s="5" t="s">
        <v>8316</v>
      </c>
    </row>
    <row r="1426" spans="1:21" ht="45" x14ac:dyDescent="0.2">
      <c r="A1426">
        <v>592</v>
      </c>
      <c r="B1426" s="3" t="s">
        <v>593</v>
      </c>
      <c r="C1426" s="3" t="s">
        <v>4702</v>
      </c>
      <c r="D1426">
        <v>7500</v>
      </c>
      <c r="E1426">
        <v>250</v>
      </c>
      <c r="F1426" t="s">
        <v>8221</v>
      </c>
      <c r="G1426" t="s">
        <v>8224</v>
      </c>
      <c r="H1426" t="s">
        <v>8246</v>
      </c>
      <c r="I1426">
        <v>1417584860</v>
      </c>
      <c r="J1426" s="14" t="str">
        <f>TEXT(((Table1[[#This Row],[deadline]]/60/60)/24)+DATE(1970,1,1),"mmm")</f>
        <v>Dec</v>
      </c>
      <c r="K1426" s="14" t="str">
        <f>TEXT(((Table1[[#This Row],[deadline]]/60/60)/24)+DATE(1970,1,1),"yyyy")</f>
        <v>2014</v>
      </c>
      <c r="L1426">
        <v>1414992860</v>
      </c>
      <c r="M1426">
        <f>((Table1[[#This Row],[launched_at]]/60/60)/24)+DATE(1970,1,1)+(-5/24)</f>
        <v>41946.023842592593</v>
      </c>
      <c r="N1426" t="b">
        <v>0</v>
      </c>
      <c r="O1426">
        <v>1</v>
      </c>
      <c r="P1426" t="b">
        <v>0</v>
      </c>
      <c r="Q1426" t="s">
        <v>8272</v>
      </c>
      <c r="R1426" s="5">
        <f>Table1[[#This Row],[pledged]]/D1426</f>
        <v>3.3333333333333333E-2</v>
      </c>
      <c r="S1426" s="6">
        <f>IFERROR(Table1[[#This Row],[pledged]]/Table1[[#This Row],[backers_count]],0)</f>
        <v>250</v>
      </c>
      <c r="T1426" s="5" t="s">
        <v>8319</v>
      </c>
      <c r="U1426" s="5" t="s">
        <v>8320</v>
      </c>
    </row>
    <row r="1427" spans="1:21" ht="30" x14ac:dyDescent="0.2">
      <c r="A1427">
        <v>3203</v>
      </c>
      <c r="B1427" s="3" t="s">
        <v>3203</v>
      </c>
      <c r="C1427" s="3" t="s">
        <v>7313</v>
      </c>
      <c r="D1427">
        <v>1000</v>
      </c>
      <c r="E1427">
        <v>250</v>
      </c>
      <c r="F1427" t="s">
        <v>8221</v>
      </c>
      <c r="G1427" t="s">
        <v>8224</v>
      </c>
      <c r="H1427" t="s">
        <v>8246</v>
      </c>
      <c r="I1427">
        <v>1443224622</v>
      </c>
      <c r="J1427" s="14" t="str">
        <f>TEXT(((Table1[[#This Row],[deadline]]/60/60)/24)+DATE(1970,1,1),"mmm")</f>
        <v>Sep</v>
      </c>
      <c r="K1427" s="14" t="str">
        <f>TEXT(((Table1[[#This Row],[deadline]]/60/60)/24)+DATE(1970,1,1),"yyyy")</f>
        <v>2015</v>
      </c>
      <c r="L1427">
        <v>1440632622</v>
      </c>
      <c r="M1427">
        <f>((Table1[[#This Row],[launched_at]]/60/60)/24)+DATE(1970,1,1)+(-5/24)</f>
        <v>42242.780347222222</v>
      </c>
      <c r="N1427" t="b">
        <v>0</v>
      </c>
      <c r="O1427">
        <v>6</v>
      </c>
      <c r="P1427" t="b">
        <v>0</v>
      </c>
      <c r="Q1427" t="s">
        <v>8305</v>
      </c>
      <c r="R1427" s="5">
        <f>Table1[[#This Row],[pledged]]/D1427</f>
        <v>0.25</v>
      </c>
      <c r="S1427" s="6">
        <f>IFERROR(Table1[[#This Row],[pledged]]/Table1[[#This Row],[backers_count]],0)</f>
        <v>41.666666666666664</v>
      </c>
      <c r="T1427" s="5" t="s">
        <v>8317</v>
      </c>
      <c r="U1427" s="5" t="s">
        <v>8359</v>
      </c>
    </row>
    <row r="1428" spans="1:21" ht="45" x14ac:dyDescent="0.2">
      <c r="A1428">
        <v>4025</v>
      </c>
      <c r="B1428" s="3" t="s">
        <v>4021</v>
      </c>
      <c r="C1428" s="3" t="s">
        <v>8130</v>
      </c>
      <c r="D1428">
        <v>5000</v>
      </c>
      <c r="E1428">
        <v>250</v>
      </c>
      <c r="F1428" t="s">
        <v>8221</v>
      </c>
      <c r="G1428" t="s">
        <v>8230</v>
      </c>
      <c r="H1428" t="s">
        <v>8249</v>
      </c>
      <c r="I1428">
        <v>1437889336</v>
      </c>
      <c r="J1428" s="14" t="str">
        <f>TEXT(((Table1[[#This Row],[deadline]]/60/60)/24)+DATE(1970,1,1),"mmm")</f>
        <v>Jul</v>
      </c>
      <c r="K1428" s="14" t="str">
        <f>TEXT(((Table1[[#This Row],[deadline]]/60/60)/24)+DATE(1970,1,1),"yyyy")</f>
        <v>2015</v>
      </c>
      <c r="L1428">
        <v>1432705336</v>
      </c>
      <c r="M1428">
        <f>((Table1[[#This Row],[launched_at]]/60/60)/24)+DATE(1970,1,1)+(-5/24)</f>
        <v>42151.029351851852</v>
      </c>
      <c r="N1428" t="b">
        <v>0</v>
      </c>
      <c r="O1428">
        <v>4</v>
      </c>
      <c r="P1428" t="b">
        <v>0</v>
      </c>
      <c r="Q1428" t="s">
        <v>8271</v>
      </c>
      <c r="R1428" s="5">
        <f>Table1[[#This Row],[pledged]]/D1428</f>
        <v>0.05</v>
      </c>
      <c r="S1428" s="6">
        <f>IFERROR(Table1[[#This Row],[pledged]]/Table1[[#This Row],[backers_count]],0)</f>
        <v>62.5</v>
      </c>
      <c r="T1428" s="5" t="s">
        <v>8317</v>
      </c>
      <c r="U1428" s="5" t="s">
        <v>8318</v>
      </c>
    </row>
    <row r="1429" spans="1:21" ht="45" x14ac:dyDescent="0.2">
      <c r="A1429">
        <v>4059</v>
      </c>
      <c r="B1429" s="3" t="s">
        <v>4055</v>
      </c>
      <c r="C1429" s="3" t="s">
        <v>8163</v>
      </c>
      <c r="D1429">
        <v>10000</v>
      </c>
      <c r="E1429">
        <v>250</v>
      </c>
      <c r="F1429" t="s">
        <v>8221</v>
      </c>
      <c r="G1429" t="s">
        <v>8229</v>
      </c>
      <c r="H1429" t="s">
        <v>8251</v>
      </c>
      <c r="I1429">
        <v>1410836400</v>
      </c>
      <c r="J1429" s="14" t="str">
        <f>TEXT(((Table1[[#This Row],[deadline]]/60/60)/24)+DATE(1970,1,1),"mmm")</f>
        <v>Sep</v>
      </c>
      <c r="K1429" s="14" t="str">
        <f>TEXT(((Table1[[#This Row],[deadline]]/60/60)/24)+DATE(1970,1,1),"yyyy")</f>
        <v>2014</v>
      </c>
      <c r="L1429">
        <v>1408116152</v>
      </c>
      <c r="M1429">
        <f>((Table1[[#This Row],[launched_at]]/60/60)/24)+DATE(1970,1,1)+(-5/24)</f>
        <v>41866.432314814811</v>
      </c>
      <c r="N1429" t="b">
        <v>0</v>
      </c>
      <c r="O1429">
        <v>7</v>
      </c>
      <c r="P1429" t="b">
        <v>0</v>
      </c>
      <c r="Q1429" t="s">
        <v>8271</v>
      </c>
      <c r="R1429" s="5">
        <f>Table1[[#This Row],[pledged]]/D1429</f>
        <v>2.5000000000000001E-2</v>
      </c>
      <c r="S1429" s="6">
        <f>IFERROR(Table1[[#This Row],[pledged]]/Table1[[#This Row],[backers_count]],0)</f>
        <v>35.714285714285715</v>
      </c>
      <c r="T1429" s="5" t="s">
        <v>8317</v>
      </c>
      <c r="U1429" s="5" t="s">
        <v>8318</v>
      </c>
    </row>
    <row r="1430" spans="1:21" ht="60" x14ac:dyDescent="0.2">
      <c r="A1430">
        <v>568</v>
      </c>
      <c r="B1430" s="3" t="s">
        <v>569</v>
      </c>
      <c r="C1430" s="3" t="s">
        <v>4678</v>
      </c>
      <c r="D1430">
        <v>24500</v>
      </c>
      <c r="E1430">
        <v>245</v>
      </c>
      <c r="F1430" t="s">
        <v>8221</v>
      </c>
      <c r="G1430" t="s">
        <v>8228</v>
      </c>
      <c r="H1430" t="s">
        <v>8250</v>
      </c>
      <c r="I1430">
        <v>1452942000</v>
      </c>
      <c r="J1430" s="14" t="str">
        <f>TEXT(((Table1[[#This Row],[deadline]]/60/60)/24)+DATE(1970,1,1),"mmm")</f>
        <v>Jan</v>
      </c>
      <c r="K1430" s="14" t="str">
        <f>TEXT(((Table1[[#This Row],[deadline]]/60/60)/24)+DATE(1970,1,1),"yyyy")</f>
        <v>2016</v>
      </c>
      <c r="L1430">
        <v>1449785223</v>
      </c>
      <c r="M1430">
        <f>((Table1[[#This Row],[launched_at]]/60/60)/24)+DATE(1970,1,1)+(-5/24)</f>
        <v>42348.713229166664</v>
      </c>
      <c r="N1430" t="b">
        <v>0</v>
      </c>
      <c r="O1430">
        <v>5</v>
      </c>
      <c r="P1430" t="b">
        <v>0</v>
      </c>
      <c r="Q1430" t="s">
        <v>8272</v>
      </c>
      <c r="R1430" s="5">
        <f>Table1[[#This Row],[pledged]]/D1430</f>
        <v>0.01</v>
      </c>
      <c r="S1430" s="6">
        <f>IFERROR(Table1[[#This Row],[pledged]]/Table1[[#This Row],[backers_count]],0)</f>
        <v>49</v>
      </c>
      <c r="T1430" s="5" t="s">
        <v>8319</v>
      </c>
      <c r="U1430" s="5" t="s">
        <v>8320</v>
      </c>
    </row>
    <row r="1431" spans="1:21" ht="45" x14ac:dyDescent="0.2">
      <c r="A1431">
        <v>1103</v>
      </c>
      <c r="B1431" s="3" t="s">
        <v>1104</v>
      </c>
      <c r="C1431" s="3" t="s">
        <v>5213</v>
      </c>
      <c r="D1431">
        <v>15000</v>
      </c>
      <c r="E1431">
        <v>243</v>
      </c>
      <c r="F1431" t="s">
        <v>8221</v>
      </c>
      <c r="G1431" t="s">
        <v>8224</v>
      </c>
      <c r="H1431" t="s">
        <v>8246</v>
      </c>
      <c r="I1431">
        <v>1466227190</v>
      </c>
      <c r="J1431" s="14" t="str">
        <f>TEXT(((Table1[[#This Row],[deadline]]/60/60)/24)+DATE(1970,1,1),"mmm")</f>
        <v>Jun</v>
      </c>
      <c r="K1431" s="14" t="str">
        <f>TEXT(((Table1[[#This Row],[deadline]]/60/60)/24)+DATE(1970,1,1),"yyyy")</f>
        <v>2016</v>
      </c>
      <c r="L1431">
        <v>1461043190</v>
      </c>
      <c r="M1431">
        <f>((Table1[[#This Row],[launched_at]]/60/60)/24)+DATE(1970,1,1)+(-5/24)</f>
        <v>42479.013773148145</v>
      </c>
      <c r="N1431" t="b">
        <v>0</v>
      </c>
      <c r="O1431">
        <v>15</v>
      </c>
      <c r="P1431" t="b">
        <v>0</v>
      </c>
      <c r="Q1431" t="s">
        <v>8282</v>
      </c>
      <c r="R1431" s="5">
        <f>Table1[[#This Row],[pledged]]/D1431</f>
        <v>1.6199999999999999E-2</v>
      </c>
      <c r="S1431" s="6">
        <f>IFERROR(Table1[[#This Row],[pledged]]/Table1[[#This Row],[backers_count]],0)</f>
        <v>16.2</v>
      </c>
      <c r="T1431" s="5" t="s">
        <v>8333</v>
      </c>
      <c r="U1431" s="5" t="s">
        <v>8334</v>
      </c>
    </row>
    <row r="1432" spans="1:21" ht="45" x14ac:dyDescent="0.2">
      <c r="A1432">
        <v>1404</v>
      </c>
      <c r="B1432" s="3" t="s">
        <v>1405</v>
      </c>
      <c r="C1432" s="3" t="s">
        <v>5514</v>
      </c>
      <c r="D1432">
        <v>14500</v>
      </c>
      <c r="E1432">
        <v>241</v>
      </c>
      <c r="F1432" t="s">
        <v>8221</v>
      </c>
      <c r="G1432" t="s">
        <v>8225</v>
      </c>
      <c r="H1432" t="s">
        <v>8247</v>
      </c>
      <c r="I1432">
        <v>1424607285</v>
      </c>
      <c r="J1432" s="14" t="str">
        <f>TEXT(((Table1[[#This Row],[deadline]]/60/60)/24)+DATE(1970,1,1),"mmm")</f>
        <v>Feb</v>
      </c>
      <c r="K1432" s="14" t="str">
        <f>TEXT(((Table1[[#This Row],[deadline]]/60/60)/24)+DATE(1970,1,1),"yyyy")</f>
        <v>2015</v>
      </c>
      <c r="L1432">
        <v>1422447285</v>
      </c>
      <c r="M1432">
        <f>((Table1[[#This Row],[launched_at]]/60/60)/24)+DATE(1970,1,1)+(-5/24)</f>
        <v>42032.30190972222</v>
      </c>
      <c r="N1432" t="b">
        <v>1</v>
      </c>
      <c r="O1432">
        <v>5</v>
      </c>
      <c r="P1432" t="b">
        <v>0</v>
      </c>
      <c r="Q1432" t="s">
        <v>8287</v>
      </c>
      <c r="R1432" s="5">
        <f>Table1[[#This Row],[pledged]]/D1432</f>
        <v>1.6620689655172414E-2</v>
      </c>
      <c r="S1432" s="6">
        <f>IFERROR(Table1[[#This Row],[pledged]]/Table1[[#This Row],[backers_count]],0)</f>
        <v>48.2</v>
      </c>
      <c r="T1432" s="5" t="s">
        <v>8322</v>
      </c>
      <c r="U1432" s="5" t="s">
        <v>8341</v>
      </c>
    </row>
    <row r="1433" spans="1:21" ht="45" x14ac:dyDescent="0.2">
      <c r="A1433">
        <v>4089</v>
      </c>
      <c r="B1433" s="3" t="s">
        <v>4085</v>
      </c>
      <c r="C1433" s="3" t="s">
        <v>8192</v>
      </c>
      <c r="D1433">
        <v>5000</v>
      </c>
      <c r="E1433">
        <v>240</v>
      </c>
      <c r="F1433" t="s">
        <v>8221</v>
      </c>
      <c r="G1433" t="s">
        <v>8224</v>
      </c>
      <c r="H1433" t="s">
        <v>8246</v>
      </c>
      <c r="I1433">
        <v>1433093700</v>
      </c>
      <c r="J1433" s="14" t="str">
        <f>TEXT(((Table1[[#This Row],[deadline]]/60/60)/24)+DATE(1970,1,1),"mmm")</f>
        <v>May</v>
      </c>
      <c r="K1433" s="14" t="str">
        <f>TEXT(((Table1[[#This Row],[deadline]]/60/60)/24)+DATE(1970,1,1),"yyyy")</f>
        <v>2015</v>
      </c>
      <c r="L1433">
        <v>1430242488</v>
      </c>
      <c r="M1433">
        <f>((Table1[[#This Row],[launched_at]]/60/60)/24)+DATE(1970,1,1)+(-5/24)</f>
        <v>42122.524166666662</v>
      </c>
      <c r="N1433" t="b">
        <v>0</v>
      </c>
      <c r="O1433">
        <v>8</v>
      </c>
      <c r="P1433" t="b">
        <v>0</v>
      </c>
      <c r="Q1433" t="s">
        <v>8271</v>
      </c>
      <c r="R1433" s="5">
        <f>Table1[[#This Row],[pledged]]/D1433</f>
        <v>4.8000000000000001E-2</v>
      </c>
      <c r="S1433" s="6">
        <f>IFERROR(Table1[[#This Row],[pledged]]/Table1[[#This Row],[backers_count]],0)</f>
        <v>30</v>
      </c>
      <c r="T1433" s="5" t="s">
        <v>8317</v>
      </c>
      <c r="U1433" s="5" t="s">
        <v>8318</v>
      </c>
    </row>
    <row r="1434" spans="1:21" ht="45" x14ac:dyDescent="0.2">
      <c r="A1434">
        <v>1919</v>
      </c>
      <c r="B1434" s="3" t="s">
        <v>1920</v>
      </c>
      <c r="C1434" s="3" t="s">
        <v>6029</v>
      </c>
      <c r="D1434">
        <v>500</v>
      </c>
      <c r="E1434">
        <v>237</v>
      </c>
      <c r="F1434" t="s">
        <v>8221</v>
      </c>
      <c r="G1434" t="s">
        <v>8224</v>
      </c>
      <c r="H1434" t="s">
        <v>8246</v>
      </c>
      <c r="I1434">
        <v>1432069249</v>
      </c>
      <c r="J1434" s="14" t="str">
        <f>TEXT(((Table1[[#This Row],[deadline]]/60/60)/24)+DATE(1970,1,1),"mmm")</f>
        <v>May</v>
      </c>
      <c r="K1434" s="14" t="str">
        <f>TEXT(((Table1[[#This Row],[deadline]]/60/60)/24)+DATE(1970,1,1),"yyyy")</f>
        <v>2015</v>
      </c>
      <c r="L1434">
        <v>1429477249</v>
      </c>
      <c r="M1434">
        <f>((Table1[[#This Row],[launched_at]]/60/60)/24)+DATE(1970,1,1)+(-5/24)</f>
        <v>42113.667233796288</v>
      </c>
      <c r="N1434" t="b">
        <v>0</v>
      </c>
      <c r="O1434">
        <v>8</v>
      </c>
      <c r="P1434" t="b">
        <v>0</v>
      </c>
      <c r="Q1434" t="s">
        <v>8294</v>
      </c>
      <c r="R1434" s="5">
        <f>Table1[[#This Row],[pledged]]/D1434</f>
        <v>0.47399999999999998</v>
      </c>
      <c r="S1434" s="6">
        <f>IFERROR(Table1[[#This Row],[pledged]]/Table1[[#This Row],[backers_count]],0)</f>
        <v>29.625</v>
      </c>
      <c r="T1434" s="5" t="s">
        <v>8319</v>
      </c>
      <c r="U1434" s="5" t="s">
        <v>8348</v>
      </c>
    </row>
    <row r="1435" spans="1:21" ht="30" x14ac:dyDescent="0.2">
      <c r="A1435">
        <v>1999</v>
      </c>
      <c r="B1435" s="3" t="s">
        <v>2000</v>
      </c>
      <c r="C1435" s="3" t="s">
        <v>6109</v>
      </c>
      <c r="D1435">
        <v>31000</v>
      </c>
      <c r="E1435">
        <v>236</v>
      </c>
      <c r="F1435" t="s">
        <v>8221</v>
      </c>
      <c r="G1435" t="s">
        <v>8225</v>
      </c>
      <c r="H1435" t="s">
        <v>8247</v>
      </c>
      <c r="I1435">
        <v>1415882108</v>
      </c>
      <c r="J1435" s="14" t="str">
        <f>TEXT(((Table1[[#This Row],[deadline]]/60/60)/24)+DATE(1970,1,1),"mmm")</f>
        <v>Nov</v>
      </c>
      <c r="K1435" s="14" t="str">
        <f>TEXT(((Table1[[#This Row],[deadline]]/60/60)/24)+DATE(1970,1,1),"yyyy")</f>
        <v>2014</v>
      </c>
      <c r="L1435">
        <v>1413286508</v>
      </c>
      <c r="M1435">
        <f>((Table1[[#This Row],[launched_at]]/60/60)/24)+DATE(1970,1,1)+(-5/24)</f>
        <v>41926.274398148147</v>
      </c>
      <c r="N1435" t="b">
        <v>0</v>
      </c>
      <c r="O1435">
        <v>7</v>
      </c>
      <c r="P1435" t="b">
        <v>0</v>
      </c>
      <c r="Q1435" t="s">
        <v>8296</v>
      </c>
      <c r="R1435" s="5">
        <f>Table1[[#This Row],[pledged]]/D1435</f>
        <v>7.6129032258064515E-3</v>
      </c>
      <c r="S1435" s="6">
        <f>IFERROR(Table1[[#This Row],[pledged]]/Table1[[#This Row],[backers_count]],0)</f>
        <v>33.714285714285715</v>
      </c>
      <c r="T1435" s="5" t="s">
        <v>8338</v>
      </c>
      <c r="U1435" s="5" t="s">
        <v>8350</v>
      </c>
    </row>
    <row r="1436" spans="1:21" ht="45" x14ac:dyDescent="0.2">
      <c r="A1436">
        <v>2129</v>
      </c>
      <c r="B1436" s="3" t="s">
        <v>2130</v>
      </c>
      <c r="C1436" s="3" t="s">
        <v>6239</v>
      </c>
      <c r="D1436">
        <v>2000</v>
      </c>
      <c r="E1436">
        <v>236</v>
      </c>
      <c r="F1436" t="s">
        <v>8221</v>
      </c>
      <c r="G1436" t="s">
        <v>8224</v>
      </c>
      <c r="H1436" t="s">
        <v>8246</v>
      </c>
      <c r="I1436">
        <v>1457570100</v>
      </c>
      <c r="J1436" s="14" t="str">
        <f>TEXT(((Table1[[#This Row],[deadline]]/60/60)/24)+DATE(1970,1,1),"mmm")</f>
        <v>Mar</v>
      </c>
      <c r="K1436" s="14" t="str">
        <f>TEXT(((Table1[[#This Row],[deadline]]/60/60)/24)+DATE(1970,1,1),"yyyy")</f>
        <v>2016</v>
      </c>
      <c r="L1436">
        <v>1454978100</v>
      </c>
      <c r="M1436">
        <f>((Table1[[#This Row],[launched_at]]/60/60)/24)+DATE(1970,1,1)+(-5/24)</f>
        <v>42408.815972222219</v>
      </c>
      <c r="N1436" t="b">
        <v>0</v>
      </c>
      <c r="O1436">
        <v>12</v>
      </c>
      <c r="P1436" t="b">
        <v>0</v>
      </c>
      <c r="Q1436" t="s">
        <v>8282</v>
      </c>
      <c r="R1436" s="5">
        <f>Table1[[#This Row],[pledged]]/D1436</f>
        <v>0.11799999999999999</v>
      </c>
      <c r="S1436" s="6">
        <f>IFERROR(Table1[[#This Row],[pledged]]/Table1[[#This Row],[backers_count]],0)</f>
        <v>19.666666666666668</v>
      </c>
      <c r="T1436" s="5" t="s">
        <v>8333</v>
      </c>
      <c r="U1436" s="5" t="s">
        <v>8334</v>
      </c>
    </row>
    <row r="1437" spans="1:21" ht="45" x14ac:dyDescent="0.2">
      <c r="A1437">
        <v>761</v>
      </c>
      <c r="B1437" s="3" t="s">
        <v>762</v>
      </c>
      <c r="C1437" s="3" t="s">
        <v>4871</v>
      </c>
      <c r="D1437">
        <v>5000</v>
      </c>
      <c r="E1437">
        <v>235</v>
      </c>
      <c r="F1437" t="s">
        <v>8221</v>
      </c>
      <c r="G1437" t="s">
        <v>8224</v>
      </c>
      <c r="H1437" t="s">
        <v>8246</v>
      </c>
      <c r="I1437">
        <v>1391364126</v>
      </c>
      <c r="J1437" s="14" t="str">
        <f>TEXT(((Table1[[#This Row],[deadline]]/60/60)/24)+DATE(1970,1,1),"mmm")</f>
        <v>Feb</v>
      </c>
      <c r="K1437" s="14" t="str">
        <f>TEXT(((Table1[[#This Row],[deadline]]/60/60)/24)+DATE(1970,1,1),"yyyy")</f>
        <v>2014</v>
      </c>
      <c r="L1437">
        <v>1388772126</v>
      </c>
      <c r="M1437">
        <f>((Table1[[#This Row],[launched_at]]/60/60)/24)+DATE(1970,1,1)+(-5/24)</f>
        <v>41642.543124999997</v>
      </c>
      <c r="N1437" t="b">
        <v>0</v>
      </c>
      <c r="O1437">
        <v>6</v>
      </c>
      <c r="P1437" t="b">
        <v>0</v>
      </c>
      <c r="Q1437" t="s">
        <v>8275</v>
      </c>
      <c r="R1437" s="5">
        <f>Table1[[#This Row],[pledged]]/D1437</f>
        <v>4.7E-2</v>
      </c>
      <c r="S1437" s="6">
        <f>IFERROR(Table1[[#This Row],[pledged]]/Table1[[#This Row],[backers_count]],0)</f>
        <v>39.166666666666664</v>
      </c>
      <c r="T1437" s="5" t="s">
        <v>8322</v>
      </c>
      <c r="U1437" s="5" t="s">
        <v>8324</v>
      </c>
    </row>
    <row r="1438" spans="1:21" ht="45" x14ac:dyDescent="0.2">
      <c r="A1438">
        <v>2758</v>
      </c>
      <c r="B1438" s="3" t="s">
        <v>2758</v>
      </c>
      <c r="C1438" s="3" t="s">
        <v>6868</v>
      </c>
      <c r="D1438">
        <v>2000</v>
      </c>
      <c r="E1438">
        <v>234</v>
      </c>
      <c r="F1438" t="s">
        <v>8221</v>
      </c>
      <c r="G1438" t="s">
        <v>8226</v>
      </c>
      <c r="H1438" t="s">
        <v>8248</v>
      </c>
      <c r="I1438">
        <v>1476095783</v>
      </c>
      <c r="J1438" s="14" t="str">
        <f>TEXT(((Table1[[#This Row],[deadline]]/60/60)/24)+DATE(1970,1,1),"mmm")</f>
        <v>Oct</v>
      </c>
      <c r="K1438" s="14" t="str">
        <f>TEXT(((Table1[[#This Row],[deadline]]/60/60)/24)+DATE(1970,1,1),"yyyy")</f>
        <v>2016</v>
      </c>
      <c r="L1438">
        <v>1474886183</v>
      </c>
      <c r="M1438">
        <f>((Table1[[#This Row],[launched_at]]/60/60)/24)+DATE(1970,1,1)+(-5/24)</f>
        <v>42639.23359953703</v>
      </c>
      <c r="N1438" t="b">
        <v>0</v>
      </c>
      <c r="O1438">
        <v>6</v>
      </c>
      <c r="P1438" t="b">
        <v>0</v>
      </c>
      <c r="Q1438" t="s">
        <v>8304</v>
      </c>
      <c r="R1438" s="5">
        <f>Table1[[#This Row],[pledged]]/D1438</f>
        <v>0.11700000000000001</v>
      </c>
      <c r="S1438" s="6">
        <f>IFERROR(Table1[[#This Row],[pledged]]/Table1[[#This Row],[backers_count]],0)</f>
        <v>39</v>
      </c>
      <c r="T1438" s="5" t="s">
        <v>8322</v>
      </c>
      <c r="U1438" s="5" t="s">
        <v>8358</v>
      </c>
    </row>
    <row r="1439" spans="1:21" ht="30" x14ac:dyDescent="0.2">
      <c r="A1439">
        <v>957</v>
      </c>
      <c r="B1439" s="3" t="s">
        <v>958</v>
      </c>
      <c r="C1439" s="3" t="s">
        <v>5067</v>
      </c>
      <c r="D1439">
        <v>12000</v>
      </c>
      <c r="E1439">
        <v>233</v>
      </c>
      <c r="F1439" t="s">
        <v>8221</v>
      </c>
      <c r="G1439" t="s">
        <v>8224</v>
      </c>
      <c r="H1439" t="s">
        <v>8246</v>
      </c>
      <c r="I1439">
        <v>1479392133</v>
      </c>
      <c r="J1439" s="14" t="str">
        <f>TEXT(((Table1[[#This Row],[deadline]]/60/60)/24)+DATE(1970,1,1),"mmm")</f>
        <v>Nov</v>
      </c>
      <c r="K1439" s="14" t="str">
        <f>TEXT(((Table1[[#This Row],[deadline]]/60/60)/24)+DATE(1970,1,1),"yyyy")</f>
        <v>2016</v>
      </c>
      <c r="L1439">
        <v>1476710133</v>
      </c>
      <c r="M1439">
        <f>((Table1[[#This Row],[launched_at]]/60/60)/24)+DATE(1970,1,1)+(-5/24)</f>
        <v>42660.344131944446</v>
      </c>
      <c r="N1439" t="b">
        <v>0</v>
      </c>
      <c r="O1439">
        <v>7</v>
      </c>
      <c r="P1439" t="b">
        <v>0</v>
      </c>
      <c r="Q1439" t="s">
        <v>8273</v>
      </c>
      <c r="R1439" s="5">
        <f>Table1[[#This Row],[pledged]]/D1439</f>
        <v>1.9416666666666665E-2</v>
      </c>
      <c r="S1439" s="6">
        <f>IFERROR(Table1[[#This Row],[pledged]]/Table1[[#This Row],[backers_count]],0)</f>
        <v>33.285714285714285</v>
      </c>
      <c r="T1439" s="5" t="s">
        <v>8319</v>
      </c>
      <c r="U1439" s="5" t="s">
        <v>8321</v>
      </c>
    </row>
    <row r="1440" spans="1:21" ht="45" x14ac:dyDescent="0.2">
      <c r="A1440">
        <v>2588</v>
      </c>
      <c r="B1440" s="3" t="s">
        <v>2588</v>
      </c>
      <c r="C1440" s="3" t="s">
        <v>6698</v>
      </c>
      <c r="D1440">
        <v>6000</v>
      </c>
      <c r="E1440">
        <v>233</v>
      </c>
      <c r="F1440" t="s">
        <v>8221</v>
      </c>
      <c r="G1440" t="s">
        <v>8224</v>
      </c>
      <c r="H1440" t="s">
        <v>8246</v>
      </c>
      <c r="I1440">
        <v>1427807640</v>
      </c>
      <c r="J1440" s="14" t="str">
        <f>TEXT(((Table1[[#This Row],[deadline]]/60/60)/24)+DATE(1970,1,1),"mmm")</f>
        <v>Mar</v>
      </c>
      <c r="K1440" s="14" t="str">
        <f>TEXT(((Table1[[#This Row],[deadline]]/60/60)/24)+DATE(1970,1,1),"yyyy")</f>
        <v>2015</v>
      </c>
      <c r="L1440">
        <v>1423325626</v>
      </c>
      <c r="M1440">
        <f>((Table1[[#This Row],[launched_at]]/60/60)/24)+DATE(1970,1,1)+(-5/24)</f>
        <v>42042.467893518515</v>
      </c>
      <c r="N1440" t="b">
        <v>0</v>
      </c>
      <c r="O1440">
        <v>8</v>
      </c>
      <c r="P1440" t="b">
        <v>0</v>
      </c>
      <c r="Q1440" t="s">
        <v>8284</v>
      </c>
      <c r="R1440" s="5">
        <f>Table1[[#This Row],[pledged]]/D1440</f>
        <v>3.8833333333333331E-2</v>
      </c>
      <c r="S1440" s="6">
        <f>IFERROR(Table1[[#This Row],[pledged]]/Table1[[#This Row],[backers_count]],0)</f>
        <v>29.125</v>
      </c>
      <c r="T1440" s="5" t="s">
        <v>8336</v>
      </c>
      <c r="U1440" s="5" t="s">
        <v>8337</v>
      </c>
    </row>
    <row r="1441" spans="1:21" ht="45" x14ac:dyDescent="0.2">
      <c r="A1441">
        <v>502</v>
      </c>
      <c r="B1441" s="3" t="s">
        <v>503</v>
      </c>
      <c r="C1441" s="3" t="s">
        <v>4612</v>
      </c>
      <c r="D1441">
        <v>20000</v>
      </c>
      <c r="E1441">
        <v>230</v>
      </c>
      <c r="F1441" t="s">
        <v>8221</v>
      </c>
      <c r="G1441" t="s">
        <v>8224</v>
      </c>
      <c r="H1441" t="s">
        <v>8246</v>
      </c>
      <c r="I1441">
        <v>1332073025</v>
      </c>
      <c r="J1441" s="14" t="str">
        <f>TEXT(((Table1[[#This Row],[deadline]]/60/60)/24)+DATE(1970,1,1),"mmm")</f>
        <v>Mar</v>
      </c>
      <c r="K1441" s="14" t="str">
        <f>TEXT(((Table1[[#This Row],[deadline]]/60/60)/24)+DATE(1970,1,1),"yyyy")</f>
        <v>2012</v>
      </c>
      <c r="L1441">
        <v>1329484625</v>
      </c>
      <c r="M1441" s="13">
        <f>((Table1[[#This Row],[launched_at]]/60/60)/24)+DATE(1970,1,1)+(-5/24)</f>
        <v>40956.345196759255</v>
      </c>
      <c r="N1441" t="b">
        <v>0</v>
      </c>
      <c r="O1441">
        <v>4</v>
      </c>
      <c r="P1441" t="b">
        <v>0</v>
      </c>
      <c r="Q1441" t="s">
        <v>8270</v>
      </c>
      <c r="R1441" s="5">
        <f>Table1[[#This Row],[pledged]]/D1441</f>
        <v>1.15E-2</v>
      </c>
      <c r="S1441" s="6">
        <f>IFERROR(Table1[[#This Row],[pledged]]/Table1[[#This Row],[backers_count]],0)</f>
        <v>57.5</v>
      </c>
      <c r="T1441" s="5" t="s">
        <v>8310</v>
      </c>
      <c r="U1441" s="5" t="s">
        <v>8316</v>
      </c>
    </row>
    <row r="1442" spans="1:21" ht="45" x14ac:dyDescent="0.2">
      <c r="A1442">
        <v>971</v>
      </c>
      <c r="B1442" s="3" t="s">
        <v>972</v>
      </c>
      <c r="C1442" s="3" t="s">
        <v>5081</v>
      </c>
      <c r="D1442">
        <v>100000</v>
      </c>
      <c r="E1442">
        <v>226</v>
      </c>
      <c r="F1442" t="s">
        <v>8221</v>
      </c>
      <c r="G1442" t="s">
        <v>8224</v>
      </c>
      <c r="H1442" t="s">
        <v>8246</v>
      </c>
      <c r="I1442">
        <v>1433178060</v>
      </c>
      <c r="J1442" s="14" t="str">
        <f>TEXT(((Table1[[#This Row],[deadline]]/60/60)/24)+DATE(1970,1,1),"mmm")</f>
        <v>Jun</v>
      </c>
      <c r="K1442" s="14" t="str">
        <f>TEXT(((Table1[[#This Row],[deadline]]/60/60)/24)+DATE(1970,1,1),"yyyy")</f>
        <v>2015</v>
      </c>
      <c r="L1442">
        <v>1429290060</v>
      </c>
      <c r="M1442">
        <f>((Table1[[#This Row],[launched_at]]/60/60)/24)+DATE(1970,1,1)+(-5/24)</f>
        <v>42111.500694444439</v>
      </c>
      <c r="N1442" t="b">
        <v>0</v>
      </c>
      <c r="O1442">
        <v>5</v>
      </c>
      <c r="P1442" t="b">
        <v>0</v>
      </c>
      <c r="Q1442" t="s">
        <v>8273</v>
      </c>
      <c r="R1442" s="5">
        <f>Table1[[#This Row],[pledged]]/D1442</f>
        <v>2.2599999999999999E-3</v>
      </c>
      <c r="S1442" s="6">
        <f>IFERROR(Table1[[#This Row],[pledged]]/Table1[[#This Row],[backers_count]],0)</f>
        <v>45.2</v>
      </c>
      <c r="T1442" s="5" t="s">
        <v>8319</v>
      </c>
      <c r="U1442" s="5" t="s">
        <v>8321</v>
      </c>
    </row>
    <row r="1443" spans="1:21" ht="45" x14ac:dyDescent="0.2">
      <c r="A1443">
        <v>1720</v>
      </c>
      <c r="B1443" s="3" t="s">
        <v>1721</v>
      </c>
      <c r="C1443" s="3" t="s">
        <v>5830</v>
      </c>
      <c r="D1443">
        <v>4000</v>
      </c>
      <c r="E1443">
        <v>225</v>
      </c>
      <c r="F1443" t="s">
        <v>8221</v>
      </c>
      <c r="G1443" t="s">
        <v>8224</v>
      </c>
      <c r="H1443" t="s">
        <v>8246</v>
      </c>
      <c r="I1443">
        <v>1415562471</v>
      </c>
      <c r="J1443" s="14" t="str">
        <f>TEXT(((Table1[[#This Row],[deadline]]/60/60)/24)+DATE(1970,1,1),"mmm")</f>
        <v>Nov</v>
      </c>
      <c r="K1443" s="14" t="str">
        <f>TEXT(((Table1[[#This Row],[deadline]]/60/60)/24)+DATE(1970,1,1),"yyyy")</f>
        <v>2014</v>
      </c>
      <c r="L1443">
        <v>1412966871</v>
      </c>
      <c r="M1443">
        <f>((Table1[[#This Row],[launched_at]]/60/60)/24)+DATE(1970,1,1)+(-5/24)</f>
        <v>41922.574895833335</v>
      </c>
      <c r="N1443" t="b">
        <v>0</v>
      </c>
      <c r="O1443">
        <v>8</v>
      </c>
      <c r="P1443" t="b">
        <v>0</v>
      </c>
      <c r="Q1443" t="s">
        <v>8293</v>
      </c>
      <c r="R1443" s="5">
        <f>Table1[[#This Row],[pledged]]/D1443</f>
        <v>5.6250000000000001E-2</v>
      </c>
      <c r="S1443" s="6">
        <f>IFERROR(Table1[[#This Row],[pledged]]/Table1[[#This Row],[backers_count]],0)</f>
        <v>28.125</v>
      </c>
      <c r="T1443" s="5" t="s">
        <v>8325</v>
      </c>
      <c r="U1443" s="5" t="s">
        <v>8347</v>
      </c>
    </row>
    <row r="1444" spans="1:21" ht="45" x14ac:dyDescent="0.2">
      <c r="A1444">
        <v>2143</v>
      </c>
      <c r="B1444" s="3" t="s">
        <v>2144</v>
      </c>
      <c r="C1444" s="3" t="s">
        <v>6253</v>
      </c>
      <c r="D1444">
        <v>2000</v>
      </c>
      <c r="E1444">
        <v>225</v>
      </c>
      <c r="F1444" t="s">
        <v>8221</v>
      </c>
      <c r="G1444" t="s">
        <v>8224</v>
      </c>
      <c r="H1444" t="s">
        <v>8246</v>
      </c>
      <c r="I1444">
        <v>1279738800</v>
      </c>
      <c r="J1444" s="14" t="str">
        <f>TEXT(((Table1[[#This Row],[deadline]]/60/60)/24)+DATE(1970,1,1),"mmm")</f>
        <v>Jul</v>
      </c>
      <c r="K1444" s="14" t="str">
        <f>TEXT(((Table1[[#This Row],[deadline]]/60/60)/24)+DATE(1970,1,1),"yyyy")</f>
        <v>2010</v>
      </c>
      <c r="L1444">
        <v>1275599812</v>
      </c>
      <c r="M1444">
        <f>((Table1[[#This Row],[launched_at]]/60/60)/24)+DATE(1970,1,1)+(-5/24)</f>
        <v>40332.678379629629</v>
      </c>
      <c r="N1444" t="b">
        <v>0</v>
      </c>
      <c r="O1444">
        <v>5</v>
      </c>
      <c r="P1444" t="b">
        <v>0</v>
      </c>
      <c r="Q1444" t="s">
        <v>8282</v>
      </c>
      <c r="R1444" s="5">
        <f>Table1[[#This Row],[pledged]]/D1444</f>
        <v>0.1125</v>
      </c>
      <c r="S1444" s="6">
        <f>IFERROR(Table1[[#This Row],[pledged]]/Table1[[#This Row],[backers_count]],0)</f>
        <v>45</v>
      </c>
      <c r="T1444" s="5" t="s">
        <v>8333</v>
      </c>
      <c r="U1444" s="5" t="s">
        <v>8334</v>
      </c>
    </row>
    <row r="1445" spans="1:21" ht="45" x14ac:dyDescent="0.2">
      <c r="A1445">
        <v>4044</v>
      </c>
      <c r="B1445" s="3" t="s">
        <v>4040</v>
      </c>
      <c r="C1445" s="3" t="s">
        <v>8148</v>
      </c>
      <c r="D1445">
        <v>600</v>
      </c>
      <c r="E1445">
        <v>225</v>
      </c>
      <c r="F1445" t="s">
        <v>8221</v>
      </c>
      <c r="G1445" t="s">
        <v>8224</v>
      </c>
      <c r="H1445" t="s">
        <v>8246</v>
      </c>
      <c r="I1445">
        <v>1428642000</v>
      </c>
      <c r="J1445" s="14" t="str">
        <f>TEXT(((Table1[[#This Row],[deadline]]/60/60)/24)+DATE(1970,1,1),"mmm")</f>
        <v>Apr</v>
      </c>
      <c r="K1445" s="14" t="str">
        <f>TEXT(((Table1[[#This Row],[deadline]]/60/60)/24)+DATE(1970,1,1),"yyyy")</f>
        <v>2015</v>
      </c>
      <c r="L1445">
        <v>1426050982</v>
      </c>
      <c r="M1445">
        <f>((Table1[[#This Row],[launched_at]]/60/60)/24)+DATE(1970,1,1)+(-5/24)</f>
        <v>42074.011365740742</v>
      </c>
      <c r="N1445" t="b">
        <v>0</v>
      </c>
      <c r="O1445">
        <v>4</v>
      </c>
      <c r="P1445" t="b">
        <v>0</v>
      </c>
      <c r="Q1445" t="s">
        <v>8271</v>
      </c>
      <c r="R1445" s="5">
        <f>Table1[[#This Row],[pledged]]/D1445</f>
        <v>0.375</v>
      </c>
      <c r="S1445" s="6">
        <f>IFERROR(Table1[[#This Row],[pledged]]/Table1[[#This Row],[backers_count]],0)</f>
        <v>56.25</v>
      </c>
      <c r="T1445" s="5" t="s">
        <v>8317</v>
      </c>
      <c r="U1445" s="5" t="s">
        <v>8318</v>
      </c>
    </row>
    <row r="1446" spans="1:21" ht="45" x14ac:dyDescent="0.2">
      <c r="A1446">
        <v>590</v>
      </c>
      <c r="B1446" s="3" t="s">
        <v>591</v>
      </c>
      <c r="C1446" s="3" t="s">
        <v>4700</v>
      </c>
      <c r="D1446">
        <v>5000</v>
      </c>
      <c r="E1446">
        <v>223</v>
      </c>
      <c r="F1446" t="s">
        <v>8221</v>
      </c>
      <c r="G1446" t="s">
        <v>8225</v>
      </c>
      <c r="H1446" t="s">
        <v>8247</v>
      </c>
      <c r="I1446">
        <v>1454936460</v>
      </c>
      <c r="J1446" s="14" t="str">
        <f>TEXT(((Table1[[#This Row],[deadline]]/60/60)/24)+DATE(1970,1,1),"mmm")</f>
        <v>Feb</v>
      </c>
      <c r="K1446" s="14" t="str">
        <f>TEXT(((Table1[[#This Row],[deadline]]/60/60)/24)+DATE(1970,1,1),"yyyy")</f>
        <v>2016</v>
      </c>
      <c r="L1446">
        <v>1452259131</v>
      </c>
      <c r="M1446">
        <f>((Table1[[#This Row],[launched_at]]/60/60)/24)+DATE(1970,1,1)+(-5/24)</f>
        <v>42377.34642361111</v>
      </c>
      <c r="N1446" t="b">
        <v>0</v>
      </c>
      <c r="O1446">
        <v>9</v>
      </c>
      <c r="P1446" t="b">
        <v>0</v>
      </c>
      <c r="Q1446" t="s">
        <v>8272</v>
      </c>
      <c r="R1446" s="5">
        <f>Table1[[#This Row],[pledged]]/D1446</f>
        <v>4.4600000000000001E-2</v>
      </c>
      <c r="S1446" s="6">
        <f>IFERROR(Table1[[#This Row],[pledged]]/Table1[[#This Row],[backers_count]],0)</f>
        <v>24.777777777777779</v>
      </c>
      <c r="T1446" s="5" t="s">
        <v>8319</v>
      </c>
      <c r="U1446" s="5" t="s">
        <v>8320</v>
      </c>
    </row>
    <row r="1447" spans="1:21" ht="30" x14ac:dyDescent="0.2">
      <c r="A1447">
        <v>3638</v>
      </c>
      <c r="B1447" s="3" t="s">
        <v>3636</v>
      </c>
      <c r="C1447" s="3" t="s">
        <v>7748</v>
      </c>
      <c r="D1447">
        <v>3300</v>
      </c>
      <c r="E1447">
        <v>216</v>
      </c>
      <c r="F1447" t="s">
        <v>8221</v>
      </c>
      <c r="G1447" t="s">
        <v>8229</v>
      </c>
      <c r="H1447" t="s">
        <v>8251</v>
      </c>
      <c r="I1447">
        <v>1429456132</v>
      </c>
      <c r="J1447" s="14" t="str">
        <f>TEXT(((Table1[[#This Row],[deadline]]/60/60)/24)+DATE(1970,1,1),"mmm")</f>
        <v>Apr</v>
      </c>
      <c r="K1447" s="14" t="str">
        <f>TEXT(((Table1[[#This Row],[deadline]]/60/60)/24)+DATE(1970,1,1),"yyyy")</f>
        <v>2015</v>
      </c>
      <c r="L1447">
        <v>1424275732</v>
      </c>
      <c r="M1447">
        <f>((Table1[[#This Row],[launched_at]]/60/60)/24)+DATE(1970,1,1)+(-5/24)</f>
        <v>42053.464490740742</v>
      </c>
      <c r="N1447" t="b">
        <v>0</v>
      </c>
      <c r="O1447">
        <v>2</v>
      </c>
      <c r="P1447" t="b">
        <v>0</v>
      </c>
      <c r="Q1447" t="s">
        <v>8305</v>
      </c>
      <c r="R1447" s="5">
        <f>Table1[[#This Row],[pledged]]/D1447</f>
        <v>6.545454545454546E-2</v>
      </c>
      <c r="S1447" s="6">
        <f>IFERROR(Table1[[#This Row],[pledged]]/Table1[[#This Row],[backers_count]],0)</f>
        <v>108</v>
      </c>
      <c r="T1447" s="5" t="s">
        <v>8317</v>
      </c>
      <c r="U1447" s="5" t="s">
        <v>8359</v>
      </c>
    </row>
    <row r="1448" spans="1:21" ht="45" x14ac:dyDescent="0.2">
      <c r="A1448">
        <v>4088</v>
      </c>
      <c r="B1448" s="3" t="s">
        <v>4084</v>
      </c>
      <c r="C1448" s="3" t="s">
        <v>8191</v>
      </c>
      <c r="D1448">
        <v>2000</v>
      </c>
      <c r="E1448">
        <v>216</v>
      </c>
      <c r="F1448" t="s">
        <v>8221</v>
      </c>
      <c r="G1448" t="s">
        <v>8225</v>
      </c>
      <c r="H1448" t="s">
        <v>8247</v>
      </c>
      <c r="I1448">
        <v>1421403960</v>
      </c>
      <c r="J1448" s="14" t="str">
        <f>TEXT(((Table1[[#This Row],[deadline]]/60/60)/24)+DATE(1970,1,1),"mmm")</f>
        <v>Jan</v>
      </c>
      <c r="K1448" s="14" t="str">
        <f>TEXT(((Table1[[#This Row],[deadline]]/60/60)/24)+DATE(1970,1,1),"yyyy")</f>
        <v>2015</v>
      </c>
      <c r="L1448">
        <v>1418827324</v>
      </c>
      <c r="M1448">
        <f>((Table1[[#This Row],[launched_at]]/60/60)/24)+DATE(1970,1,1)+(-5/24)</f>
        <v>41990.40421296296</v>
      </c>
      <c r="N1448" t="b">
        <v>0</v>
      </c>
      <c r="O1448">
        <v>3</v>
      </c>
      <c r="P1448" t="b">
        <v>0</v>
      </c>
      <c r="Q1448" t="s">
        <v>8271</v>
      </c>
      <c r="R1448" s="5">
        <f>Table1[[#This Row],[pledged]]/D1448</f>
        <v>0.108</v>
      </c>
      <c r="S1448" s="6">
        <f>IFERROR(Table1[[#This Row],[pledged]]/Table1[[#This Row],[backers_count]],0)</f>
        <v>72</v>
      </c>
      <c r="T1448" s="5" t="s">
        <v>8317</v>
      </c>
      <c r="U1448" s="5" t="s">
        <v>8318</v>
      </c>
    </row>
    <row r="1449" spans="1:21" ht="45" x14ac:dyDescent="0.2">
      <c r="A1449">
        <v>489</v>
      </c>
      <c r="B1449" s="3" t="s">
        <v>490</v>
      </c>
      <c r="C1449" s="3" t="s">
        <v>4599</v>
      </c>
      <c r="D1449">
        <v>74997</v>
      </c>
      <c r="E1449">
        <v>215</v>
      </c>
      <c r="F1449" t="s">
        <v>8221</v>
      </c>
      <c r="G1449" t="s">
        <v>8224</v>
      </c>
      <c r="H1449" t="s">
        <v>8246</v>
      </c>
      <c r="I1449">
        <v>1325763180</v>
      </c>
      <c r="J1449" s="14" t="str">
        <f>TEXT(((Table1[[#This Row],[deadline]]/60/60)/24)+DATE(1970,1,1),"mmm")</f>
        <v>Jan</v>
      </c>
      <c r="K1449" s="14" t="str">
        <f>TEXT(((Table1[[#This Row],[deadline]]/60/60)/24)+DATE(1970,1,1),"yyyy")</f>
        <v>2012</v>
      </c>
      <c r="L1449">
        <v>1323084816</v>
      </c>
      <c r="M1449" s="13">
        <f>((Table1[[#This Row],[launched_at]]/60/60)/24)+DATE(1970,1,1)+(-5/24)</f>
        <v>40882.273333333331</v>
      </c>
      <c r="N1449" t="b">
        <v>0</v>
      </c>
      <c r="O1449">
        <v>3</v>
      </c>
      <c r="P1449" t="b">
        <v>0</v>
      </c>
      <c r="Q1449" t="s">
        <v>8270</v>
      </c>
      <c r="R1449" s="5">
        <f>Table1[[#This Row],[pledged]]/D1449</f>
        <v>2.8667813379201833E-3</v>
      </c>
      <c r="S1449" s="6">
        <f>IFERROR(Table1[[#This Row],[pledged]]/Table1[[#This Row],[backers_count]],0)</f>
        <v>71.666666666666671</v>
      </c>
      <c r="T1449" s="5" t="s">
        <v>8310</v>
      </c>
      <c r="U1449" s="5" t="s">
        <v>8316</v>
      </c>
    </row>
    <row r="1450" spans="1:21" ht="45" x14ac:dyDescent="0.2">
      <c r="A1450">
        <v>500</v>
      </c>
      <c r="B1450" s="3" t="s">
        <v>501</v>
      </c>
      <c r="C1450" s="3" t="s">
        <v>4610</v>
      </c>
      <c r="D1450">
        <v>6500</v>
      </c>
      <c r="E1450">
        <v>215</v>
      </c>
      <c r="F1450" t="s">
        <v>8221</v>
      </c>
      <c r="G1450" t="s">
        <v>8224</v>
      </c>
      <c r="H1450" t="s">
        <v>8246</v>
      </c>
      <c r="I1450">
        <v>1273356960</v>
      </c>
      <c r="J1450" s="14" t="str">
        <f>TEXT(((Table1[[#This Row],[deadline]]/60/60)/24)+DATE(1970,1,1),"mmm")</f>
        <v>May</v>
      </c>
      <c r="K1450" s="14" t="str">
        <f>TEXT(((Table1[[#This Row],[deadline]]/60/60)/24)+DATE(1970,1,1),"yyyy")</f>
        <v>2010</v>
      </c>
      <c r="L1450">
        <v>1268255751</v>
      </c>
      <c r="M1450" s="13">
        <f>((Table1[[#This Row],[launched_at]]/60/60)/24)+DATE(1970,1,1)+(-5/24)</f>
        <v>40247.677673611113</v>
      </c>
      <c r="N1450" t="b">
        <v>0</v>
      </c>
      <c r="O1450">
        <v>4</v>
      </c>
      <c r="P1450" t="b">
        <v>0</v>
      </c>
      <c r="Q1450" t="s">
        <v>8270</v>
      </c>
      <c r="R1450" s="5">
        <f>Table1[[#This Row],[pledged]]/D1450</f>
        <v>3.307692307692308E-2</v>
      </c>
      <c r="S1450" s="6">
        <f>IFERROR(Table1[[#This Row],[pledged]]/Table1[[#This Row],[backers_count]],0)</f>
        <v>53.75</v>
      </c>
      <c r="T1450" s="5" t="s">
        <v>8310</v>
      </c>
      <c r="U1450" s="5" t="s">
        <v>8316</v>
      </c>
    </row>
    <row r="1451" spans="1:21" ht="45" x14ac:dyDescent="0.2">
      <c r="A1451">
        <v>4027</v>
      </c>
      <c r="B1451" s="3" t="s">
        <v>4023</v>
      </c>
      <c r="C1451" s="3" t="s">
        <v>8132</v>
      </c>
      <c r="D1451">
        <v>3000</v>
      </c>
      <c r="E1451">
        <v>215</v>
      </c>
      <c r="F1451" t="s">
        <v>8221</v>
      </c>
      <c r="G1451" t="s">
        <v>8224</v>
      </c>
      <c r="H1451" t="s">
        <v>8246</v>
      </c>
      <c r="I1451">
        <v>1487811600</v>
      </c>
      <c r="J1451" s="14" t="str">
        <f>TEXT(((Table1[[#This Row],[deadline]]/60/60)/24)+DATE(1970,1,1),"mmm")</f>
        <v>Feb</v>
      </c>
      <c r="K1451" s="14" t="str">
        <f>TEXT(((Table1[[#This Row],[deadline]]/60/60)/24)+DATE(1970,1,1),"yyyy")</f>
        <v>2017</v>
      </c>
      <c r="L1451">
        <v>1486077481</v>
      </c>
      <c r="M1451">
        <f>((Table1[[#This Row],[launched_at]]/60/60)/24)+DATE(1970,1,1)+(-5/24)</f>
        <v>42768.762511574074</v>
      </c>
      <c r="N1451" t="b">
        <v>0</v>
      </c>
      <c r="O1451">
        <v>7</v>
      </c>
      <c r="P1451" t="b">
        <v>0</v>
      </c>
      <c r="Q1451" t="s">
        <v>8271</v>
      </c>
      <c r="R1451" s="5">
        <f>Table1[[#This Row],[pledged]]/D1451</f>
        <v>7.166666666666667E-2</v>
      </c>
      <c r="S1451" s="6">
        <f>IFERROR(Table1[[#This Row],[pledged]]/Table1[[#This Row],[backers_count]],0)</f>
        <v>30.714285714285715</v>
      </c>
      <c r="T1451" s="5" t="s">
        <v>8317</v>
      </c>
      <c r="U1451" s="5" t="s">
        <v>8318</v>
      </c>
    </row>
    <row r="1452" spans="1:21" ht="45" x14ac:dyDescent="0.2">
      <c r="A1452">
        <v>3978</v>
      </c>
      <c r="B1452" s="3" t="s">
        <v>3975</v>
      </c>
      <c r="C1452" s="3" t="s">
        <v>8085</v>
      </c>
      <c r="D1452">
        <v>2000</v>
      </c>
      <c r="E1452">
        <v>214</v>
      </c>
      <c r="F1452" t="s">
        <v>8221</v>
      </c>
      <c r="G1452" t="s">
        <v>8224</v>
      </c>
      <c r="H1452" t="s">
        <v>8246</v>
      </c>
      <c r="I1452">
        <v>1422717953</v>
      </c>
      <c r="J1452" s="14" t="str">
        <f>TEXT(((Table1[[#This Row],[deadline]]/60/60)/24)+DATE(1970,1,1),"mmm")</f>
        <v>Jan</v>
      </c>
      <c r="K1452" s="14" t="str">
        <f>TEXT(((Table1[[#This Row],[deadline]]/60/60)/24)+DATE(1970,1,1),"yyyy")</f>
        <v>2015</v>
      </c>
      <c r="L1452">
        <v>1417533953</v>
      </c>
      <c r="M1452">
        <f>((Table1[[#This Row],[launched_at]]/60/60)/24)+DATE(1970,1,1)+(-5/24)</f>
        <v>41975.434641203705</v>
      </c>
      <c r="N1452" t="b">
        <v>0</v>
      </c>
      <c r="O1452">
        <v>8</v>
      </c>
      <c r="P1452" t="b">
        <v>0</v>
      </c>
      <c r="Q1452" t="s">
        <v>8271</v>
      </c>
      <c r="R1452" s="5">
        <f>Table1[[#This Row],[pledged]]/D1452</f>
        <v>0.107</v>
      </c>
      <c r="S1452" s="6">
        <f>IFERROR(Table1[[#This Row],[pledged]]/Table1[[#This Row],[backers_count]],0)</f>
        <v>26.75</v>
      </c>
      <c r="T1452" s="5" t="s">
        <v>8317</v>
      </c>
      <c r="U1452" s="5" t="s">
        <v>8318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 t="str">
        <f>TEXT(((Table1[[#This Row],[deadline]]/60/60)/24)+DATE(1970,1,1),"mmm")</f>
        <v>Nov</v>
      </c>
      <c r="K1453" s="14" t="str">
        <f>TEXT(((Table1[[#This Row],[deadline]]/60/60)/24)+DATE(1970,1,1),"yyyy")</f>
        <v>2014</v>
      </c>
      <c r="L1453">
        <v>1413759659</v>
      </c>
      <c r="M1453">
        <f>((Table1[[#This Row],[launched_at]]/60/60)/24)+DATE(1970,1,1)+(-5/24)</f>
        <v>41931.75068287037</v>
      </c>
      <c r="N1453" t="b">
        <v>0</v>
      </c>
      <c r="O1453">
        <v>2</v>
      </c>
      <c r="P1453" t="b">
        <v>0</v>
      </c>
      <c r="Q1453" t="s">
        <v>8287</v>
      </c>
      <c r="R1453" s="5">
        <f>Table1[[#This Row],[pledged]]/D1453</f>
        <v>1.0554089709762533E-4</v>
      </c>
      <c r="S1453" s="6">
        <f>IFERROR(Table1[[#This Row],[pledged]]/Table1[[#This Row],[backers_count]],0)</f>
        <v>1</v>
      </c>
      <c r="T1453" s="5" t="s">
        <v>8322</v>
      </c>
      <c r="U1453" s="5" t="s">
        <v>8341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 t="str">
        <f>TEXT(((Table1[[#This Row],[deadline]]/60/60)/24)+DATE(1970,1,1),"mmm")</f>
        <v>Jul</v>
      </c>
      <c r="K1454" s="14" t="str">
        <f>TEXT(((Table1[[#This Row],[deadline]]/60/60)/24)+DATE(1970,1,1),"yyyy")</f>
        <v>2014</v>
      </c>
      <c r="L1454">
        <v>1403974363</v>
      </c>
      <c r="M1454">
        <f>((Table1[[#This Row],[launched_at]]/60/60)/24)+DATE(1970,1,1)+(-5/24)</f>
        <v>41818.494942129626</v>
      </c>
      <c r="N1454" t="b">
        <v>0</v>
      </c>
      <c r="O1454">
        <v>0</v>
      </c>
      <c r="P1454" t="b">
        <v>0</v>
      </c>
      <c r="Q1454" t="s">
        <v>8287</v>
      </c>
      <c r="R1454" s="5">
        <f>Table1[[#This Row],[pledged]]/D1454</f>
        <v>0</v>
      </c>
      <c r="S1454" s="6">
        <f>IFERROR(Table1[[#This Row],[pledged]]/Table1[[#This Row],[backers_count]],0)</f>
        <v>0</v>
      </c>
      <c r="T1454" s="5" t="s">
        <v>8322</v>
      </c>
      <c r="U1454" s="5" t="s">
        <v>8341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 t="str">
        <f>TEXT(((Table1[[#This Row],[deadline]]/60/60)/24)+DATE(1970,1,1),"mmm")</f>
        <v>Apr</v>
      </c>
      <c r="K1455" s="14" t="str">
        <f>TEXT(((Table1[[#This Row],[deadline]]/60/60)/24)+DATE(1970,1,1),"yyyy")</f>
        <v>2017</v>
      </c>
      <c r="L1455">
        <v>1488386547</v>
      </c>
      <c r="M1455">
        <f>((Table1[[#This Row],[launched_at]]/60/60)/24)+DATE(1970,1,1)+(-5/24)</f>
        <v>42795.487812499996</v>
      </c>
      <c r="N1455" t="b">
        <v>0</v>
      </c>
      <c r="O1455">
        <v>0</v>
      </c>
      <c r="P1455" t="b">
        <v>0</v>
      </c>
      <c r="Q1455" t="s">
        <v>8287</v>
      </c>
      <c r="R1455" s="5">
        <f>Table1[[#This Row],[pledged]]/D1455</f>
        <v>0</v>
      </c>
      <c r="S1455" s="6">
        <f>IFERROR(Table1[[#This Row],[pledged]]/Table1[[#This Row],[backers_count]],0)</f>
        <v>0</v>
      </c>
      <c r="T1455" s="5" t="s">
        <v>8322</v>
      </c>
      <c r="U1455" s="5" t="s">
        <v>8341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 t="str">
        <f>TEXT(((Table1[[#This Row],[deadline]]/60/60)/24)+DATE(1970,1,1),"mmm")</f>
        <v>Apr</v>
      </c>
      <c r="K1456" s="14" t="str">
        <f>TEXT(((Table1[[#This Row],[deadline]]/60/60)/24)+DATE(1970,1,1),"yyyy")</f>
        <v>2016</v>
      </c>
      <c r="L1456">
        <v>1459716480</v>
      </c>
      <c r="M1456">
        <f>((Table1[[#This Row],[launched_at]]/60/60)/24)+DATE(1970,1,1)+(-5/24)</f>
        <v>42463.658333333333</v>
      </c>
      <c r="N1456" t="b">
        <v>0</v>
      </c>
      <c r="O1456">
        <v>1</v>
      </c>
      <c r="P1456" t="b">
        <v>0</v>
      </c>
      <c r="Q1456" t="s">
        <v>8287</v>
      </c>
      <c r="R1456" s="5">
        <f>Table1[[#This Row],[pledged]]/D1456</f>
        <v>8.5714285714285719E-3</v>
      </c>
      <c r="S1456" s="6">
        <f>IFERROR(Table1[[#This Row],[pledged]]/Table1[[#This Row],[backers_count]],0)</f>
        <v>15</v>
      </c>
      <c r="T1456" s="5" t="s">
        <v>8322</v>
      </c>
      <c r="U1456" s="5" t="s">
        <v>8341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 t="str">
        <f>TEXT(((Table1[[#This Row],[deadline]]/60/60)/24)+DATE(1970,1,1),"mmm")</f>
        <v>Sep</v>
      </c>
      <c r="K1457" s="14" t="str">
        <f>TEXT(((Table1[[#This Row],[deadline]]/60/60)/24)+DATE(1970,1,1),"yyyy")</f>
        <v>2014</v>
      </c>
      <c r="L1457">
        <v>1405181320</v>
      </c>
      <c r="M1457">
        <f>((Table1[[#This Row],[launched_at]]/60/60)/24)+DATE(1970,1,1)+(-5/24)</f>
        <v>41832.46435185185</v>
      </c>
      <c r="N1457" t="b">
        <v>0</v>
      </c>
      <c r="O1457">
        <v>7</v>
      </c>
      <c r="P1457" t="b">
        <v>0</v>
      </c>
      <c r="Q1457" t="s">
        <v>8287</v>
      </c>
      <c r="R1457" s="5">
        <f>Table1[[#This Row],[pledged]]/D1457</f>
        <v>0.105</v>
      </c>
      <c r="S1457" s="6">
        <f>IFERROR(Table1[[#This Row],[pledged]]/Table1[[#This Row],[backers_count]],0)</f>
        <v>225</v>
      </c>
      <c r="T1457" s="5" t="s">
        <v>8322</v>
      </c>
      <c r="U1457" s="5" t="s">
        <v>8341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 t="str">
        <f>TEXT(((Table1[[#This Row],[deadline]]/60/60)/24)+DATE(1970,1,1),"mmm")</f>
        <v>Jan</v>
      </c>
      <c r="K1458" s="14" t="str">
        <f>TEXT(((Table1[[#This Row],[deadline]]/60/60)/24)+DATE(1970,1,1),"yyyy")</f>
        <v>2017</v>
      </c>
      <c r="L1458">
        <v>1480867365</v>
      </c>
      <c r="M1458">
        <f>((Table1[[#This Row],[launched_at]]/60/60)/24)+DATE(1970,1,1)+(-5/24)</f>
        <v>42708.460243055553</v>
      </c>
      <c r="N1458" t="b">
        <v>0</v>
      </c>
      <c r="O1458">
        <v>3</v>
      </c>
      <c r="P1458" t="b">
        <v>0</v>
      </c>
      <c r="Q1458" t="s">
        <v>8287</v>
      </c>
      <c r="R1458" s="5">
        <f>Table1[[#This Row],[pledged]]/D1458</f>
        <v>2.9000000000000001E-2</v>
      </c>
      <c r="S1458" s="6">
        <f>IFERROR(Table1[[#This Row],[pledged]]/Table1[[#This Row],[backers_count]],0)</f>
        <v>48.333333333333336</v>
      </c>
      <c r="T1458" s="5" t="s">
        <v>8322</v>
      </c>
      <c r="U1458" s="5" t="s">
        <v>8341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 t="str">
        <f>TEXT(((Table1[[#This Row],[deadline]]/60/60)/24)+DATE(1970,1,1),"mmm")</f>
        <v>Nov</v>
      </c>
      <c r="K1459" s="14" t="str">
        <f>TEXT(((Table1[[#This Row],[deadline]]/60/60)/24)+DATE(1970,1,1),"yyyy")</f>
        <v>2015</v>
      </c>
      <c r="L1459">
        <v>1444685444</v>
      </c>
      <c r="M1459">
        <f>((Table1[[#This Row],[launched_at]]/60/60)/24)+DATE(1970,1,1)+(-5/24)</f>
        <v>42289.688009259255</v>
      </c>
      <c r="N1459" t="b">
        <v>0</v>
      </c>
      <c r="O1459">
        <v>0</v>
      </c>
      <c r="P1459" t="b">
        <v>0</v>
      </c>
      <c r="Q1459" t="s">
        <v>8287</v>
      </c>
      <c r="R1459" s="5">
        <f>Table1[[#This Row],[pledged]]/D1459</f>
        <v>0</v>
      </c>
      <c r="S1459" s="6">
        <f>IFERROR(Table1[[#This Row],[pledged]]/Table1[[#This Row],[backers_count]],0)</f>
        <v>0</v>
      </c>
      <c r="T1459" s="5" t="s">
        <v>8322</v>
      </c>
      <c r="U1459" s="5" t="s">
        <v>8341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 t="str">
        <f>TEXT(((Table1[[#This Row],[deadline]]/60/60)/24)+DATE(1970,1,1),"mmm")</f>
        <v>Aug</v>
      </c>
      <c r="K1460" s="14" t="str">
        <f>TEXT(((Table1[[#This Row],[deadline]]/60/60)/24)+DATE(1970,1,1),"yyyy")</f>
        <v>2014</v>
      </c>
      <c r="L1460">
        <v>1405097760</v>
      </c>
      <c r="M1460">
        <f>((Table1[[#This Row],[launched_at]]/60/60)/24)+DATE(1970,1,1)+(-5/24)</f>
        <v>41831.49722222222</v>
      </c>
      <c r="N1460" t="b">
        <v>0</v>
      </c>
      <c r="O1460">
        <v>0</v>
      </c>
      <c r="P1460" t="b">
        <v>0</v>
      </c>
      <c r="Q1460" t="s">
        <v>8287</v>
      </c>
      <c r="R1460" s="5">
        <f>Table1[[#This Row],[pledged]]/D1460</f>
        <v>0</v>
      </c>
      <c r="S1460" s="6">
        <f>IFERROR(Table1[[#This Row],[pledged]]/Table1[[#This Row],[backers_count]],0)</f>
        <v>0</v>
      </c>
      <c r="T1460" s="5" t="s">
        <v>8322</v>
      </c>
      <c r="U1460" s="5" t="s">
        <v>8341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 t="str">
        <f>TEXT(((Table1[[#This Row],[deadline]]/60/60)/24)+DATE(1970,1,1),"mmm")</f>
        <v>Dec</v>
      </c>
      <c r="K1461" s="14" t="str">
        <f>TEXT(((Table1[[#This Row],[deadline]]/60/60)/24)+DATE(1970,1,1),"yyyy")</f>
        <v>2015</v>
      </c>
      <c r="L1461">
        <v>1446612896</v>
      </c>
      <c r="M1461">
        <f>((Table1[[#This Row],[launched_at]]/60/60)/24)+DATE(1970,1,1)+(-5/24)</f>
        <v>42311.996481481481</v>
      </c>
      <c r="N1461" t="b">
        <v>0</v>
      </c>
      <c r="O1461">
        <v>0</v>
      </c>
      <c r="P1461" t="b">
        <v>0</v>
      </c>
      <c r="Q1461" t="s">
        <v>8287</v>
      </c>
      <c r="R1461" s="5">
        <f>Table1[[#This Row],[pledged]]/D1461</f>
        <v>0</v>
      </c>
      <c r="S1461" s="6">
        <f>IFERROR(Table1[[#This Row],[pledged]]/Table1[[#This Row],[backers_count]],0)</f>
        <v>0</v>
      </c>
      <c r="T1461" s="5" t="s">
        <v>8322</v>
      </c>
      <c r="U1461" s="5" t="s">
        <v>8341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 t="str">
        <f>TEXT(((Table1[[#This Row],[deadline]]/60/60)/24)+DATE(1970,1,1),"mmm")</f>
        <v>Nov</v>
      </c>
      <c r="K1462" s="14" t="str">
        <f>TEXT(((Table1[[#This Row],[deadline]]/60/60)/24)+DATE(1970,1,1),"yyyy")</f>
        <v>2014</v>
      </c>
      <c r="L1462">
        <v>1412371898</v>
      </c>
      <c r="M1462">
        <f>((Table1[[#This Row],[launched_at]]/60/60)/24)+DATE(1970,1,1)+(-5/24)</f>
        <v>41915.688634259255</v>
      </c>
      <c r="N1462" t="b">
        <v>0</v>
      </c>
      <c r="O1462">
        <v>0</v>
      </c>
      <c r="P1462" t="b">
        <v>0</v>
      </c>
      <c r="Q1462" t="s">
        <v>8287</v>
      </c>
      <c r="R1462" s="5">
        <f>Table1[[#This Row],[pledged]]/D1462</f>
        <v>0</v>
      </c>
      <c r="S1462" s="6">
        <f>IFERROR(Table1[[#This Row],[pledged]]/Table1[[#This Row],[backers_count]],0)</f>
        <v>0</v>
      </c>
      <c r="T1462" s="5" t="s">
        <v>8322</v>
      </c>
      <c r="U1462" s="5" t="s">
        <v>8341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 t="str">
        <f>TEXT(((Table1[[#This Row],[deadline]]/60/60)/24)+DATE(1970,1,1),"mmm")</f>
        <v>Oct</v>
      </c>
      <c r="K1463" s="14" t="str">
        <f>TEXT(((Table1[[#This Row],[deadline]]/60/60)/24)+DATE(1970,1,1),"yyyy")</f>
        <v>2014</v>
      </c>
      <c r="L1463">
        <v>1410967754</v>
      </c>
      <c r="M1463">
        <f>((Table1[[#This Row],[launched_at]]/60/60)/24)+DATE(1970,1,1)+(-5/24)</f>
        <v>41899.436967592592</v>
      </c>
      <c r="N1463" t="b">
        <v>1</v>
      </c>
      <c r="O1463">
        <v>340</v>
      </c>
      <c r="P1463" t="b">
        <v>1</v>
      </c>
      <c r="Q1463" t="s">
        <v>8288</v>
      </c>
      <c r="R1463" s="5">
        <f>Table1[[#This Row],[pledged]]/D1463</f>
        <v>1.012446</v>
      </c>
      <c r="S1463" s="6">
        <f>IFERROR(Table1[[#This Row],[pledged]]/Table1[[#This Row],[backers_count]],0)</f>
        <v>44.66673529411765</v>
      </c>
      <c r="T1463" s="5" t="s">
        <v>8322</v>
      </c>
      <c r="U1463" s="5" t="s">
        <v>8342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 t="str">
        <f>TEXT(((Table1[[#This Row],[deadline]]/60/60)/24)+DATE(1970,1,1),"mmm")</f>
        <v>Apr</v>
      </c>
      <c r="K1464" s="14" t="str">
        <f>TEXT(((Table1[[#This Row],[deadline]]/60/60)/24)+DATE(1970,1,1),"yyyy")</f>
        <v>2013</v>
      </c>
      <c r="L1464">
        <v>1363017271</v>
      </c>
      <c r="M1464">
        <f>((Table1[[#This Row],[launched_at]]/60/60)/24)+DATE(1970,1,1)+(-5/24)</f>
        <v>41344.454525462963</v>
      </c>
      <c r="N1464" t="b">
        <v>1</v>
      </c>
      <c r="O1464">
        <v>150</v>
      </c>
      <c r="P1464" t="b">
        <v>1</v>
      </c>
      <c r="Q1464" t="s">
        <v>8288</v>
      </c>
      <c r="R1464" s="5">
        <f>Table1[[#This Row],[pledged]]/D1464</f>
        <v>1.085175</v>
      </c>
      <c r="S1464" s="6">
        <f>IFERROR(Table1[[#This Row],[pledged]]/Table1[[#This Row],[backers_count]],0)</f>
        <v>28.937999999999999</v>
      </c>
      <c r="T1464" s="5" t="s">
        <v>8322</v>
      </c>
      <c r="U1464" s="5" t="s">
        <v>8342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 t="str">
        <f>TEXT(((Table1[[#This Row],[deadline]]/60/60)/24)+DATE(1970,1,1),"mmm")</f>
        <v>Apr</v>
      </c>
      <c r="K1465" s="14" t="str">
        <f>TEXT(((Table1[[#This Row],[deadline]]/60/60)/24)+DATE(1970,1,1),"yyyy")</f>
        <v>2013</v>
      </c>
      <c r="L1465">
        <v>1361483538</v>
      </c>
      <c r="M1465">
        <f>((Table1[[#This Row],[launched_at]]/60/60)/24)+DATE(1970,1,1)+(-5/24)</f>
        <v>41326.702986111108</v>
      </c>
      <c r="N1465" t="b">
        <v>1</v>
      </c>
      <c r="O1465">
        <v>25</v>
      </c>
      <c r="P1465" t="b">
        <v>1</v>
      </c>
      <c r="Q1465" t="s">
        <v>8288</v>
      </c>
      <c r="R1465" s="5">
        <f>Table1[[#This Row],[pledged]]/D1465</f>
        <v>1.4766666666666666</v>
      </c>
      <c r="S1465" s="6">
        <f>IFERROR(Table1[[#This Row],[pledged]]/Table1[[#This Row],[backers_count]],0)</f>
        <v>35.44</v>
      </c>
      <c r="T1465" s="5" t="s">
        <v>8322</v>
      </c>
      <c r="U1465" s="5" t="s">
        <v>8342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 t="str">
        <f>TEXT(((Table1[[#This Row],[deadline]]/60/60)/24)+DATE(1970,1,1),"mmm")</f>
        <v>Feb</v>
      </c>
      <c r="K1466" s="14" t="str">
        <f>TEXT(((Table1[[#This Row],[deadline]]/60/60)/24)+DATE(1970,1,1),"yyyy")</f>
        <v>2013</v>
      </c>
      <c r="L1466">
        <v>1358437958</v>
      </c>
      <c r="M1466">
        <f>((Table1[[#This Row],[launched_at]]/60/60)/24)+DATE(1970,1,1)+(-5/24)</f>
        <v>41291.453217592592</v>
      </c>
      <c r="N1466" t="b">
        <v>1</v>
      </c>
      <c r="O1466">
        <v>234</v>
      </c>
      <c r="P1466" t="b">
        <v>1</v>
      </c>
      <c r="Q1466" t="s">
        <v>8288</v>
      </c>
      <c r="R1466" s="5">
        <f>Table1[[#This Row],[pledged]]/D1466</f>
        <v>1.6319999999999999</v>
      </c>
      <c r="S1466" s="6">
        <f>IFERROR(Table1[[#This Row],[pledged]]/Table1[[#This Row],[backers_count]],0)</f>
        <v>34.871794871794869</v>
      </c>
      <c r="T1466" s="5" t="s">
        <v>8322</v>
      </c>
      <c r="U1466" s="5" t="s">
        <v>8342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 t="str">
        <f>TEXT(((Table1[[#This Row],[deadline]]/60/60)/24)+DATE(1970,1,1),"mmm")</f>
        <v>Mar</v>
      </c>
      <c r="K1467" s="14" t="str">
        <f>TEXT(((Table1[[#This Row],[deadline]]/60/60)/24)+DATE(1970,1,1),"yyyy")</f>
        <v>2012</v>
      </c>
      <c r="L1467">
        <v>1329759452</v>
      </c>
      <c r="M1467">
        <f>((Table1[[#This Row],[launched_at]]/60/60)/24)+DATE(1970,1,1)+(-5/24)</f>
        <v>40959.526064814811</v>
      </c>
      <c r="N1467" t="b">
        <v>1</v>
      </c>
      <c r="O1467">
        <v>2602</v>
      </c>
      <c r="P1467" t="b">
        <v>1</v>
      </c>
      <c r="Q1467" t="s">
        <v>8288</v>
      </c>
      <c r="R1467" s="5">
        <f>Table1[[#This Row],[pledged]]/D1467</f>
        <v>4.5641449999999999</v>
      </c>
      <c r="S1467" s="6">
        <f>IFERROR(Table1[[#This Row],[pledged]]/Table1[[#This Row],[backers_count]],0)</f>
        <v>52.622732513451197</v>
      </c>
      <c r="T1467" s="5" t="s">
        <v>8322</v>
      </c>
      <c r="U1467" s="5" t="s">
        <v>8342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 t="str">
        <f>TEXT(((Table1[[#This Row],[deadline]]/60/60)/24)+DATE(1970,1,1),"mmm")</f>
        <v>Jan</v>
      </c>
      <c r="K1468" s="14" t="str">
        <f>TEXT(((Table1[[#This Row],[deadline]]/60/60)/24)+DATE(1970,1,1),"yyyy")</f>
        <v>2016</v>
      </c>
      <c r="L1468">
        <v>1449029266</v>
      </c>
      <c r="M1468">
        <f>((Table1[[#This Row],[launched_at]]/60/60)/24)+DATE(1970,1,1)+(-5/24)</f>
        <v>42339.963726851849</v>
      </c>
      <c r="N1468" t="b">
        <v>1</v>
      </c>
      <c r="O1468">
        <v>248</v>
      </c>
      <c r="P1468" t="b">
        <v>1</v>
      </c>
      <c r="Q1468" t="s">
        <v>8288</v>
      </c>
      <c r="R1468" s="5">
        <f>Table1[[#This Row],[pledged]]/D1468</f>
        <v>1.0787731249999999</v>
      </c>
      <c r="S1468" s="6">
        <f>IFERROR(Table1[[#This Row],[pledged]]/Table1[[#This Row],[backers_count]],0)</f>
        <v>69.598266129032254</v>
      </c>
      <c r="T1468" s="5" t="s">
        <v>8322</v>
      </c>
      <c r="U1468" s="5" t="s">
        <v>8342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 t="str">
        <f>TEXT(((Table1[[#This Row],[deadline]]/60/60)/24)+DATE(1970,1,1),"mmm")</f>
        <v>Mar</v>
      </c>
      <c r="K1469" s="14" t="str">
        <f>TEXT(((Table1[[#This Row],[deadline]]/60/60)/24)+DATE(1970,1,1),"yyyy")</f>
        <v>2012</v>
      </c>
      <c r="L1469">
        <v>1327518885</v>
      </c>
      <c r="M1469">
        <f>((Table1[[#This Row],[launched_at]]/60/60)/24)+DATE(1970,1,1)+(-5/24)</f>
        <v>40933.593576388885</v>
      </c>
      <c r="N1469" t="b">
        <v>1</v>
      </c>
      <c r="O1469">
        <v>600</v>
      </c>
      <c r="P1469" t="b">
        <v>1</v>
      </c>
      <c r="Q1469" t="s">
        <v>8288</v>
      </c>
      <c r="R1469" s="5">
        <f>Table1[[#This Row],[pledged]]/D1469</f>
        <v>1.1508</v>
      </c>
      <c r="S1469" s="6">
        <f>IFERROR(Table1[[#This Row],[pledged]]/Table1[[#This Row],[backers_count]],0)</f>
        <v>76.72</v>
      </c>
      <c r="T1469" s="5" t="s">
        <v>8322</v>
      </c>
      <c r="U1469" s="5" t="s">
        <v>8342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 t="str">
        <f>TEXT(((Table1[[#This Row],[deadline]]/60/60)/24)+DATE(1970,1,1),"mmm")</f>
        <v>Jun</v>
      </c>
      <c r="K1470" s="14" t="str">
        <f>TEXT(((Table1[[#This Row],[deadline]]/60/60)/24)+DATE(1970,1,1),"yyyy")</f>
        <v>2011</v>
      </c>
      <c r="L1470">
        <v>1302654049</v>
      </c>
      <c r="M1470">
        <f>((Table1[[#This Row],[launched_at]]/60/60)/24)+DATE(1970,1,1)+(-5/24)</f>
        <v>40645.806122685186</v>
      </c>
      <c r="N1470" t="b">
        <v>1</v>
      </c>
      <c r="O1470">
        <v>293</v>
      </c>
      <c r="P1470" t="b">
        <v>1</v>
      </c>
      <c r="Q1470" t="s">
        <v>8288</v>
      </c>
      <c r="R1470" s="5">
        <f>Table1[[#This Row],[pledged]]/D1470</f>
        <v>1.0236842105263158</v>
      </c>
      <c r="S1470" s="6">
        <f>IFERROR(Table1[[#This Row],[pledged]]/Table1[[#This Row],[backers_count]],0)</f>
        <v>33.191126279863482</v>
      </c>
      <c r="T1470" s="5" t="s">
        <v>8322</v>
      </c>
      <c r="U1470" s="5" t="s">
        <v>8342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 t="str">
        <f>TEXT(((Table1[[#This Row],[deadline]]/60/60)/24)+DATE(1970,1,1),"mmm")</f>
        <v>Feb</v>
      </c>
      <c r="K1471" s="14" t="str">
        <f>TEXT(((Table1[[#This Row],[deadline]]/60/60)/24)+DATE(1970,1,1),"yyyy")</f>
        <v>2013</v>
      </c>
      <c r="L1471">
        <v>1358346109</v>
      </c>
      <c r="M1471">
        <f>((Table1[[#This Row],[launched_at]]/60/60)/24)+DATE(1970,1,1)+(-5/24)</f>
        <v>41290.390150462961</v>
      </c>
      <c r="N1471" t="b">
        <v>1</v>
      </c>
      <c r="O1471">
        <v>321</v>
      </c>
      <c r="P1471" t="b">
        <v>1</v>
      </c>
      <c r="Q1471" t="s">
        <v>8288</v>
      </c>
      <c r="R1471" s="5">
        <f>Table1[[#This Row],[pledged]]/D1471</f>
        <v>1.0842485875706214</v>
      </c>
      <c r="S1471" s="6">
        <f>IFERROR(Table1[[#This Row],[pledged]]/Table1[[#This Row],[backers_count]],0)</f>
        <v>149.46417445482865</v>
      </c>
      <c r="T1471" s="5" t="s">
        <v>8322</v>
      </c>
      <c r="U1471" s="5" t="s">
        <v>8342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 t="str">
        <f>TEXT(((Table1[[#This Row],[deadline]]/60/60)/24)+DATE(1970,1,1),"mmm")</f>
        <v>Dec</v>
      </c>
      <c r="K1472" s="14" t="str">
        <f>TEXT(((Table1[[#This Row],[deadline]]/60/60)/24)+DATE(1970,1,1),"yyyy")</f>
        <v>2012</v>
      </c>
      <c r="L1472">
        <v>1354909863</v>
      </c>
      <c r="M1472">
        <f>((Table1[[#This Row],[launched_at]]/60/60)/24)+DATE(1970,1,1)+(-5/24)</f>
        <v>41250.618784722217</v>
      </c>
      <c r="N1472" t="b">
        <v>1</v>
      </c>
      <c r="O1472">
        <v>81</v>
      </c>
      <c r="P1472" t="b">
        <v>1</v>
      </c>
      <c r="Q1472" t="s">
        <v>8288</v>
      </c>
      <c r="R1472" s="5">
        <f>Table1[[#This Row],[pledged]]/D1472</f>
        <v>1.2513333333333334</v>
      </c>
      <c r="S1472" s="6">
        <f>IFERROR(Table1[[#This Row],[pledged]]/Table1[[#This Row],[backers_count]],0)</f>
        <v>23.172839506172838</v>
      </c>
      <c r="T1472" s="5" t="s">
        <v>8322</v>
      </c>
      <c r="U1472" s="5" t="s">
        <v>8342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 t="str">
        <f>TEXT(((Table1[[#This Row],[deadline]]/60/60)/24)+DATE(1970,1,1),"mmm")</f>
        <v>Apr</v>
      </c>
      <c r="K1473" s="14" t="str">
        <f>TEXT(((Table1[[#This Row],[deadline]]/60/60)/24)+DATE(1970,1,1),"yyyy")</f>
        <v>2015</v>
      </c>
      <c r="L1473">
        <v>1426028334</v>
      </c>
      <c r="M1473">
        <f>((Table1[[#This Row],[launched_at]]/60/60)/24)+DATE(1970,1,1)+(-5/24)</f>
        <v>42073.749236111107</v>
      </c>
      <c r="N1473" t="b">
        <v>1</v>
      </c>
      <c r="O1473">
        <v>343</v>
      </c>
      <c r="P1473" t="b">
        <v>1</v>
      </c>
      <c r="Q1473" t="s">
        <v>8288</v>
      </c>
      <c r="R1473" s="5">
        <f>Table1[[#This Row],[pledged]]/D1473</f>
        <v>1.03840625</v>
      </c>
      <c r="S1473" s="6">
        <f>IFERROR(Table1[[#This Row],[pledged]]/Table1[[#This Row],[backers_count]],0)</f>
        <v>96.877551020408163</v>
      </c>
      <c r="T1473" s="5" t="s">
        <v>8322</v>
      </c>
      <c r="U1473" s="5" t="s">
        <v>8342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 t="str">
        <f>TEXT(((Table1[[#This Row],[deadline]]/60/60)/24)+DATE(1970,1,1),"mmm")</f>
        <v>Oct</v>
      </c>
      <c r="K1474" s="14" t="str">
        <f>TEXT(((Table1[[#This Row],[deadline]]/60/60)/24)+DATE(1970,1,1),"yyyy")</f>
        <v>2013</v>
      </c>
      <c r="L1474">
        <v>1379336503</v>
      </c>
      <c r="M1474">
        <f>((Table1[[#This Row],[launched_at]]/60/60)/24)+DATE(1970,1,1)+(-5/24)</f>
        <v>41533.33452546296</v>
      </c>
      <c r="N1474" t="b">
        <v>1</v>
      </c>
      <c r="O1474">
        <v>336</v>
      </c>
      <c r="P1474" t="b">
        <v>1</v>
      </c>
      <c r="Q1474" t="s">
        <v>8288</v>
      </c>
      <c r="R1474" s="5">
        <f>Table1[[#This Row],[pledged]]/D1474</f>
        <v>1.3870400000000001</v>
      </c>
      <c r="S1474" s="6">
        <f>IFERROR(Table1[[#This Row],[pledged]]/Table1[[#This Row],[backers_count]],0)</f>
        <v>103.20238095238095</v>
      </c>
      <c r="T1474" s="5" t="s">
        <v>8322</v>
      </c>
      <c r="U1474" s="5" t="s">
        <v>8342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 t="str">
        <f>TEXT(((Table1[[#This Row],[deadline]]/60/60)/24)+DATE(1970,1,1),"mmm")</f>
        <v>Mar</v>
      </c>
      <c r="K1475" s="14" t="str">
        <f>TEXT(((Table1[[#This Row],[deadline]]/60/60)/24)+DATE(1970,1,1),"yyyy")</f>
        <v>2012</v>
      </c>
      <c r="L1475">
        <v>1328052639</v>
      </c>
      <c r="M1475">
        <f>((Table1[[#This Row],[launched_at]]/60/60)/24)+DATE(1970,1,1)+(-5/24)</f>
        <v>40939.771284722221</v>
      </c>
      <c r="N1475" t="b">
        <v>1</v>
      </c>
      <c r="O1475">
        <v>47</v>
      </c>
      <c r="P1475" t="b">
        <v>1</v>
      </c>
      <c r="Q1475" t="s">
        <v>8288</v>
      </c>
      <c r="R1475" s="5">
        <f>Table1[[#This Row],[pledged]]/D1475</f>
        <v>1.20516</v>
      </c>
      <c r="S1475" s="6">
        <f>IFERROR(Table1[[#This Row],[pledged]]/Table1[[#This Row],[backers_count]],0)</f>
        <v>38.462553191489363</v>
      </c>
      <c r="T1475" s="5" t="s">
        <v>8322</v>
      </c>
      <c r="U1475" s="5" t="s">
        <v>8342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 t="str">
        <f>TEXT(((Table1[[#This Row],[deadline]]/60/60)/24)+DATE(1970,1,1),"mmm")</f>
        <v>Sep</v>
      </c>
      <c r="K1476" s="14" t="str">
        <f>TEXT(((Table1[[#This Row],[deadline]]/60/60)/24)+DATE(1970,1,1),"yyyy")</f>
        <v>2013</v>
      </c>
      <c r="L1476">
        <v>1376501292</v>
      </c>
      <c r="M1476">
        <f>((Table1[[#This Row],[launched_at]]/60/60)/24)+DATE(1970,1,1)+(-5/24)</f>
        <v>41500.519583333327</v>
      </c>
      <c r="N1476" t="b">
        <v>1</v>
      </c>
      <c r="O1476">
        <v>76</v>
      </c>
      <c r="P1476" t="b">
        <v>1</v>
      </c>
      <c r="Q1476" t="s">
        <v>8288</v>
      </c>
      <c r="R1476" s="5">
        <f>Table1[[#This Row],[pledged]]/D1476</f>
        <v>1.1226666666666667</v>
      </c>
      <c r="S1476" s="6">
        <f>IFERROR(Table1[[#This Row],[pledged]]/Table1[[#This Row],[backers_count]],0)</f>
        <v>44.315789473684212</v>
      </c>
      <c r="T1476" s="5" t="s">
        <v>8322</v>
      </c>
      <c r="U1476" s="5" t="s">
        <v>8342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 t="str">
        <f>TEXT(((Table1[[#This Row],[deadline]]/60/60)/24)+DATE(1970,1,1),"mmm")</f>
        <v>Dec</v>
      </c>
      <c r="K1477" s="14" t="str">
        <f>TEXT(((Table1[[#This Row],[deadline]]/60/60)/24)+DATE(1970,1,1),"yyyy")</f>
        <v>2014</v>
      </c>
      <c r="L1477">
        <v>1416244863</v>
      </c>
      <c r="M1477">
        <f>((Table1[[#This Row],[launched_at]]/60/60)/24)+DATE(1970,1,1)+(-5/24)</f>
        <v>41960.514618055553</v>
      </c>
      <c r="N1477" t="b">
        <v>1</v>
      </c>
      <c r="O1477">
        <v>441</v>
      </c>
      <c r="P1477" t="b">
        <v>1</v>
      </c>
      <c r="Q1477" t="s">
        <v>8288</v>
      </c>
      <c r="R1477" s="5">
        <f>Table1[[#This Row],[pledged]]/D1477</f>
        <v>1.8866966666666667</v>
      </c>
      <c r="S1477" s="6">
        <f>IFERROR(Table1[[#This Row],[pledged]]/Table1[[#This Row],[backers_count]],0)</f>
        <v>64.173356009070289</v>
      </c>
      <c r="T1477" s="5" t="s">
        <v>8322</v>
      </c>
      <c r="U1477" s="5" t="s">
        <v>8342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 t="str">
        <f>TEXT(((Table1[[#This Row],[deadline]]/60/60)/24)+DATE(1970,1,1),"mmm")</f>
        <v>Sep</v>
      </c>
      <c r="K1478" s="14" t="str">
        <f>TEXT(((Table1[[#This Row],[deadline]]/60/60)/24)+DATE(1970,1,1),"yyyy")</f>
        <v>2011</v>
      </c>
      <c r="L1478">
        <v>1313024422</v>
      </c>
      <c r="M1478">
        <f>((Table1[[#This Row],[launched_at]]/60/60)/24)+DATE(1970,1,1)+(-5/24)</f>
        <v>40765.833587962959</v>
      </c>
      <c r="N1478" t="b">
        <v>1</v>
      </c>
      <c r="O1478">
        <v>916</v>
      </c>
      <c r="P1478" t="b">
        <v>1</v>
      </c>
      <c r="Q1478" t="s">
        <v>8288</v>
      </c>
      <c r="R1478" s="5">
        <f>Table1[[#This Row],[pledged]]/D1478</f>
        <v>6.6155466666666669</v>
      </c>
      <c r="S1478" s="6">
        <f>IFERROR(Table1[[#This Row],[pledged]]/Table1[[#This Row],[backers_count]],0)</f>
        <v>43.333275109170302</v>
      </c>
      <c r="T1478" s="5" t="s">
        <v>8322</v>
      </c>
      <c r="U1478" s="5" t="s">
        <v>8342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 t="str">
        <f>TEXT(((Table1[[#This Row],[deadline]]/60/60)/24)+DATE(1970,1,1),"mmm")</f>
        <v>Dec</v>
      </c>
      <c r="K1479" s="14" t="str">
        <f>TEXT(((Table1[[#This Row],[deadline]]/60/60)/24)+DATE(1970,1,1),"yyyy")</f>
        <v>2011</v>
      </c>
      <c r="L1479">
        <v>1319467604</v>
      </c>
      <c r="M1479">
        <f>((Table1[[#This Row],[launched_at]]/60/60)/24)+DATE(1970,1,1)+(-5/24)</f>
        <v>40840.407453703701</v>
      </c>
      <c r="N1479" t="b">
        <v>1</v>
      </c>
      <c r="O1479">
        <v>369</v>
      </c>
      <c r="P1479" t="b">
        <v>1</v>
      </c>
      <c r="Q1479" t="s">
        <v>8288</v>
      </c>
      <c r="R1479" s="5">
        <f>Table1[[#This Row],[pledged]]/D1479</f>
        <v>1.1131</v>
      </c>
      <c r="S1479" s="6">
        <f>IFERROR(Table1[[#This Row],[pledged]]/Table1[[#This Row],[backers_count]],0)</f>
        <v>90.495934959349597</v>
      </c>
      <c r="T1479" s="5" t="s">
        <v>8322</v>
      </c>
      <c r="U1479" s="5" t="s">
        <v>8342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 t="str">
        <f>TEXT(((Table1[[#This Row],[deadline]]/60/60)/24)+DATE(1970,1,1),"mmm")</f>
        <v>May</v>
      </c>
      <c r="K1480" s="14" t="str">
        <f>TEXT(((Table1[[#This Row],[deadline]]/60/60)/24)+DATE(1970,1,1),"yyyy")</f>
        <v>2013</v>
      </c>
      <c r="L1480">
        <v>1367355313</v>
      </c>
      <c r="M1480">
        <f>((Table1[[#This Row],[launched_at]]/60/60)/24)+DATE(1970,1,1)+(-5/24)</f>
        <v>41394.663344907407</v>
      </c>
      <c r="N1480" t="b">
        <v>1</v>
      </c>
      <c r="O1480">
        <v>20242</v>
      </c>
      <c r="P1480" t="b">
        <v>1</v>
      </c>
      <c r="Q1480" t="s">
        <v>8288</v>
      </c>
      <c r="R1480" s="5">
        <f>Table1[[#This Row],[pledged]]/D1480</f>
        <v>11.8161422</v>
      </c>
      <c r="S1480" s="6">
        <f>IFERROR(Table1[[#This Row],[pledged]]/Table1[[#This Row],[backers_count]],0)</f>
        <v>29.187190495010373</v>
      </c>
      <c r="T1480" s="5" t="s">
        <v>8322</v>
      </c>
      <c r="U1480" s="5" t="s">
        <v>8342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 t="str">
        <f>TEXT(((Table1[[#This Row],[deadline]]/60/60)/24)+DATE(1970,1,1),"mmm")</f>
        <v>May</v>
      </c>
      <c r="K1481" s="14" t="str">
        <f>TEXT(((Table1[[#This Row],[deadline]]/60/60)/24)+DATE(1970,1,1),"yyyy")</f>
        <v>2014</v>
      </c>
      <c r="L1481">
        <v>1398448389</v>
      </c>
      <c r="M1481">
        <f>((Table1[[#This Row],[launched_at]]/60/60)/24)+DATE(1970,1,1)+(-5/24)</f>
        <v>41754.536909722221</v>
      </c>
      <c r="N1481" t="b">
        <v>1</v>
      </c>
      <c r="O1481">
        <v>71</v>
      </c>
      <c r="P1481" t="b">
        <v>1</v>
      </c>
      <c r="Q1481" t="s">
        <v>8288</v>
      </c>
      <c r="R1481" s="5">
        <f>Table1[[#This Row],[pledged]]/D1481</f>
        <v>1.37375</v>
      </c>
      <c r="S1481" s="6">
        <f>IFERROR(Table1[[#This Row],[pledged]]/Table1[[#This Row],[backers_count]],0)</f>
        <v>30.95774647887324</v>
      </c>
      <c r="T1481" s="5" t="s">
        <v>8322</v>
      </c>
      <c r="U1481" s="5" t="s">
        <v>8342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 t="str">
        <f>TEXT(((Table1[[#This Row],[deadline]]/60/60)/24)+DATE(1970,1,1),"mmm")</f>
        <v>Jul</v>
      </c>
      <c r="K1482" s="14" t="str">
        <f>TEXT(((Table1[[#This Row],[deadline]]/60/60)/24)+DATE(1970,1,1),"yyyy")</f>
        <v>2013</v>
      </c>
      <c r="L1482">
        <v>1373408699</v>
      </c>
      <c r="M1482">
        <f>((Table1[[#This Row],[launched_at]]/60/60)/24)+DATE(1970,1,1)+(-5/24)</f>
        <v>41464.725682870368</v>
      </c>
      <c r="N1482" t="b">
        <v>1</v>
      </c>
      <c r="O1482">
        <v>635</v>
      </c>
      <c r="P1482" t="b">
        <v>1</v>
      </c>
      <c r="Q1482" t="s">
        <v>8288</v>
      </c>
      <c r="R1482" s="5">
        <f>Table1[[#This Row],[pledged]]/D1482</f>
        <v>1.170404</v>
      </c>
      <c r="S1482" s="6">
        <f>IFERROR(Table1[[#This Row],[pledged]]/Table1[[#This Row],[backers_count]],0)</f>
        <v>92.157795275590544</v>
      </c>
      <c r="T1482" s="5" t="s">
        <v>8322</v>
      </c>
      <c r="U1482" s="5" t="s">
        <v>8342</v>
      </c>
    </row>
    <row r="1483" spans="1:21" ht="75" x14ac:dyDescent="0.2">
      <c r="A1483">
        <v>991</v>
      </c>
      <c r="B1483" s="3" t="s">
        <v>992</v>
      </c>
      <c r="C1483" s="3" t="s">
        <v>5101</v>
      </c>
      <c r="D1483">
        <v>5000</v>
      </c>
      <c r="E1483">
        <v>212</v>
      </c>
      <c r="F1483" t="s">
        <v>8221</v>
      </c>
      <c r="G1483" t="s">
        <v>8225</v>
      </c>
      <c r="H1483" t="s">
        <v>8247</v>
      </c>
      <c r="I1483">
        <v>1468349460</v>
      </c>
      <c r="J1483" s="14" t="str">
        <f>TEXT(((Table1[[#This Row],[deadline]]/60/60)/24)+DATE(1970,1,1),"mmm")</f>
        <v>Jul</v>
      </c>
      <c r="K1483" s="14" t="str">
        <f>TEXT(((Table1[[#This Row],[deadline]]/60/60)/24)+DATE(1970,1,1),"yyyy")</f>
        <v>2016</v>
      </c>
      <c r="L1483">
        <v>1466186988</v>
      </c>
      <c r="M1483">
        <f>((Table1[[#This Row],[launched_at]]/60/60)/24)+DATE(1970,1,1)+(-5/24)</f>
        <v>42538.548472222225</v>
      </c>
      <c r="N1483" t="b">
        <v>0</v>
      </c>
      <c r="O1483">
        <v>7</v>
      </c>
      <c r="P1483" t="b">
        <v>0</v>
      </c>
      <c r="Q1483" t="s">
        <v>8273</v>
      </c>
      <c r="R1483" s="5">
        <f>Table1[[#This Row],[pledged]]/D1483</f>
        <v>4.24E-2</v>
      </c>
      <c r="S1483" s="6">
        <f>IFERROR(Table1[[#This Row],[pledged]]/Table1[[#This Row],[backers_count]],0)</f>
        <v>30.285714285714285</v>
      </c>
      <c r="T1483" s="5" t="s">
        <v>8319</v>
      </c>
      <c r="U1483" s="5" t="s">
        <v>8321</v>
      </c>
    </row>
    <row r="1484" spans="1:21" ht="45" x14ac:dyDescent="0.2">
      <c r="A1484">
        <v>1872</v>
      </c>
      <c r="B1484" s="3" t="s">
        <v>1873</v>
      </c>
      <c r="C1484" s="3" t="s">
        <v>5982</v>
      </c>
      <c r="D1484">
        <v>20000</v>
      </c>
      <c r="E1484">
        <v>212</v>
      </c>
      <c r="F1484" t="s">
        <v>8221</v>
      </c>
      <c r="G1484" t="s">
        <v>8224</v>
      </c>
      <c r="H1484" t="s">
        <v>8246</v>
      </c>
      <c r="I1484">
        <v>1435633602</v>
      </c>
      <c r="J1484" s="14" t="str">
        <f>TEXT(((Table1[[#This Row],[deadline]]/60/60)/24)+DATE(1970,1,1),"mmm")</f>
        <v>Jun</v>
      </c>
      <c r="K1484" s="14" t="str">
        <f>TEXT(((Table1[[#This Row],[deadline]]/60/60)/24)+DATE(1970,1,1),"yyyy")</f>
        <v>2015</v>
      </c>
      <c r="L1484">
        <v>1433041602</v>
      </c>
      <c r="M1484">
        <f>((Table1[[#This Row],[launched_at]]/60/60)/24)+DATE(1970,1,1)+(-5/24)</f>
        <v>42154.921319444438</v>
      </c>
      <c r="N1484" t="b">
        <v>0</v>
      </c>
      <c r="O1484">
        <v>13</v>
      </c>
      <c r="P1484" t="b">
        <v>0</v>
      </c>
      <c r="Q1484" t="s">
        <v>8283</v>
      </c>
      <c r="R1484" s="5">
        <f>Table1[[#This Row],[pledged]]/D1484</f>
        <v>1.06E-2</v>
      </c>
      <c r="S1484" s="6">
        <f>IFERROR(Table1[[#This Row],[pledged]]/Table1[[#This Row],[backers_count]],0)</f>
        <v>16.307692307692307</v>
      </c>
      <c r="T1484" s="5" t="s">
        <v>8333</v>
      </c>
      <c r="U1484" s="5" t="s">
        <v>8335</v>
      </c>
    </row>
    <row r="1485" spans="1:21" ht="45" x14ac:dyDescent="0.2">
      <c r="A1485">
        <v>3969</v>
      </c>
      <c r="B1485" s="3" t="s">
        <v>3966</v>
      </c>
      <c r="C1485" s="3" t="s">
        <v>8076</v>
      </c>
      <c r="D1485">
        <v>2825</v>
      </c>
      <c r="E1485">
        <v>211</v>
      </c>
      <c r="F1485" t="s">
        <v>8221</v>
      </c>
      <c r="G1485" t="s">
        <v>8224</v>
      </c>
      <c r="H1485" t="s">
        <v>8246</v>
      </c>
      <c r="I1485">
        <v>1472442900</v>
      </c>
      <c r="J1485" s="14" t="str">
        <f>TEXT(((Table1[[#This Row],[deadline]]/60/60)/24)+DATE(1970,1,1),"mmm")</f>
        <v>Aug</v>
      </c>
      <c r="K1485" s="14" t="str">
        <f>TEXT(((Table1[[#This Row],[deadline]]/60/60)/24)+DATE(1970,1,1),"yyyy")</f>
        <v>2016</v>
      </c>
      <c r="L1485">
        <v>1471638646</v>
      </c>
      <c r="M1485">
        <f>((Table1[[#This Row],[launched_at]]/60/60)/24)+DATE(1970,1,1)+(-5/24)</f>
        <v>42601.646365740737</v>
      </c>
      <c r="N1485" t="b">
        <v>0</v>
      </c>
      <c r="O1485">
        <v>6</v>
      </c>
      <c r="P1485" t="b">
        <v>0</v>
      </c>
      <c r="Q1485" t="s">
        <v>8271</v>
      </c>
      <c r="R1485" s="5">
        <f>Table1[[#This Row],[pledged]]/D1485</f>
        <v>7.4690265486725665E-2</v>
      </c>
      <c r="S1485" s="6">
        <f>IFERROR(Table1[[#This Row],[pledged]]/Table1[[#This Row],[backers_count]],0)</f>
        <v>35.166666666666664</v>
      </c>
      <c r="T1485" s="5" t="s">
        <v>8317</v>
      </c>
      <c r="U1485" s="5" t="s">
        <v>8318</v>
      </c>
    </row>
    <row r="1486" spans="1:21" ht="30" x14ac:dyDescent="0.2">
      <c r="A1486">
        <v>3972</v>
      </c>
      <c r="B1486" s="3" t="s">
        <v>3969</v>
      </c>
      <c r="C1486" s="3" t="s">
        <v>8079</v>
      </c>
      <c r="D1486">
        <v>1000</v>
      </c>
      <c r="E1486">
        <v>211</v>
      </c>
      <c r="F1486" t="s">
        <v>8221</v>
      </c>
      <c r="G1486" t="s">
        <v>8224</v>
      </c>
      <c r="H1486" t="s">
        <v>8246</v>
      </c>
      <c r="I1486">
        <v>1423186634</v>
      </c>
      <c r="J1486" s="14" t="str">
        <f>TEXT(((Table1[[#This Row],[deadline]]/60/60)/24)+DATE(1970,1,1),"mmm")</f>
        <v>Feb</v>
      </c>
      <c r="K1486" s="14" t="str">
        <f>TEXT(((Table1[[#This Row],[deadline]]/60/60)/24)+DATE(1970,1,1),"yyyy")</f>
        <v>2015</v>
      </c>
      <c r="L1486">
        <v>1418002634</v>
      </c>
      <c r="M1486">
        <f>((Table1[[#This Row],[launched_at]]/60/60)/24)+DATE(1970,1,1)+(-5/24)</f>
        <v>41980.859189814808</v>
      </c>
      <c r="N1486" t="b">
        <v>0</v>
      </c>
      <c r="O1486">
        <v>8</v>
      </c>
      <c r="P1486" t="b">
        <v>0</v>
      </c>
      <c r="Q1486" t="s">
        <v>8271</v>
      </c>
      <c r="R1486" s="5">
        <f>Table1[[#This Row],[pledged]]/D1486</f>
        <v>0.21099999999999999</v>
      </c>
      <c r="S1486" s="6">
        <f>IFERROR(Table1[[#This Row],[pledged]]/Table1[[#This Row],[backers_count]],0)</f>
        <v>26.375</v>
      </c>
      <c r="T1486" s="5" t="s">
        <v>8317</v>
      </c>
      <c r="U1486" s="5" t="s">
        <v>8318</v>
      </c>
    </row>
    <row r="1487" spans="1:21" ht="45" x14ac:dyDescent="0.2">
      <c r="A1487">
        <v>2514</v>
      </c>
      <c r="B1487" s="3" t="s">
        <v>2514</v>
      </c>
      <c r="C1487" s="3" t="s">
        <v>6624</v>
      </c>
      <c r="D1487">
        <v>12000</v>
      </c>
      <c r="E1487">
        <v>210</v>
      </c>
      <c r="F1487" t="s">
        <v>8221</v>
      </c>
      <c r="G1487" t="s">
        <v>8224</v>
      </c>
      <c r="H1487" t="s">
        <v>8246</v>
      </c>
      <c r="I1487">
        <v>1408526477</v>
      </c>
      <c r="J1487" s="14" t="str">
        <f>TEXT(((Table1[[#This Row],[deadline]]/60/60)/24)+DATE(1970,1,1),"mmm")</f>
        <v>Aug</v>
      </c>
      <c r="K1487" s="14" t="str">
        <f>TEXT(((Table1[[#This Row],[deadline]]/60/60)/24)+DATE(1970,1,1),"yyyy")</f>
        <v>2014</v>
      </c>
      <c r="L1487">
        <v>1407057677</v>
      </c>
      <c r="M1487">
        <f>((Table1[[#This Row],[launched_at]]/60/60)/24)+DATE(1970,1,1)+(-5/24)</f>
        <v>41854.181446759256</v>
      </c>
      <c r="N1487" t="b">
        <v>0</v>
      </c>
      <c r="O1487">
        <v>4</v>
      </c>
      <c r="P1487" t="b">
        <v>0</v>
      </c>
      <c r="Q1487" t="s">
        <v>8299</v>
      </c>
      <c r="R1487" s="5">
        <f>Table1[[#This Row],[pledged]]/D1487</f>
        <v>1.7500000000000002E-2</v>
      </c>
      <c r="S1487" s="6">
        <f>IFERROR(Table1[[#This Row],[pledged]]/Table1[[#This Row],[backers_count]],0)</f>
        <v>52.5</v>
      </c>
      <c r="T1487" s="5" t="s">
        <v>8336</v>
      </c>
      <c r="U1487" s="5" t="s">
        <v>8353</v>
      </c>
    </row>
    <row r="1488" spans="1:21" ht="45" x14ac:dyDescent="0.2">
      <c r="A1488">
        <v>517</v>
      </c>
      <c r="B1488" s="3" t="s">
        <v>518</v>
      </c>
      <c r="C1488" s="3" t="s">
        <v>4627</v>
      </c>
      <c r="D1488">
        <v>15000</v>
      </c>
      <c r="E1488">
        <v>205</v>
      </c>
      <c r="F1488" t="s">
        <v>8221</v>
      </c>
      <c r="G1488" t="s">
        <v>8224</v>
      </c>
      <c r="H1488" t="s">
        <v>8246</v>
      </c>
      <c r="I1488">
        <v>1486046761</v>
      </c>
      <c r="J1488" s="14" t="str">
        <f>TEXT(((Table1[[#This Row],[deadline]]/60/60)/24)+DATE(1970,1,1),"mmm")</f>
        <v>Feb</v>
      </c>
      <c r="K1488" s="14" t="str">
        <f>TEXT(((Table1[[#This Row],[deadline]]/60/60)/24)+DATE(1970,1,1),"yyyy")</f>
        <v>2017</v>
      </c>
      <c r="L1488">
        <v>1483454761</v>
      </c>
      <c r="M1488" s="13">
        <f>((Table1[[#This Row],[launched_at]]/60/60)/24)+DATE(1970,1,1)+(-5/24)</f>
        <v>42738.406956018516</v>
      </c>
      <c r="N1488" t="b">
        <v>0</v>
      </c>
      <c r="O1488">
        <v>3</v>
      </c>
      <c r="P1488" t="b">
        <v>0</v>
      </c>
      <c r="Q1488" t="s">
        <v>8270</v>
      </c>
      <c r="R1488" s="5">
        <f>Table1[[#This Row],[pledged]]/D1488</f>
        <v>1.3666666666666667E-2</v>
      </c>
      <c r="S1488" s="6">
        <f>IFERROR(Table1[[#This Row],[pledged]]/Table1[[#This Row],[backers_count]],0)</f>
        <v>68.333333333333329</v>
      </c>
      <c r="T1488" s="5" t="s">
        <v>8310</v>
      </c>
      <c r="U1488" s="5" t="s">
        <v>8316</v>
      </c>
    </row>
    <row r="1489" spans="1:21" ht="45" x14ac:dyDescent="0.2">
      <c r="A1489">
        <v>673</v>
      </c>
      <c r="B1489" s="3" t="s">
        <v>674</v>
      </c>
      <c r="C1489" s="3" t="s">
        <v>4783</v>
      </c>
      <c r="D1489">
        <v>100000</v>
      </c>
      <c r="E1489">
        <v>205</v>
      </c>
      <c r="F1489" t="s">
        <v>8221</v>
      </c>
      <c r="G1489" t="s">
        <v>8224</v>
      </c>
      <c r="H1489" t="s">
        <v>8246</v>
      </c>
      <c r="I1489">
        <v>1409602217</v>
      </c>
      <c r="J1489" s="14" t="str">
        <f>TEXT(((Table1[[#This Row],[deadline]]/60/60)/24)+DATE(1970,1,1),"mmm")</f>
        <v>Sep</v>
      </c>
      <c r="K1489" s="14" t="str">
        <f>TEXT(((Table1[[#This Row],[deadline]]/60/60)/24)+DATE(1970,1,1),"yyyy")</f>
        <v>2014</v>
      </c>
      <c r="L1489">
        <v>1405714217</v>
      </c>
      <c r="M1489">
        <f>((Table1[[#This Row],[launched_at]]/60/60)/24)+DATE(1970,1,1)+(-5/24)</f>
        <v>41838.6321412037</v>
      </c>
      <c r="N1489" t="b">
        <v>0</v>
      </c>
      <c r="O1489">
        <v>3</v>
      </c>
      <c r="P1489" t="b">
        <v>0</v>
      </c>
      <c r="Q1489" t="s">
        <v>8273</v>
      </c>
      <c r="R1489" s="5">
        <f>Table1[[#This Row],[pledged]]/D1489</f>
        <v>2.0500000000000002E-3</v>
      </c>
      <c r="S1489" s="6">
        <f>IFERROR(Table1[[#This Row],[pledged]]/Table1[[#This Row],[backers_count]],0)</f>
        <v>68.333333333333329</v>
      </c>
      <c r="T1489" s="5" t="s">
        <v>8319</v>
      </c>
      <c r="U1489" s="5" t="s">
        <v>8321</v>
      </c>
    </row>
    <row r="1490" spans="1:21" ht="45" x14ac:dyDescent="0.2">
      <c r="A1490">
        <v>886</v>
      </c>
      <c r="B1490" s="3" t="s">
        <v>887</v>
      </c>
      <c r="C1490" s="3" t="s">
        <v>4996</v>
      </c>
      <c r="D1490">
        <v>500</v>
      </c>
      <c r="E1490">
        <v>205</v>
      </c>
      <c r="F1490" t="s">
        <v>8221</v>
      </c>
      <c r="G1490" t="s">
        <v>8224</v>
      </c>
      <c r="H1490" t="s">
        <v>8246</v>
      </c>
      <c r="I1490">
        <v>1473972813</v>
      </c>
      <c r="J1490" s="14" t="str">
        <f>TEXT(((Table1[[#This Row],[deadline]]/60/60)/24)+DATE(1970,1,1),"mmm")</f>
        <v>Sep</v>
      </c>
      <c r="K1490" s="14" t="str">
        <f>TEXT(((Table1[[#This Row],[deadline]]/60/60)/24)+DATE(1970,1,1),"yyyy")</f>
        <v>2016</v>
      </c>
      <c r="L1490">
        <v>1471812813</v>
      </c>
      <c r="M1490">
        <f>((Table1[[#This Row],[launched_at]]/60/60)/24)+DATE(1970,1,1)+(-5/24)</f>
        <v>42603.662187499998</v>
      </c>
      <c r="N1490" t="b">
        <v>0</v>
      </c>
      <c r="O1490">
        <v>7</v>
      </c>
      <c r="P1490" t="b">
        <v>0</v>
      </c>
      <c r="Q1490" t="s">
        <v>8279</v>
      </c>
      <c r="R1490" s="5">
        <f>Table1[[#This Row],[pledged]]/D1490</f>
        <v>0.41</v>
      </c>
      <c r="S1490" s="6">
        <f>IFERROR(Table1[[#This Row],[pledged]]/Table1[[#This Row],[backers_count]],0)</f>
        <v>29.285714285714285</v>
      </c>
      <c r="T1490" s="5" t="s">
        <v>8325</v>
      </c>
      <c r="U1490" s="5" t="s">
        <v>8329</v>
      </c>
    </row>
    <row r="1491" spans="1:21" ht="30" x14ac:dyDescent="0.2">
      <c r="A1491">
        <v>1594</v>
      </c>
      <c r="B1491" s="3" t="s">
        <v>1595</v>
      </c>
      <c r="C1491" s="3" t="s">
        <v>5704</v>
      </c>
      <c r="D1491">
        <v>1000</v>
      </c>
      <c r="E1491">
        <v>205</v>
      </c>
      <c r="F1491" t="s">
        <v>8221</v>
      </c>
      <c r="G1491" t="s">
        <v>8224</v>
      </c>
      <c r="H1491" t="s">
        <v>8246</v>
      </c>
      <c r="I1491">
        <v>1463329260</v>
      </c>
      <c r="J1491" s="14" t="str">
        <f>TEXT(((Table1[[#This Row],[deadline]]/60/60)/24)+DATE(1970,1,1),"mmm")</f>
        <v>May</v>
      </c>
      <c r="K1491" s="14" t="str">
        <f>TEXT(((Table1[[#This Row],[deadline]]/60/60)/24)+DATE(1970,1,1),"yyyy")</f>
        <v>2016</v>
      </c>
      <c r="L1491">
        <v>1458147982</v>
      </c>
      <c r="M1491">
        <f>((Table1[[#This Row],[launched_at]]/60/60)/24)+DATE(1970,1,1)+(-5/24)</f>
        <v>42445.504421296289</v>
      </c>
      <c r="N1491" t="b">
        <v>0</v>
      </c>
      <c r="O1491">
        <v>10</v>
      </c>
      <c r="P1491" t="b">
        <v>0</v>
      </c>
      <c r="Q1491" t="s">
        <v>8291</v>
      </c>
      <c r="R1491" s="5">
        <f>Table1[[#This Row],[pledged]]/D1491</f>
        <v>0.20499999999999999</v>
      </c>
      <c r="S1491" s="6">
        <f>IFERROR(Table1[[#This Row],[pledged]]/Table1[[#This Row],[backers_count]],0)</f>
        <v>20.5</v>
      </c>
      <c r="T1491" s="5" t="s">
        <v>8338</v>
      </c>
      <c r="U1491" s="5" t="s">
        <v>8345</v>
      </c>
    </row>
    <row r="1492" spans="1:21" ht="45" x14ac:dyDescent="0.2">
      <c r="A1492">
        <v>4091</v>
      </c>
      <c r="B1492" s="3" t="s">
        <v>4087</v>
      </c>
      <c r="C1492" s="3" t="s">
        <v>8194</v>
      </c>
      <c r="D1492">
        <v>1600</v>
      </c>
      <c r="E1492">
        <v>204</v>
      </c>
      <c r="F1492" t="s">
        <v>8221</v>
      </c>
      <c r="G1492" t="s">
        <v>8224</v>
      </c>
      <c r="H1492" t="s">
        <v>8246</v>
      </c>
      <c r="I1492">
        <v>1421410151</v>
      </c>
      <c r="J1492" s="14" t="str">
        <f>TEXT(((Table1[[#This Row],[deadline]]/60/60)/24)+DATE(1970,1,1),"mmm")</f>
        <v>Jan</v>
      </c>
      <c r="K1492" s="14" t="str">
        <f>TEXT(((Table1[[#This Row],[deadline]]/60/60)/24)+DATE(1970,1,1),"yyyy")</f>
        <v>2015</v>
      </c>
      <c r="L1492">
        <v>1418818151</v>
      </c>
      <c r="M1492">
        <f>((Table1[[#This Row],[launched_at]]/60/60)/24)+DATE(1970,1,1)+(-5/24)</f>
        <v>41990.298043981478</v>
      </c>
      <c r="N1492" t="b">
        <v>0</v>
      </c>
      <c r="O1492">
        <v>8</v>
      </c>
      <c r="P1492" t="b">
        <v>0</v>
      </c>
      <c r="Q1492" t="s">
        <v>8271</v>
      </c>
      <c r="R1492" s="5">
        <f>Table1[[#This Row],[pledged]]/D1492</f>
        <v>0.1275</v>
      </c>
      <c r="S1492" s="6">
        <f>IFERROR(Table1[[#This Row],[pledged]]/Table1[[#This Row],[backers_count]],0)</f>
        <v>25.5</v>
      </c>
      <c r="T1492" s="5" t="s">
        <v>8317</v>
      </c>
      <c r="U1492" s="5" t="s">
        <v>8318</v>
      </c>
    </row>
    <row r="1493" spans="1:21" ht="45" x14ac:dyDescent="0.2">
      <c r="A1493">
        <v>424</v>
      </c>
      <c r="B1493" s="3" t="s">
        <v>425</v>
      </c>
      <c r="C1493" s="3" t="s">
        <v>4534</v>
      </c>
      <c r="D1493">
        <v>3000</v>
      </c>
      <c r="E1493">
        <v>203.9</v>
      </c>
      <c r="F1493" t="s">
        <v>8221</v>
      </c>
      <c r="G1493" t="s">
        <v>8224</v>
      </c>
      <c r="H1493" t="s">
        <v>8246</v>
      </c>
      <c r="I1493">
        <v>1332748899</v>
      </c>
      <c r="J1493" s="14" t="str">
        <f>TEXT(((Table1[[#This Row],[deadline]]/60/60)/24)+DATE(1970,1,1),"mmm")</f>
        <v>Mar</v>
      </c>
      <c r="K1493" s="14" t="str">
        <f>TEXT(((Table1[[#This Row],[deadline]]/60/60)/24)+DATE(1970,1,1),"yyyy")</f>
        <v>2012</v>
      </c>
      <c r="L1493">
        <v>1327568499</v>
      </c>
      <c r="M1493" s="13">
        <f>((Table1[[#This Row],[launched_at]]/60/60)/24)+DATE(1970,1,1)+(-5/24)</f>
        <v>40934.167812499996</v>
      </c>
      <c r="N1493" t="b">
        <v>0</v>
      </c>
      <c r="O1493">
        <v>5</v>
      </c>
      <c r="P1493" t="b">
        <v>0</v>
      </c>
      <c r="Q1493" t="s">
        <v>8270</v>
      </c>
      <c r="R1493" s="5">
        <f>Table1[[#This Row],[pledged]]/D1493</f>
        <v>6.7966666666666675E-2</v>
      </c>
      <c r="S1493" s="6">
        <f>IFERROR(Table1[[#This Row],[pledged]]/Table1[[#This Row],[backers_count]],0)</f>
        <v>40.78</v>
      </c>
      <c r="T1493" s="5" t="s">
        <v>8310</v>
      </c>
      <c r="U1493" s="5" t="s">
        <v>8316</v>
      </c>
    </row>
    <row r="1494" spans="1:21" ht="45" x14ac:dyDescent="0.2">
      <c r="A1494">
        <v>2403</v>
      </c>
      <c r="B1494" s="3" t="s">
        <v>2404</v>
      </c>
      <c r="C1494" s="3" t="s">
        <v>6513</v>
      </c>
      <c r="D1494">
        <v>1200</v>
      </c>
      <c r="E1494">
        <v>202</v>
      </c>
      <c r="F1494" t="s">
        <v>8221</v>
      </c>
      <c r="G1494" t="s">
        <v>8225</v>
      </c>
      <c r="H1494" t="s">
        <v>8247</v>
      </c>
      <c r="I1494">
        <v>1459368658</v>
      </c>
      <c r="J1494" s="14" t="str">
        <f>TEXT(((Table1[[#This Row],[deadline]]/60/60)/24)+DATE(1970,1,1),"mmm")</f>
        <v>Mar</v>
      </c>
      <c r="K1494" s="14" t="str">
        <f>TEXT(((Table1[[#This Row],[deadline]]/60/60)/24)+DATE(1970,1,1),"yyyy")</f>
        <v>2016</v>
      </c>
      <c r="L1494">
        <v>1454188258</v>
      </c>
      <c r="M1494">
        <f>((Table1[[#This Row],[launched_at]]/60/60)/24)+DATE(1970,1,1)+(-5/24)</f>
        <v>42399.674282407403</v>
      </c>
      <c r="N1494" t="b">
        <v>0</v>
      </c>
      <c r="O1494">
        <v>12</v>
      </c>
      <c r="P1494" t="b">
        <v>0</v>
      </c>
      <c r="Q1494" t="s">
        <v>8284</v>
      </c>
      <c r="R1494" s="5">
        <f>Table1[[#This Row],[pledged]]/D1494</f>
        <v>0.16833333333333333</v>
      </c>
      <c r="S1494" s="6">
        <f>IFERROR(Table1[[#This Row],[pledged]]/Table1[[#This Row],[backers_count]],0)</f>
        <v>16.833333333333332</v>
      </c>
      <c r="T1494" s="5" t="s">
        <v>8336</v>
      </c>
      <c r="U1494" s="5" t="s">
        <v>8337</v>
      </c>
    </row>
    <row r="1495" spans="1:21" x14ac:dyDescent="0.2">
      <c r="A1495">
        <v>3746</v>
      </c>
      <c r="B1495" s="3" t="s">
        <v>3743</v>
      </c>
      <c r="C1495" s="3" t="s">
        <v>7856</v>
      </c>
      <c r="D1495">
        <v>8500</v>
      </c>
      <c r="E1495">
        <v>202</v>
      </c>
      <c r="F1495" t="s">
        <v>8221</v>
      </c>
      <c r="G1495" t="s">
        <v>8224</v>
      </c>
      <c r="H1495" t="s">
        <v>8246</v>
      </c>
      <c r="I1495">
        <v>1475918439</v>
      </c>
      <c r="J1495" s="14" t="str">
        <f>TEXT(((Table1[[#This Row],[deadline]]/60/60)/24)+DATE(1970,1,1),"mmm")</f>
        <v>Oct</v>
      </c>
      <c r="K1495" s="14" t="str">
        <f>TEXT(((Table1[[#This Row],[deadline]]/60/60)/24)+DATE(1970,1,1),"yyyy")</f>
        <v>2016</v>
      </c>
      <c r="L1495">
        <v>1473326439</v>
      </c>
      <c r="M1495">
        <f>((Table1[[#This Row],[launched_at]]/60/60)/24)+DATE(1970,1,1)+(-5/24)</f>
        <v>42621.18100694444</v>
      </c>
      <c r="N1495" t="b">
        <v>0</v>
      </c>
      <c r="O1495">
        <v>1</v>
      </c>
      <c r="P1495" t="b">
        <v>0</v>
      </c>
      <c r="Q1495" t="s">
        <v>8271</v>
      </c>
      <c r="R1495" s="5">
        <f>Table1[[#This Row],[pledged]]/D1495</f>
        <v>2.3764705882352941E-2</v>
      </c>
      <c r="S1495" s="6">
        <f>IFERROR(Table1[[#This Row],[pledged]]/Table1[[#This Row],[backers_count]],0)</f>
        <v>202</v>
      </c>
      <c r="T1495" s="5" t="s">
        <v>8317</v>
      </c>
      <c r="U1495" s="5" t="s">
        <v>8318</v>
      </c>
    </row>
    <row r="1496" spans="1:21" ht="45" x14ac:dyDescent="0.2">
      <c r="A1496">
        <v>2401</v>
      </c>
      <c r="B1496" s="3" t="s">
        <v>2402</v>
      </c>
      <c r="C1496" s="3" t="s">
        <v>6511</v>
      </c>
      <c r="D1496">
        <v>28000</v>
      </c>
      <c r="E1496">
        <v>201</v>
      </c>
      <c r="F1496" t="s">
        <v>8221</v>
      </c>
      <c r="G1496" t="s">
        <v>8224</v>
      </c>
      <c r="H1496" t="s">
        <v>8246</v>
      </c>
      <c r="I1496">
        <v>1457207096</v>
      </c>
      <c r="J1496" s="14" t="str">
        <f>TEXT(((Table1[[#This Row],[deadline]]/60/60)/24)+DATE(1970,1,1),"mmm")</f>
        <v>Mar</v>
      </c>
      <c r="K1496" s="14" t="str">
        <f>TEXT(((Table1[[#This Row],[deadline]]/60/60)/24)+DATE(1970,1,1),"yyyy")</f>
        <v>2016</v>
      </c>
      <c r="L1496">
        <v>1452023096</v>
      </c>
      <c r="M1496">
        <f>((Table1[[#This Row],[launched_at]]/60/60)/24)+DATE(1970,1,1)+(-5/24)</f>
        <v>42374.614537037036</v>
      </c>
      <c r="N1496" t="b">
        <v>0</v>
      </c>
      <c r="O1496">
        <v>9</v>
      </c>
      <c r="P1496" t="b">
        <v>0</v>
      </c>
      <c r="Q1496" t="s">
        <v>8284</v>
      </c>
      <c r="R1496" s="5">
        <f>Table1[[#This Row],[pledged]]/D1496</f>
        <v>7.1785714285714283E-3</v>
      </c>
      <c r="S1496" s="6">
        <f>IFERROR(Table1[[#This Row],[pledged]]/Table1[[#This Row],[backers_count]],0)</f>
        <v>22.333333333333332</v>
      </c>
      <c r="T1496" s="5" t="s">
        <v>8336</v>
      </c>
      <c r="U1496" s="5" t="s">
        <v>8337</v>
      </c>
    </row>
    <row r="1497" spans="1:21" ht="45" x14ac:dyDescent="0.2">
      <c r="A1497">
        <v>4003</v>
      </c>
      <c r="B1497" s="3" t="s">
        <v>3999</v>
      </c>
      <c r="C1497" s="3" t="s">
        <v>8071</v>
      </c>
      <c r="D1497">
        <v>2000</v>
      </c>
      <c r="E1497">
        <v>201</v>
      </c>
      <c r="F1497" t="s">
        <v>8221</v>
      </c>
      <c r="G1497" t="s">
        <v>8224</v>
      </c>
      <c r="H1497" t="s">
        <v>8246</v>
      </c>
      <c r="I1497">
        <v>1424009147</v>
      </c>
      <c r="J1497" s="14" t="str">
        <f>TEXT(((Table1[[#This Row],[deadline]]/60/60)/24)+DATE(1970,1,1),"mmm")</f>
        <v>Feb</v>
      </c>
      <c r="K1497" s="14" t="str">
        <f>TEXT(((Table1[[#This Row],[deadline]]/60/60)/24)+DATE(1970,1,1),"yyyy")</f>
        <v>2015</v>
      </c>
      <c r="L1497">
        <v>1421417147</v>
      </c>
      <c r="M1497">
        <f>((Table1[[#This Row],[launched_at]]/60/60)/24)+DATE(1970,1,1)+(-5/24)</f>
        <v>42020.379016203697</v>
      </c>
      <c r="N1497" t="b">
        <v>0</v>
      </c>
      <c r="O1497">
        <v>2</v>
      </c>
      <c r="P1497" t="b">
        <v>0</v>
      </c>
      <c r="Q1497" t="s">
        <v>8271</v>
      </c>
      <c r="R1497" s="5">
        <f>Table1[[#This Row],[pledged]]/D1497</f>
        <v>0.10050000000000001</v>
      </c>
      <c r="S1497" s="6">
        <f>IFERROR(Table1[[#This Row],[pledged]]/Table1[[#This Row],[backers_count]],0)</f>
        <v>100.5</v>
      </c>
      <c r="T1497" s="5" t="s">
        <v>8317</v>
      </c>
      <c r="U1497" s="5" t="s">
        <v>8318</v>
      </c>
    </row>
    <row r="1498" spans="1:21" ht="30" x14ac:dyDescent="0.2">
      <c r="A1498">
        <v>179</v>
      </c>
      <c r="B1498" s="3" t="s">
        <v>181</v>
      </c>
      <c r="C1498" s="3" t="s">
        <v>4289</v>
      </c>
      <c r="D1498">
        <v>1000</v>
      </c>
      <c r="E1498">
        <v>200</v>
      </c>
      <c r="F1498" t="s">
        <v>8221</v>
      </c>
      <c r="G1498" t="s">
        <v>8224</v>
      </c>
      <c r="H1498" t="s">
        <v>8246</v>
      </c>
      <c r="I1498">
        <v>1457056555</v>
      </c>
      <c r="J1498" s="14" t="str">
        <f>TEXT(((Table1[[#This Row],[deadline]]/60/60)/24)+DATE(1970,1,1),"mmm")</f>
        <v>Mar</v>
      </c>
      <c r="K1498" s="14" t="str">
        <f>TEXT(((Table1[[#This Row],[deadline]]/60/60)/24)+DATE(1970,1,1),"yyyy")</f>
        <v>2016</v>
      </c>
      <c r="L1498">
        <v>1454464555</v>
      </c>
      <c r="M1498" s="13">
        <f>((Table1[[#This Row],[launched_at]]/60/60)/24)+DATE(1970,1,1)+(-5/24)</f>
        <v>42402.872164351851</v>
      </c>
      <c r="N1498" t="b">
        <v>0</v>
      </c>
      <c r="O1498">
        <v>2</v>
      </c>
      <c r="P1498" t="b">
        <v>0</v>
      </c>
      <c r="Q1498" t="s">
        <v>8268</v>
      </c>
      <c r="R1498" s="5">
        <f>Table1[[#This Row],[pledged]]/D1498</f>
        <v>0.2</v>
      </c>
      <c r="S1498" s="6">
        <f>IFERROR(Table1[[#This Row],[pledged]]/Table1[[#This Row],[backers_count]],0)</f>
        <v>100</v>
      </c>
      <c r="T1498" s="5" t="s">
        <v>8310</v>
      </c>
      <c r="U1498" s="5" t="s">
        <v>8314</v>
      </c>
    </row>
    <row r="1499" spans="1:21" ht="30" x14ac:dyDescent="0.2">
      <c r="A1499">
        <v>556</v>
      </c>
      <c r="B1499" s="3" t="s">
        <v>557</v>
      </c>
      <c r="C1499" s="3" t="s">
        <v>4666</v>
      </c>
      <c r="D1499">
        <v>8000</v>
      </c>
      <c r="E1499">
        <v>200</v>
      </c>
      <c r="F1499" t="s">
        <v>8221</v>
      </c>
      <c r="G1499" t="s">
        <v>8224</v>
      </c>
      <c r="H1499" t="s">
        <v>8246</v>
      </c>
      <c r="I1499">
        <v>1452112717</v>
      </c>
      <c r="J1499" s="14" t="str">
        <f>TEXT(((Table1[[#This Row],[deadline]]/60/60)/24)+DATE(1970,1,1),"mmm")</f>
        <v>Jan</v>
      </c>
      <c r="K1499" s="14" t="str">
        <f>TEXT(((Table1[[#This Row],[deadline]]/60/60)/24)+DATE(1970,1,1),"yyyy")</f>
        <v>2016</v>
      </c>
      <c r="L1499">
        <v>1449520717</v>
      </c>
      <c r="M1499">
        <f>((Table1[[#This Row],[launched_at]]/60/60)/24)+DATE(1970,1,1)+(-5/24)</f>
        <v>42345.651817129627</v>
      </c>
      <c r="N1499" t="b">
        <v>0</v>
      </c>
      <c r="O1499">
        <v>1</v>
      </c>
      <c r="P1499" t="b">
        <v>0</v>
      </c>
      <c r="Q1499" t="s">
        <v>8272</v>
      </c>
      <c r="R1499" s="5">
        <f>Table1[[#This Row],[pledged]]/D1499</f>
        <v>2.5000000000000001E-2</v>
      </c>
      <c r="S1499" s="6">
        <f>IFERROR(Table1[[#This Row],[pledged]]/Table1[[#This Row],[backers_count]],0)</f>
        <v>200</v>
      </c>
      <c r="T1499" s="5" t="s">
        <v>8319</v>
      </c>
      <c r="U1499" s="5" t="s">
        <v>8320</v>
      </c>
    </row>
    <row r="1500" spans="1:21" ht="45" x14ac:dyDescent="0.2">
      <c r="A1500">
        <v>893</v>
      </c>
      <c r="B1500" s="3" t="s">
        <v>894</v>
      </c>
      <c r="C1500" s="3" t="s">
        <v>5003</v>
      </c>
      <c r="D1500">
        <v>2000</v>
      </c>
      <c r="E1500">
        <v>200</v>
      </c>
      <c r="F1500" t="s">
        <v>8221</v>
      </c>
      <c r="G1500" t="s">
        <v>8224</v>
      </c>
      <c r="H1500" t="s">
        <v>8246</v>
      </c>
      <c r="I1500">
        <v>1427920363</v>
      </c>
      <c r="J1500" s="14" t="str">
        <f>TEXT(((Table1[[#This Row],[deadline]]/60/60)/24)+DATE(1970,1,1),"mmm")</f>
        <v>Apr</v>
      </c>
      <c r="K1500" s="14" t="str">
        <f>TEXT(((Table1[[#This Row],[deadline]]/60/60)/24)+DATE(1970,1,1),"yyyy")</f>
        <v>2015</v>
      </c>
      <c r="L1500">
        <v>1425331963</v>
      </c>
      <c r="M1500">
        <f>((Table1[[#This Row],[launched_at]]/60/60)/24)+DATE(1970,1,1)+(-5/24)</f>
        <v>42065.689386574071</v>
      </c>
      <c r="N1500" t="b">
        <v>0</v>
      </c>
      <c r="O1500">
        <v>5</v>
      </c>
      <c r="P1500" t="b">
        <v>0</v>
      </c>
      <c r="Q1500" t="s">
        <v>8279</v>
      </c>
      <c r="R1500" s="5">
        <f>Table1[[#This Row],[pledged]]/D1500</f>
        <v>0.1</v>
      </c>
      <c r="S1500" s="6">
        <f>IFERROR(Table1[[#This Row],[pledged]]/Table1[[#This Row],[backers_count]],0)</f>
        <v>40</v>
      </c>
      <c r="T1500" s="5" t="s">
        <v>8325</v>
      </c>
      <c r="U1500" s="5" t="s">
        <v>8329</v>
      </c>
    </row>
    <row r="1501" spans="1:21" ht="45" x14ac:dyDescent="0.2">
      <c r="A1501">
        <v>1421</v>
      </c>
      <c r="B1501" s="3" t="s">
        <v>1422</v>
      </c>
      <c r="C1501" s="3" t="s">
        <v>5531</v>
      </c>
      <c r="D1501">
        <v>200000</v>
      </c>
      <c r="E1501">
        <v>200</v>
      </c>
      <c r="F1501" t="s">
        <v>8221</v>
      </c>
      <c r="G1501" t="s">
        <v>8235</v>
      </c>
      <c r="H1501" t="s">
        <v>8255</v>
      </c>
      <c r="I1501">
        <v>1423432709</v>
      </c>
      <c r="J1501" s="14" t="str">
        <f>TEXT(((Table1[[#This Row],[deadline]]/60/60)/24)+DATE(1970,1,1),"mmm")</f>
        <v>Feb</v>
      </c>
      <c r="K1501" s="14" t="str">
        <f>TEXT(((Table1[[#This Row],[deadline]]/60/60)/24)+DATE(1970,1,1),"yyyy")</f>
        <v>2015</v>
      </c>
      <c r="L1501">
        <v>1420840709</v>
      </c>
      <c r="M1501">
        <f>((Table1[[#This Row],[launched_at]]/60/60)/24)+DATE(1970,1,1)+(-5/24)</f>
        <v>42013.707280092589</v>
      </c>
      <c r="N1501" t="b">
        <v>0</v>
      </c>
      <c r="O1501">
        <v>2</v>
      </c>
      <c r="P1501" t="b">
        <v>0</v>
      </c>
      <c r="Q1501" t="s">
        <v>8287</v>
      </c>
      <c r="R1501" s="5">
        <f>Table1[[#This Row],[pledged]]/D1501</f>
        <v>1E-3</v>
      </c>
      <c r="S1501" s="6">
        <f>IFERROR(Table1[[#This Row],[pledged]]/Table1[[#This Row],[backers_count]],0)</f>
        <v>100</v>
      </c>
      <c r="T1501" s="5" t="s">
        <v>8322</v>
      </c>
      <c r="U1501" s="5" t="s">
        <v>8341</v>
      </c>
    </row>
    <row r="1502" spans="1:21" ht="45" x14ac:dyDescent="0.2">
      <c r="A1502">
        <v>3067</v>
      </c>
      <c r="B1502" s="3" t="s">
        <v>3067</v>
      </c>
      <c r="C1502" s="3" t="s">
        <v>7177</v>
      </c>
      <c r="D1502">
        <v>8000</v>
      </c>
      <c r="E1502">
        <v>200</v>
      </c>
      <c r="F1502" t="s">
        <v>8221</v>
      </c>
      <c r="G1502" t="s">
        <v>8228</v>
      </c>
      <c r="H1502" t="s">
        <v>8250</v>
      </c>
      <c r="I1502">
        <v>1441837879</v>
      </c>
      <c r="J1502" s="14" t="str">
        <f>TEXT(((Table1[[#This Row],[deadline]]/60/60)/24)+DATE(1970,1,1),"mmm")</f>
        <v>Sep</v>
      </c>
      <c r="K1502" s="14" t="str">
        <f>TEXT(((Table1[[#This Row],[deadline]]/60/60)/24)+DATE(1970,1,1),"yyyy")</f>
        <v>2015</v>
      </c>
      <c r="L1502">
        <v>1439245879</v>
      </c>
      <c r="M1502">
        <f>((Table1[[#This Row],[launched_at]]/60/60)/24)+DATE(1970,1,1)+(-5/24)</f>
        <v>42226.730081018519</v>
      </c>
      <c r="N1502" t="b">
        <v>0</v>
      </c>
      <c r="O1502">
        <v>1</v>
      </c>
      <c r="P1502" t="b">
        <v>0</v>
      </c>
      <c r="Q1502" t="s">
        <v>8303</v>
      </c>
      <c r="R1502" s="5">
        <f>Table1[[#This Row],[pledged]]/D1502</f>
        <v>2.5000000000000001E-2</v>
      </c>
      <c r="S1502" s="6">
        <f>IFERROR(Table1[[#This Row],[pledged]]/Table1[[#This Row],[backers_count]],0)</f>
        <v>200</v>
      </c>
      <c r="T1502" s="5" t="s">
        <v>8317</v>
      </c>
      <c r="U1502" s="5" t="s">
        <v>8357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 t="str">
        <f>TEXT(((Table1[[#This Row],[deadline]]/60/60)/24)+DATE(1970,1,1),"mmm")</f>
        <v>Jul</v>
      </c>
      <c r="K1503" s="14" t="str">
        <f>TEXT(((Table1[[#This Row],[deadline]]/60/60)/24)+DATE(1970,1,1),"yyyy")</f>
        <v>2015</v>
      </c>
      <c r="L1503">
        <v>1433772023</v>
      </c>
      <c r="M1503">
        <f>((Table1[[#This Row],[launched_at]]/60/60)/24)+DATE(1970,1,1)+(-5/24)</f>
        <v>42163.3752662037</v>
      </c>
      <c r="N1503" t="b">
        <v>1</v>
      </c>
      <c r="O1503">
        <v>885</v>
      </c>
      <c r="P1503" t="b">
        <v>1</v>
      </c>
      <c r="Q1503" t="s">
        <v>8285</v>
      </c>
      <c r="R1503" s="5">
        <f>Table1[[#This Row],[pledged]]/D1503</f>
        <v>1.6633076923076924</v>
      </c>
      <c r="S1503" s="6">
        <f>IFERROR(Table1[[#This Row],[pledged]]/Table1[[#This Row],[backers_count]],0)</f>
        <v>97.731073446327684</v>
      </c>
      <c r="T1503" s="5" t="s">
        <v>8338</v>
      </c>
      <c r="U1503" s="5" t="s">
        <v>8339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 t="str">
        <f>TEXT(((Table1[[#This Row],[deadline]]/60/60)/24)+DATE(1970,1,1),"mmm")</f>
        <v>Mar</v>
      </c>
      <c r="K1504" s="14" t="str">
        <f>TEXT(((Table1[[#This Row],[deadline]]/60/60)/24)+DATE(1970,1,1),"yyyy")</f>
        <v>2016</v>
      </c>
      <c r="L1504">
        <v>1456491680</v>
      </c>
      <c r="M1504">
        <f>((Table1[[#This Row],[launched_at]]/60/60)/24)+DATE(1970,1,1)+(-5/24)</f>
        <v>42426.33425925926</v>
      </c>
      <c r="N1504" t="b">
        <v>1</v>
      </c>
      <c r="O1504">
        <v>329</v>
      </c>
      <c r="P1504" t="b">
        <v>1</v>
      </c>
      <c r="Q1504" t="s">
        <v>8285</v>
      </c>
      <c r="R1504" s="5">
        <f>Table1[[#This Row],[pledged]]/D1504</f>
        <v>1.0144545454545455</v>
      </c>
      <c r="S1504" s="6">
        <f>IFERROR(Table1[[#This Row],[pledged]]/Table1[[#This Row],[backers_count]],0)</f>
        <v>67.835866261398181</v>
      </c>
      <c r="T1504" s="5" t="s">
        <v>8338</v>
      </c>
      <c r="U1504" s="5" t="s">
        <v>8339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 t="str">
        <f>TEXT(((Table1[[#This Row],[deadline]]/60/60)/24)+DATE(1970,1,1),"mmm")</f>
        <v>Oct</v>
      </c>
      <c r="K1505" s="14" t="str">
        <f>TEXT(((Table1[[#This Row],[deadline]]/60/60)/24)+DATE(1970,1,1),"yyyy")</f>
        <v>2016</v>
      </c>
      <c r="L1505">
        <v>1472026801</v>
      </c>
      <c r="M1505">
        <f>((Table1[[#This Row],[launched_at]]/60/60)/24)+DATE(1970,1,1)+(-5/24)</f>
        <v>42606.13890046296</v>
      </c>
      <c r="N1505" t="b">
        <v>1</v>
      </c>
      <c r="O1505">
        <v>71</v>
      </c>
      <c r="P1505" t="b">
        <v>1</v>
      </c>
      <c r="Q1505" t="s">
        <v>8285</v>
      </c>
      <c r="R1505" s="5">
        <f>Table1[[#This Row],[pledged]]/D1505</f>
        <v>1.0789146666666667</v>
      </c>
      <c r="S1505" s="6">
        <f>IFERROR(Table1[[#This Row],[pledged]]/Table1[[#This Row],[backers_count]],0)</f>
        <v>56.98492957746479</v>
      </c>
      <c r="T1505" s="5" t="s">
        <v>8338</v>
      </c>
      <c r="U1505" s="5" t="s">
        <v>8339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 t="str">
        <f>TEXT(((Table1[[#This Row],[deadline]]/60/60)/24)+DATE(1970,1,1),"mmm")</f>
        <v>Jun</v>
      </c>
      <c r="K1506" s="14" t="str">
        <f>TEXT(((Table1[[#This Row],[deadline]]/60/60)/24)+DATE(1970,1,1),"yyyy")</f>
        <v>2014</v>
      </c>
      <c r="L1506">
        <v>1399996024</v>
      </c>
      <c r="M1506">
        <f>((Table1[[#This Row],[launched_at]]/60/60)/24)+DATE(1970,1,1)+(-5/24)</f>
        <v>41772.44935185185</v>
      </c>
      <c r="N1506" t="b">
        <v>1</v>
      </c>
      <c r="O1506">
        <v>269</v>
      </c>
      <c r="P1506" t="b">
        <v>1</v>
      </c>
      <c r="Q1506" t="s">
        <v>8285</v>
      </c>
      <c r="R1506" s="5">
        <f>Table1[[#This Row],[pledged]]/D1506</f>
        <v>2.7793846153846156</v>
      </c>
      <c r="S1506" s="6">
        <f>IFERROR(Table1[[#This Row],[pledged]]/Table1[[#This Row],[backers_count]],0)</f>
        <v>67.159851301115239</v>
      </c>
      <c r="T1506" s="5" t="s">
        <v>8338</v>
      </c>
      <c r="U1506" s="5" t="s">
        <v>8339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 t="str">
        <f>TEXT(((Table1[[#This Row],[deadline]]/60/60)/24)+DATE(1970,1,1),"mmm")</f>
        <v>Mar</v>
      </c>
      <c r="K1507" s="14" t="str">
        <f>TEXT(((Table1[[#This Row],[deadline]]/60/60)/24)+DATE(1970,1,1),"yyyy")</f>
        <v>2016</v>
      </c>
      <c r="L1507">
        <v>1455446303</v>
      </c>
      <c r="M1507">
        <f>((Table1[[#This Row],[launched_at]]/60/60)/24)+DATE(1970,1,1)+(-5/24)</f>
        <v>42414.234988425924</v>
      </c>
      <c r="N1507" t="b">
        <v>1</v>
      </c>
      <c r="O1507">
        <v>345</v>
      </c>
      <c r="P1507" t="b">
        <v>1</v>
      </c>
      <c r="Q1507" t="s">
        <v>8285</v>
      </c>
      <c r="R1507" s="5">
        <f>Table1[[#This Row],[pledged]]/D1507</f>
        <v>1.0358125</v>
      </c>
      <c r="S1507" s="6">
        <f>IFERROR(Table1[[#This Row],[pledged]]/Table1[[#This Row],[backers_count]],0)</f>
        <v>48.037681159420288</v>
      </c>
      <c r="T1507" s="5" t="s">
        <v>8338</v>
      </c>
      <c r="U1507" s="5" t="s">
        <v>8339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 t="str">
        <f>TEXT(((Table1[[#This Row],[deadline]]/60/60)/24)+DATE(1970,1,1),"mmm")</f>
        <v>Jul</v>
      </c>
      <c r="K1508" s="14" t="str">
        <f>TEXT(((Table1[[#This Row],[deadline]]/60/60)/24)+DATE(1970,1,1),"yyyy")</f>
        <v>2014</v>
      </c>
      <c r="L1508">
        <v>1403635904</v>
      </c>
      <c r="M1508">
        <f>((Table1[[#This Row],[launched_at]]/60/60)/24)+DATE(1970,1,1)+(-5/24)</f>
        <v>41814.577592592592</v>
      </c>
      <c r="N1508" t="b">
        <v>1</v>
      </c>
      <c r="O1508">
        <v>43</v>
      </c>
      <c r="P1508" t="b">
        <v>1</v>
      </c>
      <c r="Q1508" t="s">
        <v>8285</v>
      </c>
      <c r="R1508" s="5">
        <f>Table1[[#This Row],[pledged]]/D1508</f>
        <v>1.1140000000000001</v>
      </c>
      <c r="S1508" s="6">
        <f>IFERROR(Table1[[#This Row],[pledged]]/Table1[[#This Row],[backers_count]],0)</f>
        <v>38.860465116279073</v>
      </c>
      <c r="T1508" s="5" t="s">
        <v>8338</v>
      </c>
      <c r="U1508" s="5" t="s">
        <v>8339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 t="str">
        <f>TEXT(((Table1[[#This Row],[deadline]]/60/60)/24)+DATE(1970,1,1),"mmm")</f>
        <v>May</v>
      </c>
      <c r="K1509" s="14" t="str">
        <f>TEXT(((Table1[[#This Row],[deadline]]/60/60)/24)+DATE(1970,1,1),"yyyy")</f>
        <v>2010</v>
      </c>
      <c r="L1509">
        <v>1268822909</v>
      </c>
      <c r="M1509">
        <f>((Table1[[#This Row],[launched_at]]/60/60)/24)+DATE(1970,1,1)+(-5/24)</f>
        <v>40254.242002314815</v>
      </c>
      <c r="N1509" t="b">
        <v>1</v>
      </c>
      <c r="O1509">
        <v>33</v>
      </c>
      <c r="P1509" t="b">
        <v>1</v>
      </c>
      <c r="Q1509" t="s">
        <v>8285</v>
      </c>
      <c r="R1509" s="5">
        <f>Table1[[#This Row],[pledged]]/D1509</f>
        <v>2.15</v>
      </c>
      <c r="S1509" s="6">
        <f>IFERROR(Table1[[#This Row],[pledged]]/Table1[[#This Row],[backers_count]],0)</f>
        <v>78.181818181818187</v>
      </c>
      <c r="T1509" s="5" t="s">
        <v>8338</v>
      </c>
      <c r="U1509" s="5" t="s">
        <v>8339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 t="str">
        <f>TEXT(((Table1[[#This Row],[deadline]]/60/60)/24)+DATE(1970,1,1),"mmm")</f>
        <v>Jun</v>
      </c>
      <c r="K1510" s="14" t="str">
        <f>TEXT(((Table1[[#This Row],[deadline]]/60/60)/24)+DATE(1970,1,1),"yyyy")</f>
        <v>2014</v>
      </c>
      <c r="L1510">
        <v>1401201881</v>
      </c>
      <c r="M1510">
        <f>((Table1[[#This Row],[launched_at]]/60/60)/24)+DATE(1970,1,1)+(-5/24)</f>
        <v>41786.406030092592</v>
      </c>
      <c r="N1510" t="b">
        <v>1</v>
      </c>
      <c r="O1510">
        <v>211</v>
      </c>
      <c r="P1510" t="b">
        <v>1</v>
      </c>
      <c r="Q1510" t="s">
        <v>8285</v>
      </c>
      <c r="R1510" s="5">
        <f>Table1[[#This Row],[pledged]]/D1510</f>
        <v>1.1076216216216217</v>
      </c>
      <c r="S1510" s="6">
        <f>IFERROR(Table1[[#This Row],[pledged]]/Table1[[#This Row],[backers_count]],0)</f>
        <v>97.113744075829388</v>
      </c>
      <c r="T1510" s="5" t="s">
        <v>8338</v>
      </c>
      <c r="U1510" s="5" t="s">
        <v>8339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 t="str">
        <f>TEXT(((Table1[[#This Row],[deadline]]/60/60)/24)+DATE(1970,1,1),"mmm")</f>
        <v>Feb</v>
      </c>
      <c r="K1511" s="14" t="str">
        <f>TEXT(((Table1[[#This Row],[deadline]]/60/60)/24)+DATE(1970,1,1),"yyyy")</f>
        <v>2017</v>
      </c>
      <c r="L1511">
        <v>1484570885</v>
      </c>
      <c r="M1511">
        <f>((Table1[[#This Row],[launched_at]]/60/60)/24)+DATE(1970,1,1)+(-5/24)</f>
        <v>42751.325057870366</v>
      </c>
      <c r="N1511" t="b">
        <v>1</v>
      </c>
      <c r="O1511">
        <v>196</v>
      </c>
      <c r="P1511" t="b">
        <v>1</v>
      </c>
      <c r="Q1511" t="s">
        <v>8285</v>
      </c>
      <c r="R1511" s="5">
        <f>Table1[[#This Row],[pledged]]/D1511</f>
        <v>1.2364125714285714</v>
      </c>
      <c r="S1511" s="6">
        <f>IFERROR(Table1[[#This Row],[pledged]]/Table1[[#This Row],[backers_count]],0)</f>
        <v>110.39397959183674</v>
      </c>
      <c r="T1511" s="5" t="s">
        <v>8338</v>
      </c>
      <c r="U1511" s="5" t="s">
        <v>8339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 t="str">
        <f>TEXT(((Table1[[#This Row],[deadline]]/60/60)/24)+DATE(1970,1,1),"mmm")</f>
        <v>Jul</v>
      </c>
      <c r="K1512" s="14" t="str">
        <f>TEXT(((Table1[[#This Row],[deadline]]/60/60)/24)+DATE(1970,1,1),"yyyy")</f>
        <v>2014</v>
      </c>
      <c r="L1512">
        <v>1403169278</v>
      </c>
      <c r="M1512">
        <f>((Table1[[#This Row],[launched_at]]/60/60)/24)+DATE(1970,1,1)+(-5/24)</f>
        <v>41809.176828703698</v>
      </c>
      <c r="N1512" t="b">
        <v>1</v>
      </c>
      <c r="O1512">
        <v>405</v>
      </c>
      <c r="P1512" t="b">
        <v>1</v>
      </c>
      <c r="Q1512" t="s">
        <v>8285</v>
      </c>
      <c r="R1512" s="5">
        <f>Table1[[#This Row],[pledged]]/D1512</f>
        <v>1.0103500000000001</v>
      </c>
      <c r="S1512" s="6">
        <f>IFERROR(Table1[[#This Row],[pledged]]/Table1[[#This Row],[backers_count]],0)</f>
        <v>39.91506172839506</v>
      </c>
      <c r="T1512" s="5" t="s">
        <v>8338</v>
      </c>
      <c r="U1512" s="5" t="s">
        <v>8339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 t="str">
        <f>TEXT(((Table1[[#This Row],[deadline]]/60/60)/24)+DATE(1970,1,1),"mmm")</f>
        <v>Nov</v>
      </c>
      <c r="K1513" s="14" t="str">
        <f>TEXT(((Table1[[#This Row],[deadline]]/60/60)/24)+DATE(1970,1,1),"yyyy")</f>
        <v>2015</v>
      </c>
      <c r="L1513">
        <v>1445263204</v>
      </c>
      <c r="M1513">
        <f>((Table1[[#This Row],[launched_at]]/60/60)/24)+DATE(1970,1,1)+(-5/24)</f>
        <v>42296.375046296293</v>
      </c>
      <c r="N1513" t="b">
        <v>1</v>
      </c>
      <c r="O1513">
        <v>206</v>
      </c>
      <c r="P1513" t="b">
        <v>1</v>
      </c>
      <c r="Q1513" t="s">
        <v>8285</v>
      </c>
      <c r="R1513" s="5">
        <f>Table1[[#This Row],[pledged]]/D1513</f>
        <v>1.1179285714285714</v>
      </c>
      <c r="S1513" s="6">
        <f>IFERROR(Table1[[#This Row],[pledged]]/Table1[[#This Row],[backers_count]],0)</f>
        <v>75.975728155339809</v>
      </c>
      <c r="T1513" s="5" t="s">
        <v>8338</v>
      </c>
      <c r="U1513" s="5" t="s">
        <v>8339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 t="str">
        <f>TEXT(((Table1[[#This Row],[deadline]]/60/60)/24)+DATE(1970,1,1),"mmm")</f>
        <v>Feb</v>
      </c>
      <c r="K1514" s="14" t="str">
        <f>TEXT(((Table1[[#This Row],[deadline]]/60/60)/24)+DATE(1970,1,1),"yyyy")</f>
        <v>2017</v>
      </c>
      <c r="L1514">
        <v>1483719939</v>
      </c>
      <c r="M1514">
        <f>((Table1[[#This Row],[launched_at]]/60/60)/24)+DATE(1970,1,1)+(-5/24)</f>
        <v>42741.476145833331</v>
      </c>
      <c r="N1514" t="b">
        <v>1</v>
      </c>
      <c r="O1514">
        <v>335</v>
      </c>
      <c r="P1514" t="b">
        <v>1</v>
      </c>
      <c r="Q1514" t="s">
        <v>8285</v>
      </c>
      <c r="R1514" s="5">
        <f>Table1[[#This Row],[pledged]]/D1514</f>
        <v>5.5877142857142861</v>
      </c>
      <c r="S1514" s="6">
        <f>IFERROR(Table1[[#This Row],[pledged]]/Table1[[#This Row],[backers_count]],0)</f>
        <v>58.379104477611939</v>
      </c>
      <c r="T1514" s="5" t="s">
        <v>8338</v>
      </c>
      <c r="U1514" s="5" t="s">
        <v>8339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 t="str">
        <f>TEXT(((Table1[[#This Row],[deadline]]/60/60)/24)+DATE(1970,1,1),"mmm")</f>
        <v>Jul</v>
      </c>
      <c r="K1515" s="14" t="str">
        <f>TEXT(((Table1[[#This Row],[deadline]]/60/60)/24)+DATE(1970,1,1),"yyyy")</f>
        <v>2014</v>
      </c>
      <c r="L1515">
        <v>1402931866</v>
      </c>
      <c r="M1515">
        <f>((Table1[[#This Row],[launched_at]]/60/60)/24)+DATE(1970,1,1)+(-5/24)</f>
        <v>41806.42900462963</v>
      </c>
      <c r="N1515" t="b">
        <v>1</v>
      </c>
      <c r="O1515">
        <v>215</v>
      </c>
      <c r="P1515" t="b">
        <v>1</v>
      </c>
      <c r="Q1515" t="s">
        <v>8285</v>
      </c>
      <c r="R1515" s="5">
        <f>Table1[[#This Row],[pledged]]/D1515</f>
        <v>1.5001875</v>
      </c>
      <c r="S1515" s="6">
        <f>IFERROR(Table1[[#This Row],[pledged]]/Table1[[#This Row],[backers_count]],0)</f>
        <v>55.82093023255814</v>
      </c>
      <c r="T1515" s="5" t="s">
        <v>8338</v>
      </c>
      <c r="U1515" s="5" t="s">
        <v>8339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 t="str">
        <f>TEXT(((Table1[[#This Row],[deadline]]/60/60)/24)+DATE(1970,1,1),"mmm")</f>
        <v>Sep</v>
      </c>
      <c r="K1516" s="14" t="str">
        <f>TEXT(((Table1[[#This Row],[deadline]]/60/60)/24)+DATE(1970,1,1),"yyyy")</f>
        <v>2015</v>
      </c>
      <c r="L1516">
        <v>1439907640</v>
      </c>
      <c r="M1516">
        <f>((Table1[[#This Row],[launched_at]]/60/60)/24)+DATE(1970,1,1)+(-5/24)</f>
        <v>42234.389351851853</v>
      </c>
      <c r="N1516" t="b">
        <v>1</v>
      </c>
      <c r="O1516">
        <v>176</v>
      </c>
      <c r="P1516" t="b">
        <v>1</v>
      </c>
      <c r="Q1516" t="s">
        <v>8285</v>
      </c>
      <c r="R1516" s="5">
        <f>Table1[[#This Row],[pledged]]/D1516</f>
        <v>1.0647599999999999</v>
      </c>
      <c r="S1516" s="6">
        <f>IFERROR(Table1[[#This Row],[pledged]]/Table1[[#This Row],[backers_count]],0)</f>
        <v>151.24431818181819</v>
      </c>
      <c r="T1516" s="5" t="s">
        <v>8338</v>
      </c>
      <c r="U1516" s="5" t="s">
        <v>8339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 t="str">
        <f>TEXT(((Table1[[#This Row],[deadline]]/60/60)/24)+DATE(1970,1,1),"mmm")</f>
        <v>Mar</v>
      </c>
      <c r="K1517" s="14" t="str">
        <f>TEXT(((Table1[[#This Row],[deadline]]/60/60)/24)+DATE(1970,1,1),"yyyy")</f>
        <v>2016</v>
      </c>
      <c r="L1517">
        <v>1455516297</v>
      </c>
      <c r="M1517">
        <f>((Table1[[#This Row],[launched_at]]/60/60)/24)+DATE(1970,1,1)+(-5/24)</f>
        <v>42415.04510416666</v>
      </c>
      <c r="N1517" t="b">
        <v>1</v>
      </c>
      <c r="O1517">
        <v>555</v>
      </c>
      <c r="P1517" t="b">
        <v>1</v>
      </c>
      <c r="Q1517" t="s">
        <v>8285</v>
      </c>
      <c r="R1517" s="5">
        <f>Table1[[#This Row],[pledged]]/D1517</f>
        <v>1.57189</v>
      </c>
      <c r="S1517" s="6">
        <f>IFERROR(Table1[[#This Row],[pledged]]/Table1[[#This Row],[backers_count]],0)</f>
        <v>849.67027027027029</v>
      </c>
      <c r="T1517" s="5" t="s">
        <v>8338</v>
      </c>
      <c r="U1517" s="5" t="s">
        <v>8339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 t="str">
        <f>TEXT(((Table1[[#This Row],[deadline]]/60/60)/24)+DATE(1970,1,1),"mmm")</f>
        <v>Oct</v>
      </c>
      <c r="K1518" s="14" t="str">
        <f>TEXT(((Table1[[#This Row],[deadline]]/60/60)/24)+DATE(1970,1,1),"yyyy")</f>
        <v>2016</v>
      </c>
      <c r="L1518">
        <v>1473160292</v>
      </c>
      <c r="M1518">
        <f>((Table1[[#This Row],[launched_at]]/60/60)/24)+DATE(1970,1,1)+(-5/24)</f>
        <v>42619.258009259262</v>
      </c>
      <c r="N1518" t="b">
        <v>1</v>
      </c>
      <c r="O1518">
        <v>116</v>
      </c>
      <c r="P1518" t="b">
        <v>1</v>
      </c>
      <c r="Q1518" t="s">
        <v>8285</v>
      </c>
      <c r="R1518" s="5">
        <f>Table1[[#This Row],[pledged]]/D1518</f>
        <v>1.0865882352941176</v>
      </c>
      <c r="S1518" s="6">
        <f>IFERROR(Table1[[#This Row],[pledged]]/Table1[[#This Row],[backers_count]],0)</f>
        <v>159.24137931034483</v>
      </c>
      <c r="T1518" s="5" t="s">
        <v>8338</v>
      </c>
      <c r="U1518" s="5" t="s">
        <v>8339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 t="str">
        <f>TEXT(((Table1[[#This Row],[deadline]]/60/60)/24)+DATE(1970,1,1),"mmm")</f>
        <v>Dec</v>
      </c>
      <c r="K1519" s="14" t="str">
        <f>TEXT(((Table1[[#This Row],[deadline]]/60/60)/24)+DATE(1970,1,1),"yyyy")</f>
        <v>2014</v>
      </c>
      <c r="L1519">
        <v>1415194553</v>
      </c>
      <c r="M1519">
        <f>((Table1[[#This Row],[launched_at]]/60/60)/24)+DATE(1970,1,1)+(-5/24)</f>
        <v>41948.358252314814</v>
      </c>
      <c r="N1519" t="b">
        <v>1</v>
      </c>
      <c r="O1519">
        <v>615</v>
      </c>
      <c r="P1519" t="b">
        <v>1</v>
      </c>
      <c r="Q1519" t="s">
        <v>8285</v>
      </c>
      <c r="R1519" s="5">
        <f>Table1[[#This Row],[pledged]]/D1519</f>
        <v>1.6197999999999999</v>
      </c>
      <c r="S1519" s="6">
        <f>IFERROR(Table1[[#This Row],[pledged]]/Table1[[#This Row],[backers_count]],0)</f>
        <v>39.507317073170732</v>
      </c>
      <c r="T1519" s="5" t="s">
        <v>8338</v>
      </c>
      <c r="U1519" s="5" t="s">
        <v>8339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 t="str">
        <f>TEXT(((Table1[[#This Row],[deadline]]/60/60)/24)+DATE(1970,1,1),"mmm")</f>
        <v>May</v>
      </c>
      <c r="K1520" s="14" t="str">
        <f>TEXT(((Table1[[#This Row],[deadline]]/60/60)/24)+DATE(1970,1,1),"yyyy")</f>
        <v>2014</v>
      </c>
      <c r="L1520">
        <v>1398973252</v>
      </c>
      <c r="M1520">
        <f>((Table1[[#This Row],[launched_at]]/60/60)/24)+DATE(1970,1,1)+(-5/24)</f>
        <v>41760.611712962964</v>
      </c>
      <c r="N1520" t="b">
        <v>1</v>
      </c>
      <c r="O1520">
        <v>236</v>
      </c>
      <c r="P1520" t="b">
        <v>1</v>
      </c>
      <c r="Q1520" t="s">
        <v>8285</v>
      </c>
      <c r="R1520" s="5">
        <f>Table1[[#This Row],[pledged]]/D1520</f>
        <v>2.0536666666666665</v>
      </c>
      <c r="S1520" s="6">
        <f>IFERROR(Table1[[#This Row],[pledged]]/Table1[[#This Row],[backers_count]],0)</f>
        <v>130.52966101694915</v>
      </c>
      <c r="T1520" s="5" t="s">
        <v>8338</v>
      </c>
      <c r="U1520" s="5" t="s">
        <v>8339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 t="str">
        <f>TEXT(((Table1[[#This Row],[deadline]]/60/60)/24)+DATE(1970,1,1),"mmm")</f>
        <v>Jun</v>
      </c>
      <c r="K1521" s="14" t="str">
        <f>TEXT(((Table1[[#This Row],[deadline]]/60/60)/24)+DATE(1970,1,1),"yyyy")</f>
        <v>2014</v>
      </c>
      <c r="L1521">
        <v>1400867283</v>
      </c>
      <c r="M1521">
        <f>((Table1[[#This Row],[launched_at]]/60/60)/24)+DATE(1970,1,1)+(-5/24)</f>
        <v>41782.533368055556</v>
      </c>
      <c r="N1521" t="b">
        <v>1</v>
      </c>
      <c r="O1521">
        <v>145</v>
      </c>
      <c r="P1521" t="b">
        <v>1</v>
      </c>
      <c r="Q1521" t="s">
        <v>8285</v>
      </c>
      <c r="R1521" s="5">
        <f>Table1[[#This Row],[pledged]]/D1521</f>
        <v>1.033638888888889</v>
      </c>
      <c r="S1521" s="6">
        <f>IFERROR(Table1[[#This Row],[pledged]]/Table1[[#This Row],[backers_count]],0)</f>
        <v>64.156896551724131</v>
      </c>
      <c r="T1521" s="5" t="s">
        <v>8338</v>
      </c>
      <c r="U1521" s="5" t="s">
        <v>8339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 t="str">
        <f>TEXT(((Table1[[#This Row],[deadline]]/60/60)/24)+DATE(1970,1,1),"mmm")</f>
        <v>Dec</v>
      </c>
      <c r="K1522" s="14" t="str">
        <f>TEXT(((Table1[[#This Row],[deadline]]/60/60)/24)+DATE(1970,1,1),"yyyy")</f>
        <v>2014</v>
      </c>
      <c r="L1522">
        <v>1415824513</v>
      </c>
      <c r="M1522">
        <f>((Table1[[#This Row],[launched_at]]/60/60)/24)+DATE(1970,1,1)+(-5/24)</f>
        <v>41955.649456018517</v>
      </c>
      <c r="N1522" t="b">
        <v>1</v>
      </c>
      <c r="O1522">
        <v>167</v>
      </c>
      <c r="P1522" t="b">
        <v>1</v>
      </c>
      <c r="Q1522" t="s">
        <v>8285</v>
      </c>
      <c r="R1522" s="5">
        <f>Table1[[#This Row],[pledged]]/D1522</f>
        <v>1.0347222222222223</v>
      </c>
      <c r="S1522" s="6">
        <f>IFERROR(Table1[[#This Row],[pledged]]/Table1[[#This Row],[backers_count]],0)</f>
        <v>111.52694610778443</v>
      </c>
      <c r="T1522" s="5" t="s">
        <v>8338</v>
      </c>
      <c r="U1522" s="5" t="s">
        <v>8339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 t="str">
        <f>TEXT(((Table1[[#This Row],[deadline]]/60/60)/24)+DATE(1970,1,1),"mmm")</f>
        <v>Jun</v>
      </c>
      <c r="K1523" s="14" t="str">
        <f>TEXT(((Table1[[#This Row],[deadline]]/60/60)/24)+DATE(1970,1,1),"yyyy")</f>
        <v>2016</v>
      </c>
      <c r="L1523">
        <v>1462248091</v>
      </c>
      <c r="M1523">
        <f>((Table1[[#This Row],[launched_at]]/60/60)/24)+DATE(1970,1,1)+(-5/24)</f>
        <v>42492.959386574068</v>
      </c>
      <c r="N1523" t="b">
        <v>1</v>
      </c>
      <c r="O1523">
        <v>235</v>
      </c>
      <c r="P1523" t="b">
        <v>1</v>
      </c>
      <c r="Q1523" t="s">
        <v>8285</v>
      </c>
      <c r="R1523" s="5">
        <f>Table1[[#This Row],[pledged]]/D1523</f>
        <v>1.0681333333333334</v>
      </c>
      <c r="S1523" s="6">
        <f>IFERROR(Table1[[#This Row],[pledged]]/Table1[[#This Row],[backers_count]],0)</f>
        <v>170.44680851063831</v>
      </c>
      <c r="T1523" s="5" t="s">
        <v>8338</v>
      </c>
      <c r="U1523" s="5" t="s">
        <v>8339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 t="str">
        <f>TEXT(((Table1[[#This Row],[deadline]]/60/60)/24)+DATE(1970,1,1),"mmm")</f>
        <v>Oct</v>
      </c>
      <c r="K1524" s="14" t="str">
        <f>TEXT(((Table1[[#This Row],[deadline]]/60/60)/24)+DATE(1970,1,1),"yyyy")</f>
        <v>2014</v>
      </c>
      <c r="L1524">
        <v>1410983739</v>
      </c>
      <c r="M1524">
        <f>((Table1[[#This Row],[launched_at]]/60/60)/24)+DATE(1970,1,1)+(-5/24)</f>
        <v>41899.621979166666</v>
      </c>
      <c r="N1524" t="b">
        <v>1</v>
      </c>
      <c r="O1524">
        <v>452</v>
      </c>
      <c r="P1524" t="b">
        <v>1</v>
      </c>
      <c r="Q1524" t="s">
        <v>8285</v>
      </c>
      <c r="R1524" s="5">
        <f>Table1[[#This Row],[pledged]]/D1524</f>
        <v>1.3896574712643677</v>
      </c>
      <c r="S1524" s="6">
        <f>IFERROR(Table1[[#This Row],[pledged]]/Table1[[#This Row],[backers_count]],0)</f>
        <v>133.7391592920354</v>
      </c>
      <c r="T1524" s="5" t="s">
        <v>8338</v>
      </c>
      <c r="U1524" s="5" t="s">
        <v>8339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 t="str">
        <f>TEXT(((Table1[[#This Row],[deadline]]/60/60)/24)+DATE(1970,1,1),"mmm")</f>
        <v>Dec</v>
      </c>
      <c r="K1525" s="14" t="str">
        <f>TEXT(((Table1[[#This Row],[deadline]]/60/60)/24)+DATE(1970,1,1),"yyyy")</f>
        <v>2014</v>
      </c>
      <c r="L1525">
        <v>1416592916</v>
      </c>
      <c r="M1525">
        <f>((Table1[[#This Row],[launched_at]]/60/60)/24)+DATE(1970,1,1)+(-5/24)</f>
        <v>41964.543009259258</v>
      </c>
      <c r="N1525" t="b">
        <v>1</v>
      </c>
      <c r="O1525">
        <v>241</v>
      </c>
      <c r="P1525" t="b">
        <v>1</v>
      </c>
      <c r="Q1525" t="s">
        <v>8285</v>
      </c>
      <c r="R1525" s="5">
        <f>Table1[[#This Row],[pledged]]/D1525</f>
        <v>1.2484324324324325</v>
      </c>
      <c r="S1525" s="6">
        <f>IFERROR(Table1[[#This Row],[pledged]]/Table1[[#This Row],[backers_count]],0)</f>
        <v>95.834024896265561</v>
      </c>
      <c r="T1525" s="5" t="s">
        <v>8338</v>
      </c>
      <c r="U1525" s="5" t="s">
        <v>8339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 t="str">
        <f>TEXT(((Table1[[#This Row],[deadline]]/60/60)/24)+DATE(1970,1,1),"mmm")</f>
        <v>Feb</v>
      </c>
      <c r="K1526" s="14" t="str">
        <f>TEXT(((Table1[[#This Row],[deadline]]/60/60)/24)+DATE(1970,1,1),"yyyy")</f>
        <v>2017</v>
      </c>
      <c r="L1526">
        <v>1485000090</v>
      </c>
      <c r="M1526">
        <f>((Table1[[#This Row],[launched_at]]/60/60)/24)+DATE(1970,1,1)+(-5/24)</f>
        <v>42756.292708333327</v>
      </c>
      <c r="N1526" t="b">
        <v>1</v>
      </c>
      <c r="O1526">
        <v>28</v>
      </c>
      <c r="P1526" t="b">
        <v>1</v>
      </c>
      <c r="Q1526" t="s">
        <v>8285</v>
      </c>
      <c r="R1526" s="5">
        <f>Table1[[#This Row],[pledged]]/D1526</f>
        <v>2.0699999999999998</v>
      </c>
      <c r="S1526" s="6">
        <f>IFERROR(Table1[[#This Row],[pledged]]/Table1[[#This Row],[backers_count]],0)</f>
        <v>221.78571428571428</v>
      </c>
      <c r="T1526" s="5" t="s">
        <v>8338</v>
      </c>
      <c r="U1526" s="5" t="s">
        <v>8339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 t="str">
        <f>TEXT(((Table1[[#This Row],[deadline]]/60/60)/24)+DATE(1970,1,1),"mmm")</f>
        <v>Aug</v>
      </c>
      <c r="K1527" s="14" t="str">
        <f>TEXT(((Table1[[#This Row],[deadline]]/60/60)/24)+DATE(1970,1,1),"yyyy")</f>
        <v>2016</v>
      </c>
      <c r="L1527">
        <v>1468947138</v>
      </c>
      <c r="M1527">
        <f>((Table1[[#This Row],[launched_at]]/60/60)/24)+DATE(1970,1,1)+(-5/24)</f>
        <v>42570.494652777772</v>
      </c>
      <c r="N1527" t="b">
        <v>1</v>
      </c>
      <c r="O1527">
        <v>140</v>
      </c>
      <c r="P1527" t="b">
        <v>1</v>
      </c>
      <c r="Q1527" t="s">
        <v>8285</v>
      </c>
      <c r="R1527" s="5">
        <f>Table1[[#This Row],[pledged]]/D1527</f>
        <v>1.7400576923076922</v>
      </c>
      <c r="S1527" s="6">
        <f>IFERROR(Table1[[#This Row],[pledged]]/Table1[[#This Row],[backers_count]],0)</f>
        <v>32.315357142857138</v>
      </c>
      <c r="T1527" s="5" t="s">
        <v>8338</v>
      </c>
      <c r="U1527" s="5" t="s">
        <v>8339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 t="str">
        <f>TEXT(((Table1[[#This Row],[deadline]]/60/60)/24)+DATE(1970,1,1),"mmm")</f>
        <v>Jan</v>
      </c>
      <c r="K1528" s="14" t="str">
        <f>TEXT(((Table1[[#This Row],[deadline]]/60/60)/24)+DATE(1970,1,1),"yyyy")</f>
        <v>2016</v>
      </c>
      <c r="L1528">
        <v>1448951847</v>
      </c>
      <c r="M1528">
        <f>((Table1[[#This Row],[launched_at]]/60/60)/24)+DATE(1970,1,1)+(-5/24)</f>
        <v>42339.067673611113</v>
      </c>
      <c r="N1528" t="b">
        <v>1</v>
      </c>
      <c r="O1528">
        <v>280</v>
      </c>
      <c r="P1528" t="b">
        <v>1</v>
      </c>
      <c r="Q1528" t="s">
        <v>8285</v>
      </c>
      <c r="R1528" s="5">
        <f>Table1[[#This Row],[pledged]]/D1528</f>
        <v>1.2032608695652174</v>
      </c>
      <c r="S1528" s="6">
        <f>IFERROR(Table1[[#This Row],[pledged]]/Table1[[#This Row],[backers_count]],0)</f>
        <v>98.839285714285708</v>
      </c>
      <c r="T1528" s="5" t="s">
        <v>8338</v>
      </c>
      <c r="U1528" s="5" t="s">
        <v>8339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 t="str">
        <f>TEXT(((Table1[[#This Row],[deadline]]/60/60)/24)+DATE(1970,1,1),"mmm")</f>
        <v>Mar</v>
      </c>
      <c r="K1529" s="14" t="str">
        <f>TEXT(((Table1[[#This Row],[deadline]]/60/60)/24)+DATE(1970,1,1),"yyyy")</f>
        <v>2017</v>
      </c>
      <c r="L1529">
        <v>1487082286</v>
      </c>
      <c r="M1529">
        <f>((Table1[[#This Row],[launched_at]]/60/60)/24)+DATE(1970,1,1)+(-5/24)</f>
        <v>42780.392199074071</v>
      </c>
      <c r="N1529" t="b">
        <v>1</v>
      </c>
      <c r="O1529">
        <v>70</v>
      </c>
      <c r="P1529" t="b">
        <v>1</v>
      </c>
      <c r="Q1529" t="s">
        <v>8285</v>
      </c>
      <c r="R1529" s="5">
        <f>Table1[[#This Row],[pledged]]/D1529</f>
        <v>1.1044428571428573</v>
      </c>
      <c r="S1529" s="6">
        <f>IFERROR(Table1[[#This Row],[pledged]]/Table1[[#This Row],[backers_count]],0)</f>
        <v>55.222142857142863</v>
      </c>
      <c r="T1529" s="5" t="s">
        <v>8338</v>
      </c>
      <c r="U1529" s="5" t="s">
        <v>8339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 t="str">
        <f>TEXT(((Table1[[#This Row],[deadline]]/60/60)/24)+DATE(1970,1,1),"mmm")</f>
        <v>Feb</v>
      </c>
      <c r="K1530" s="14" t="str">
        <f>TEXT(((Table1[[#This Row],[deadline]]/60/60)/24)+DATE(1970,1,1),"yyyy")</f>
        <v>2017</v>
      </c>
      <c r="L1530">
        <v>1483292122</v>
      </c>
      <c r="M1530">
        <f>((Table1[[#This Row],[launched_at]]/60/60)/24)+DATE(1970,1,1)+(-5/24)</f>
        <v>42736.524560185186</v>
      </c>
      <c r="N1530" t="b">
        <v>1</v>
      </c>
      <c r="O1530">
        <v>160</v>
      </c>
      <c r="P1530" t="b">
        <v>1</v>
      </c>
      <c r="Q1530" t="s">
        <v>8285</v>
      </c>
      <c r="R1530" s="5">
        <f>Table1[[#This Row],[pledged]]/D1530</f>
        <v>2.8156666666666665</v>
      </c>
      <c r="S1530" s="6">
        <f>IFERROR(Table1[[#This Row],[pledged]]/Table1[[#This Row],[backers_count]],0)</f>
        <v>52.793750000000003</v>
      </c>
      <c r="T1530" s="5" t="s">
        <v>8338</v>
      </c>
      <c r="U1530" s="5" t="s">
        <v>8339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 t="str">
        <f>TEXT(((Table1[[#This Row],[deadline]]/60/60)/24)+DATE(1970,1,1),"mmm")</f>
        <v>Mar</v>
      </c>
      <c r="K1531" s="14" t="str">
        <f>TEXT(((Table1[[#This Row],[deadline]]/60/60)/24)+DATE(1970,1,1),"yyyy")</f>
        <v>2015</v>
      </c>
      <c r="L1531">
        <v>1424185520</v>
      </c>
      <c r="M1531">
        <f>((Table1[[#This Row],[launched_at]]/60/60)/24)+DATE(1970,1,1)+(-5/24)</f>
        <v>42052.420370370368</v>
      </c>
      <c r="N1531" t="b">
        <v>1</v>
      </c>
      <c r="O1531">
        <v>141</v>
      </c>
      <c r="P1531" t="b">
        <v>1</v>
      </c>
      <c r="Q1531" t="s">
        <v>8285</v>
      </c>
      <c r="R1531" s="5">
        <f>Table1[[#This Row],[pledged]]/D1531</f>
        <v>1.0067894736842105</v>
      </c>
      <c r="S1531" s="6">
        <f>IFERROR(Table1[[#This Row],[pledged]]/Table1[[#This Row],[backers_count]],0)</f>
        <v>135.66666666666666</v>
      </c>
      <c r="T1531" s="5" t="s">
        <v>8338</v>
      </c>
      <c r="U1531" s="5" t="s">
        <v>8339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 t="str">
        <f>TEXT(((Table1[[#This Row],[deadline]]/60/60)/24)+DATE(1970,1,1),"mmm")</f>
        <v>Oct</v>
      </c>
      <c r="K1532" s="14" t="str">
        <f>TEXT(((Table1[[#This Row],[deadline]]/60/60)/24)+DATE(1970,1,1),"yyyy")</f>
        <v>2015</v>
      </c>
      <c r="L1532">
        <v>1443464695</v>
      </c>
      <c r="M1532">
        <f>((Table1[[#This Row],[launched_at]]/60/60)/24)+DATE(1970,1,1)+(-5/24)</f>
        <v>42275.558969907412</v>
      </c>
      <c r="N1532" t="b">
        <v>1</v>
      </c>
      <c r="O1532">
        <v>874</v>
      </c>
      <c r="P1532" t="b">
        <v>1</v>
      </c>
      <c r="Q1532" t="s">
        <v>8285</v>
      </c>
      <c r="R1532" s="5">
        <f>Table1[[#This Row],[pledged]]/D1532</f>
        <v>1.3482571428571428</v>
      </c>
      <c r="S1532" s="6">
        <f>IFERROR(Table1[[#This Row],[pledged]]/Table1[[#This Row],[backers_count]],0)</f>
        <v>53.991990846681922</v>
      </c>
      <c r="T1532" s="5" t="s">
        <v>8338</v>
      </c>
      <c r="U1532" s="5" t="s">
        <v>8339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 t="str">
        <f>TEXT(((Table1[[#This Row],[deadline]]/60/60)/24)+DATE(1970,1,1),"mmm")</f>
        <v>Dec</v>
      </c>
      <c r="K1533" s="14" t="str">
        <f>TEXT(((Table1[[#This Row],[deadline]]/60/60)/24)+DATE(1970,1,1),"yyyy")</f>
        <v>2014</v>
      </c>
      <c r="L1533">
        <v>1414610126</v>
      </c>
      <c r="M1533">
        <f>((Table1[[#This Row],[launched_at]]/60/60)/24)+DATE(1970,1,1)+(-5/24)</f>
        <v>41941.594050925924</v>
      </c>
      <c r="N1533" t="b">
        <v>1</v>
      </c>
      <c r="O1533">
        <v>73</v>
      </c>
      <c r="P1533" t="b">
        <v>1</v>
      </c>
      <c r="Q1533" t="s">
        <v>8285</v>
      </c>
      <c r="R1533" s="5">
        <f>Table1[[#This Row],[pledged]]/D1533</f>
        <v>1.7595744680851064</v>
      </c>
      <c r="S1533" s="6">
        <f>IFERROR(Table1[[#This Row],[pledged]]/Table1[[#This Row],[backers_count]],0)</f>
        <v>56.643835616438359</v>
      </c>
      <c r="T1533" s="5" t="s">
        <v>8338</v>
      </c>
      <c r="U1533" s="5" t="s">
        <v>8339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 t="str">
        <f>TEXT(((Table1[[#This Row],[deadline]]/60/60)/24)+DATE(1970,1,1),"mmm")</f>
        <v>Feb</v>
      </c>
      <c r="K1534" s="14" t="str">
        <f>TEXT(((Table1[[#This Row],[deadline]]/60/60)/24)+DATE(1970,1,1),"yyyy")</f>
        <v>2016</v>
      </c>
      <c r="L1534">
        <v>1453461865</v>
      </c>
      <c r="M1534">
        <f>((Table1[[#This Row],[launched_at]]/60/60)/24)+DATE(1970,1,1)+(-5/24)</f>
        <v>42391.266956018517</v>
      </c>
      <c r="N1534" t="b">
        <v>1</v>
      </c>
      <c r="O1534">
        <v>294</v>
      </c>
      <c r="P1534" t="b">
        <v>1</v>
      </c>
      <c r="Q1534" t="s">
        <v>8285</v>
      </c>
      <c r="R1534" s="5">
        <f>Table1[[#This Row],[pledged]]/D1534</f>
        <v>4.8402000000000003</v>
      </c>
      <c r="S1534" s="6">
        <f>IFERROR(Table1[[#This Row],[pledged]]/Table1[[#This Row],[backers_count]],0)</f>
        <v>82.316326530612244</v>
      </c>
      <c r="T1534" s="5" t="s">
        <v>8338</v>
      </c>
      <c r="U1534" s="5" t="s">
        <v>8339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 t="str">
        <f>TEXT(((Table1[[#This Row],[deadline]]/60/60)/24)+DATE(1970,1,1),"mmm")</f>
        <v>May</v>
      </c>
      <c r="K1535" s="14" t="str">
        <f>TEXT(((Table1[[#This Row],[deadline]]/60/60)/24)+DATE(1970,1,1),"yyyy")</f>
        <v>2016</v>
      </c>
      <c r="L1535">
        <v>1457913777</v>
      </c>
      <c r="M1535">
        <f>((Table1[[#This Row],[launched_at]]/60/60)/24)+DATE(1970,1,1)+(-5/24)</f>
        <v>42442.793715277774</v>
      </c>
      <c r="N1535" t="b">
        <v>1</v>
      </c>
      <c r="O1535">
        <v>740</v>
      </c>
      <c r="P1535" t="b">
        <v>1</v>
      </c>
      <c r="Q1535" t="s">
        <v>8285</v>
      </c>
      <c r="R1535" s="5">
        <f>Table1[[#This Row],[pledged]]/D1535</f>
        <v>1.4514</v>
      </c>
      <c r="S1535" s="6">
        <f>IFERROR(Table1[[#This Row],[pledged]]/Table1[[#This Row],[backers_count]],0)</f>
        <v>88.26081081081081</v>
      </c>
      <c r="T1535" s="5" t="s">
        <v>8338</v>
      </c>
      <c r="U1535" s="5" t="s">
        <v>8339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 t="str">
        <f>TEXT(((Table1[[#This Row],[deadline]]/60/60)/24)+DATE(1970,1,1),"mmm")</f>
        <v>Sep</v>
      </c>
      <c r="K1536" s="14" t="str">
        <f>TEXT(((Table1[[#This Row],[deadline]]/60/60)/24)+DATE(1970,1,1),"yyyy")</f>
        <v>2015</v>
      </c>
      <c r="L1536">
        <v>1438791062</v>
      </c>
      <c r="M1536">
        <f>((Table1[[#This Row],[launched_at]]/60/60)/24)+DATE(1970,1,1)+(-5/24)</f>
        <v>42221.465995370374</v>
      </c>
      <c r="N1536" t="b">
        <v>1</v>
      </c>
      <c r="O1536">
        <v>369</v>
      </c>
      <c r="P1536" t="b">
        <v>1</v>
      </c>
      <c r="Q1536" t="s">
        <v>8285</v>
      </c>
      <c r="R1536" s="5">
        <f>Table1[[#This Row],[pledged]]/D1536</f>
        <v>4.1773333333333333</v>
      </c>
      <c r="S1536" s="6">
        <f>IFERROR(Table1[[#This Row],[pledged]]/Table1[[#This Row],[backers_count]],0)</f>
        <v>84.905149051490511</v>
      </c>
      <c r="T1536" s="5" t="s">
        <v>8338</v>
      </c>
      <c r="U1536" s="5" t="s">
        <v>8339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 t="str">
        <f>TEXT(((Table1[[#This Row],[deadline]]/60/60)/24)+DATE(1970,1,1),"mmm")</f>
        <v>May</v>
      </c>
      <c r="K1537" s="14" t="str">
        <f>TEXT(((Table1[[#This Row],[deadline]]/60/60)/24)+DATE(1970,1,1),"yyyy")</f>
        <v>2016</v>
      </c>
      <c r="L1537">
        <v>1461527631</v>
      </c>
      <c r="M1537">
        <f>((Table1[[#This Row],[launched_at]]/60/60)/24)+DATE(1970,1,1)+(-5/24)</f>
        <v>42484.620729166665</v>
      </c>
      <c r="N1537" t="b">
        <v>1</v>
      </c>
      <c r="O1537">
        <v>110</v>
      </c>
      <c r="P1537" t="b">
        <v>1</v>
      </c>
      <c r="Q1537" t="s">
        <v>8285</v>
      </c>
      <c r="R1537" s="5">
        <f>Table1[[#This Row],[pledged]]/D1537</f>
        <v>1.3242499999999999</v>
      </c>
      <c r="S1537" s="6">
        <f>IFERROR(Table1[[#This Row],[pledged]]/Table1[[#This Row],[backers_count]],0)</f>
        <v>48.154545454545456</v>
      </c>
      <c r="T1537" s="5" t="s">
        <v>8338</v>
      </c>
      <c r="U1537" s="5" t="s">
        <v>8339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 t="str">
        <f>TEXT(((Table1[[#This Row],[deadline]]/60/60)/24)+DATE(1970,1,1),"mmm")</f>
        <v>Aug</v>
      </c>
      <c r="K1538" s="14" t="str">
        <f>TEXT(((Table1[[#This Row],[deadline]]/60/60)/24)+DATE(1970,1,1),"yyyy")</f>
        <v>2015</v>
      </c>
      <c r="L1538">
        <v>1438110910</v>
      </c>
      <c r="M1538">
        <f>((Table1[[#This Row],[launched_at]]/60/60)/24)+DATE(1970,1,1)+(-5/24)</f>
        <v>42213.593865740739</v>
      </c>
      <c r="N1538" t="b">
        <v>1</v>
      </c>
      <c r="O1538">
        <v>455</v>
      </c>
      <c r="P1538" t="b">
        <v>1</v>
      </c>
      <c r="Q1538" t="s">
        <v>8285</v>
      </c>
      <c r="R1538" s="5">
        <f>Table1[[#This Row],[pledged]]/D1538</f>
        <v>2.5030841666666666</v>
      </c>
      <c r="S1538" s="6">
        <f>IFERROR(Table1[[#This Row],[pledged]]/Table1[[#This Row],[backers_count]],0)</f>
        <v>66.015406593406595</v>
      </c>
      <c r="T1538" s="5" t="s">
        <v>8338</v>
      </c>
      <c r="U1538" s="5" t="s">
        <v>8339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 t="str">
        <f>TEXT(((Table1[[#This Row],[deadline]]/60/60)/24)+DATE(1970,1,1),"mmm")</f>
        <v>Aug</v>
      </c>
      <c r="K1539" s="14" t="str">
        <f>TEXT(((Table1[[#This Row],[deadline]]/60/60)/24)+DATE(1970,1,1),"yyyy")</f>
        <v>2016</v>
      </c>
      <c r="L1539">
        <v>1467358427</v>
      </c>
      <c r="M1539">
        <f>((Table1[[#This Row],[launched_at]]/60/60)/24)+DATE(1970,1,1)+(-5/24)</f>
        <v>42552.106793981475</v>
      </c>
      <c r="N1539" t="b">
        <v>1</v>
      </c>
      <c r="O1539">
        <v>224</v>
      </c>
      <c r="P1539" t="b">
        <v>1</v>
      </c>
      <c r="Q1539" t="s">
        <v>8285</v>
      </c>
      <c r="R1539" s="5">
        <f>Table1[[#This Row],[pledged]]/D1539</f>
        <v>1.7989999999999999</v>
      </c>
      <c r="S1539" s="6">
        <f>IFERROR(Table1[[#This Row],[pledged]]/Table1[[#This Row],[backers_count]],0)</f>
        <v>96.375</v>
      </c>
      <c r="T1539" s="5" t="s">
        <v>8338</v>
      </c>
      <c r="U1539" s="5" t="s">
        <v>8339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 t="str">
        <f>TEXT(((Table1[[#This Row],[deadline]]/60/60)/24)+DATE(1970,1,1),"mmm")</f>
        <v>Jan</v>
      </c>
      <c r="K1540" s="14" t="str">
        <f>TEXT(((Table1[[#This Row],[deadline]]/60/60)/24)+DATE(1970,1,1),"yyyy")</f>
        <v>2015</v>
      </c>
      <c r="L1540">
        <v>1418064370</v>
      </c>
      <c r="M1540">
        <f>((Table1[[#This Row],[launched_at]]/60/60)/24)+DATE(1970,1,1)+(-5/24)</f>
        <v>41981.57372685185</v>
      </c>
      <c r="N1540" t="b">
        <v>1</v>
      </c>
      <c r="O1540">
        <v>46</v>
      </c>
      <c r="P1540" t="b">
        <v>1</v>
      </c>
      <c r="Q1540" t="s">
        <v>8285</v>
      </c>
      <c r="R1540" s="5">
        <f>Table1[[#This Row],[pledged]]/D1540</f>
        <v>1.0262857142857142</v>
      </c>
      <c r="S1540" s="6">
        <f>IFERROR(Table1[[#This Row],[pledged]]/Table1[[#This Row],[backers_count]],0)</f>
        <v>156.17391304347825</v>
      </c>
      <c r="T1540" s="5" t="s">
        <v>8338</v>
      </c>
      <c r="U1540" s="5" t="s">
        <v>8339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 t="str">
        <f>TEXT(((Table1[[#This Row],[deadline]]/60/60)/24)+DATE(1970,1,1),"mmm")</f>
        <v>Jan</v>
      </c>
      <c r="K1541" s="14" t="str">
        <f>TEXT(((Table1[[#This Row],[deadline]]/60/60)/24)+DATE(1970,1,1),"yyyy")</f>
        <v>2017</v>
      </c>
      <c r="L1541">
        <v>1480629819</v>
      </c>
      <c r="M1541">
        <f>((Table1[[#This Row],[launched_at]]/60/60)/24)+DATE(1970,1,1)+(-5/24)</f>
        <v>42705.710868055547</v>
      </c>
      <c r="N1541" t="b">
        <v>0</v>
      </c>
      <c r="O1541">
        <v>284</v>
      </c>
      <c r="P1541" t="b">
        <v>1</v>
      </c>
      <c r="Q1541" t="s">
        <v>8285</v>
      </c>
      <c r="R1541" s="5">
        <f>Table1[[#This Row],[pledged]]/D1541</f>
        <v>1.359861</v>
      </c>
      <c r="S1541" s="6">
        <f>IFERROR(Table1[[#This Row],[pledged]]/Table1[[#This Row],[backers_count]],0)</f>
        <v>95.764859154929582</v>
      </c>
      <c r="T1541" s="5" t="s">
        <v>8338</v>
      </c>
      <c r="U1541" s="5" t="s">
        <v>8339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 t="str">
        <f>TEXT(((Table1[[#This Row],[deadline]]/60/60)/24)+DATE(1970,1,1),"mmm")</f>
        <v>Nov</v>
      </c>
      <c r="K1542" s="14" t="str">
        <f>TEXT(((Table1[[#This Row],[deadline]]/60/60)/24)+DATE(1970,1,1),"yyyy")</f>
        <v>2014</v>
      </c>
      <c r="L1542">
        <v>1414368616</v>
      </c>
      <c r="M1542">
        <f>((Table1[[#This Row],[launched_at]]/60/60)/24)+DATE(1970,1,1)+(-5/24)</f>
        <v>41938.798796296294</v>
      </c>
      <c r="N1542" t="b">
        <v>1</v>
      </c>
      <c r="O1542">
        <v>98</v>
      </c>
      <c r="P1542" t="b">
        <v>1</v>
      </c>
      <c r="Q1542" t="s">
        <v>8285</v>
      </c>
      <c r="R1542" s="5">
        <f>Table1[[#This Row],[pledged]]/D1542</f>
        <v>1.1786666666666668</v>
      </c>
      <c r="S1542" s="6">
        <f>IFERROR(Table1[[#This Row],[pledged]]/Table1[[#This Row],[backers_count]],0)</f>
        <v>180.40816326530611</v>
      </c>
      <c r="T1542" s="5" t="s">
        <v>8338</v>
      </c>
      <c r="U1542" s="5" t="s">
        <v>8339</v>
      </c>
    </row>
    <row r="1543" spans="1:21" ht="45" x14ac:dyDescent="0.2">
      <c r="A1543">
        <v>4034</v>
      </c>
      <c r="B1543" s="3" t="s">
        <v>4030</v>
      </c>
      <c r="C1543" s="3" t="s">
        <v>8139</v>
      </c>
      <c r="D1543">
        <v>13500</v>
      </c>
      <c r="E1543">
        <v>200</v>
      </c>
      <c r="F1543" t="s">
        <v>8221</v>
      </c>
      <c r="G1543" t="s">
        <v>8224</v>
      </c>
      <c r="H1543" t="s">
        <v>8246</v>
      </c>
      <c r="I1543">
        <v>1428097450</v>
      </c>
      <c r="J1543" s="14" t="str">
        <f>TEXT(((Table1[[#This Row],[deadline]]/60/60)/24)+DATE(1970,1,1),"mmm")</f>
        <v>Apr</v>
      </c>
      <c r="K1543" s="14" t="str">
        <f>TEXT(((Table1[[#This Row],[deadline]]/60/60)/24)+DATE(1970,1,1),"yyyy")</f>
        <v>2015</v>
      </c>
      <c r="L1543">
        <v>1425509050</v>
      </c>
      <c r="M1543">
        <f>((Table1[[#This Row],[launched_at]]/60/60)/24)+DATE(1970,1,1)+(-5/24)</f>
        <v>42067.739004629628</v>
      </c>
      <c r="N1543" t="b">
        <v>0</v>
      </c>
      <c r="O1543">
        <v>2</v>
      </c>
      <c r="P1543" t="b">
        <v>0</v>
      </c>
      <c r="Q1543" t="s">
        <v>8271</v>
      </c>
      <c r="R1543" s="5">
        <f>Table1[[#This Row],[pledged]]/D1543</f>
        <v>1.4814814814814815E-2</v>
      </c>
      <c r="S1543" s="6">
        <f>IFERROR(Table1[[#This Row],[pledged]]/Table1[[#This Row],[backers_count]],0)</f>
        <v>100</v>
      </c>
      <c r="T1543" s="5" t="s">
        <v>8317</v>
      </c>
      <c r="U1543" s="5" t="s">
        <v>8318</v>
      </c>
    </row>
    <row r="1544" spans="1:21" ht="45" x14ac:dyDescent="0.2">
      <c r="A1544">
        <v>713</v>
      </c>
      <c r="B1544" s="3" t="s">
        <v>714</v>
      </c>
      <c r="C1544" s="3" t="s">
        <v>4823</v>
      </c>
      <c r="D1544">
        <v>25000</v>
      </c>
      <c r="E1544">
        <v>199</v>
      </c>
      <c r="F1544" t="s">
        <v>8221</v>
      </c>
      <c r="G1544" t="s">
        <v>8237</v>
      </c>
      <c r="H1544" t="s">
        <v>8249</v>
      </c>
      <c r="I1544">
        <v>1465130532</v>
      </c>
      <c r="J1544" s="14" t="str">
        <f>TEXT(((Table1[[#This Row],[deadline]]/60/60)/24)+DATE(1970,1,1),"mmm")</f>
        <v>Jun</v>
      </c>
      <c r="K1544" s="14" t="str">
        <f>TEXT(((Table1[[#This Row],[deadline]]/60/60)/24)+DATE(1970,1,1),"yyyy")</f>
        <v>2016</v>
      </c>
      <c r="L1544">
        <v>1462538532</v>
      </c>
      <c r="M1544">
        <f>((Table1[[#This Row],[launched_at]]/60/60)/24)+DATE(1970,1,1)+(-5/24)</f>
        <v>42496.320972222216</v>
      </c>
      <c r="N1544" t="b">
        <v>0</v>
      </c>
      <c r="O1544">
        <v>1</v>
      </c>
      <c r="P1544" t="b">
        <v>0</v>
      </c>
      <c r="Q1544" t="s">
        <v>8273</v>
      </c>
      <c r="R1544" s="5">
        <f>Table1[[#This Row],[pledged]]/D1544</f>
        <v>7.9600000000000001E-3</v>
      </c>
      <c r="S1544" s="6">
        <f>IFERROR(Table1[[#This Row],[pledged]]/Table1[[#This Row],[backers_count]],0)</f>
        <v>199</v>
      </c>
      <c r="T1544" s="5" t="s">
        <v>8319</v>
      </c>
      <c r="U1544" s="5" t="s">
        <v>8321</v>
      </c>
    </row>
    <row r="1545" spans="1:21" ht="45" x14ac:dyDescent="0.2">
      <c r="A1545">
        <v>905</v>
      </c>
      <c r="B1545" s="3" t="s">
        <v>906</v>
      </c>
      <c r="C1545" s="3" t="s">
        <v>5015</v>
      </c>
      <c r="D1545">
        <v>6500</v>
      </c>
      <c r="E1545">
        <v>196</v>
      </c>
      <c r="F1545" t="s">
        <v>8221</v>
      </c>
      <c r="G1545" t="s">
        <v>8224</v>
      </c>
      <c r="H1545" t="s">
        <v>8246</v>
      </c>
      <c r="I1545">
        <v>1295847926</v>
      </c>
      <c r="J1545" s="14" t="str">
        <f>TEXT(((Table1[[#This Row],[deadline]]/60/60)/24)+DATE(1970,1,1),"mmm")</f>
        <v>Jan</v>
      </c>
      <c r="K1545" s="14" t="str">
        <f>TEXT(((Table1[[#This Row],[deadline]]/60/60)/24)+DATE(1970,1,1),"yyyy")</f>
        <v>2011</v>
      </c>
      <c r="L1545">
        <v>1290663926</v>
      </c>
      <c r="M1545">
        <f>((Table1[[#This Row],[launched_at]]/60/60)/24)+DATE(1970,1,1)+(-5/24)</f>
        <v>40507.031550925924</v>
      </c>
      <c r="N1545" t="b">
        <v>0</v>
      </c>
      <c r="O1545">
        <v>6</v>
      </c>
      <c r="P1545" t="b">
        <v>0</v>
      </c>
      <c r="Q1545" t="s">
        <v>8278</v>
      </c>
      <c r="R1545" s="5">
        <f>Table1[[#This Row],[pledged]]/D1545</f>
        <v>3.0153846153846153E-2</v>
      </c>
      <c r="S1545" s="6">
        <f>IFERROR(Table1[[#This Row],[pledged]]/Table1[[#This Row],[backers_count]],0)</f>
        <v>32.666666666666664</v>
      </c>
      <c r="T1545" s="5" t="s">
        <v>8325</v>
      </c>
      <c r="U1545" s="5" t="s">
        <v>8328</v>
      </c>
    </row>
    <row r="1546" spans="1:21" ht="45" x14ac:dyDescent="0.2">
      <c r="A1546">
        <v>918</v>
      </c>
      <c r="B1546" s="3" t="s">
        <v>919</v>
      </c>
      <c r="C1546" s="3" t="s">
        <v>5028</v>
      </c>
      <c r="D1546">
        <v>3900</v>
      </c>
      <c r="E1546">
        <v>196</v>
      </c>
      <c r="F1546" t="s">
        <v>8221</v>
      </c>
      <c r="G1546" t="s">
        <v>8225</v>
      </c>
      <c r="H1546" t="s">
        <v>8247</v>
      </c>
      <c r="I1546">
        <v>1417474761</v>
      </c>
      <c r="J1546" s="14" t="str">
        <f>TEXT(((Table1[[#This Row],[deadline]]/60/60)/24)+DATE(1970,1,1),"mmm")</f>
        <v>Dec</v>
      </c>
      <c r="K1546" s="14" t="str">
        <f>TEXT(((Table1[[#This Row],[deadline]]/60/60)/24)+DATE(1970,1,1),"yyyy")</f>
        <v>2014</v>
      </c>
      <c r="L1546">
        <v>1414879161</v>
      </c>
      <c r="M1546">
        <f>((Table1[[#This Row],[launched_at]]/60/60)/24)+DATE(1970,1,1)+(-5/24)</f>
        <v>41944.707881944443</v>
      </c>
      <c r="N1546" t="b">
        <v>0</v>
      </c>
      <c r="O1546">
        <v>10</v>
      </c>
      <c r="P1546" t="b">
        <v>0</v>
      </c>
      <c r="Q1546" t="s">
        <v>8278</v>
      </c>
      <c r="R1546" s="5">
        <f>Table1[[#This Row],[pledged]]/D1546</f>
        <v>5.0256410256410255E-2</v>
      </c>
      <c r="S1546" s="6">
        <f>IFERROR(Table1[[#This Row],[pledged]]/Table1[[#This Row],[backers_count]],0)</f>
        <v>19.600000000000001</v>
      </c>
      <c r="T1546" s="5" t="s">
        <v>8325</v>
      </c>
      <c r="U1546" s="5" t="s">
        <v>8328</v>
      </c>
    </row>
    <row r="1547" spans="1:21" ht="45" x14ac:dyDescent="0.2">
      <c r="A1547">
        <v>895</v>
      </c>
      <c r="B1547" s="3" t="s">
        <v>896</v>
      </c>
      <c r="C1547" s="3" t="s">
        <v>5005</v>
      </c>
      <c r="D1547">
        <v>8000</v>
      </c>
      <c r="E1547">
        <v>195</v>
      </c>
      <c r="F1547" t="s">
        <v>8221</v>
      </c>
      <c r="G1547" t="s">
        <v>8224</v>
      </c>
      <c r="H1547" t="s">
        <v>8246</v>
      </c>
      <c r="I1547">
        <v>1287975829</v>
      </c>
      <c r="J1547" s="14" t="str">
        <f>TEXT(((Table1[[#This Row],[deadline]]/60/60)/24)+DATE(1970,1,1),"mmm")</f>
        <v>Oct</v>
      </c>
      <c r="K1547" s="14" t="str">
        <f>TEXT(((Table1[[#This Row],[deadline]]/60/60)/24)+DATE(1970,1,1),"yyyy")</f>
        <v>2010</v>
      </c>
      <c r="L1547">
        <v>1284087829</v>
      </c>
      <c r="M1547">
        <f>((Table1[[#This Row],[launched_at]]/60/60)/24)+DATE(1970,1,1)+(-5/24)</f>
        <v>40430.919317129628</v>
      </c>
      <c r="N1547" t="b">
        <v>0</v>
      </c>
      <c r="O1547">
        <v>7</v>
      </c>
      <c r="P1547" t="b">
        <v>0</v>
      </c>
      <c r="Q1547" t="s">
        <v>8279</v>
      </c>
      <c r="R1547" s="5">
        <f>Table1[[#This Row],[pledged]]/D1547</f>
        <v>2.4375000000000001E-2</v>
      </c>
      <c r="S1547" s="6">
        <f>IFERROR(Table1[[#This Row],[pledged]]/Table1[[#This Row],[backers_count]],0)</f>
        <v>27.857142857142858</v>
      </c>
      <c r="T1547" s="5" t="s">
        <v>8325</v>
      </c>
      <c r="U1547" s="5" t="s">
        <v>8329</v>
      </c>
    </row>
    <row r="1548" spans="1:21" ht="30" x14ac:dyDescent="0.2">
      <c r="A1548">
        <v>3946</v>
      </c>
      <c r="B1548" s="3" t="s">
        <v>3943</v>
      </c>
      <c r="C1548" s="3" t="s">
        <v>8054</v>
      </c>
      <c r="D1548">
        <v>6000</v>
      </c>
      <c r="E1548">
        <v>195</v>
      </c>
      <c r="F1548" t="s">
        <v>8221</v>
      </c>
      <c r="G1548" t="s">
        <v>8224</v>
      </c>
      <c r="H1548" t="s">
        <v>8246</v>
      </c>
      <c r="I1548">
        <v>1425110400</v>
      </c>
      <c r="J1548" s="14" t="str">
        <f>TEXT(((Table1[[#This Row],[deadline]]/60/60)/24)+DATE(1970,1,1),"mmm")</f>
        <v>Feb</v>
      </c>
      <c r="K1548" s="14" t="str">
        <f>TEXT(((Table1[[#This Row],[deadline]]/60/60)/24)+DATE(1970,1,1),"yyyy")</f>
        <v>2015</v>
      </c>
      <c r="L1548">
        <v>1422388822</v>
      </c>
      <c r="M1548">
        <f>((Table1[[#This Row],[launched_at]]/60/60)/24)+DATE(1970,1,1)+(-5/24)</f>
        <v>42031.625254629624</v>
      </c>
      <c r="N1548" t="b">
        <v>0</v>
      </c>
      <c r="O1548">
        <v>5</v>
      </c>
      <c r="P1548" t="b">
        <v>0</v>
      </c>
      <c r="Q1548" t="s">
        <v>8271</v>
      </c>
      <c r="R1548" s="5">
        <f>Table1[[#This Row],[pledged]]/D1548</f>
        <v>3.2500000000000001E-2</v>
      </c>
      <c r="S1548" s="6">
        <f>IFERROR(Table1[[#This Row],[pledged]]/Table1[[#This Row],[backers_count]],0)</f>
        <v>39</v>
      </c>
      <c r="T1548" s="5" t="s">
        <v>8317</v>
      </c>
      <c r="U1548" s="5" t="s">
        <v>8318</v>
      </c>
    </row>
    <row r="1549" spans="1:21" ht="45" x14ac:dyDescent="0.2">
      <c r="A1549">
        <v>719</v>
      </c>
      <c r="B1549" s="3" t="s">
        <v>720</v>
      </c>
      <c r="C1549" s="3" t="s">
        <v>4829</v>
      </c>
      <c r="D1549">
        <v>15000</v>
      </c>
      <c r="E1549">
        <v>194</v>
      </c>
      <c r="F1549" t="s">
        <v>8221</v>
      </c>
      <c r="G1549" t="s">
        <v>8224</v>
      </c>
      <c r="H1549" t="s">
        <v>8246</v>
      </c>
      <c r="I1549">
        <v>1456189076</v>
      </c>
      <c r="J1549" s="14" t="str">
        <f>TEXT(((Table1[[#This Row],[deadline]]/60/60)/24)+DATE(1970,1,1),"mmm")</f>
        <v>Feb</v>
      </c>
      <c r="K1549" s="14" t="str">
        <f>TEXT(((Table1[[#This Row],[deadline]]/60/60)/24)+DATE(1970,1,1),"yyyy")</f>
        <v>2016</v>
      </c>
      <c r="L1549">
        <v>1454979476</v>
      </c>
      <c r="M1549">
        <f>((Table1[[#This Row],[launched_at]]/60/60)/24)+DATE(1970,1,1)+(-5/24)</f>
        <v>42408.83189814815</v>
      </c>
      <c r="N1549" t="b">
        <v>0</v>
      </c>
      <c r="O1549">
        <v>10</v>
      </c>
      <c r="P1549" t="b">
        <v>0</v>
      </c>
      <c r="Q1549" t="s">
        <v>8273</v>
      </c>
      <c r="R1549" s="5">
        <f>Table1[[#This Row],[pledged]]/D1549</f>
        <v>1.2933333333333333E-2</v>
      </c>
      <c r="S1549" s="6">
        <f>IFERROR(Table1[[#This Row],[pledged]]/Table1[[#This Row],[backers_count]],0)</f>
        <v>19.399999999999999</v>
      </c>
      <c r="T1549" s="5" t="s">
        <v>8319</v>
      </c>
      <c r="U1549" s="5" t="s">
        <v>8321</v>
      </c>
    </row>
    <row r="1550" spans="1:21" ht="45" x14ac:dyDescent="0.2">
      <c r="A1550">
        <v>3846</v>
      </c>
      <c r="B1550" s="3" t="s">
        <v>3843</v>
      </c>
      <c r="C1550" s="3" t="s">
        <v>7955</v>
      </c>
      <c r="D1550">
        <v>7000</v>
      </c>
      <c r="E1550">
        <v>189</v>
      </c>
      <c r="F1550" t="s">
        <v>8221</v>
      </c>
      <c r="G1550" t="s">
        <v>8224</v>
      </c>
      <c r="H1550" t="s">
        <v>8246</v>
      </c>
      <c r="I1550">
        <v>1412405940</v>
      </c>
      <c r="J1550" s="14" t="str">
        <f>TEXT(((Table1[[#This Row],[deadline]]/60/60)/24)+DATE(1970,1,1),"mmm")</f>
        <v>Oct</v>
      </c>
      <c r="K1550" s="14" t="str">
        <f>TEXT(((Table1[[#This Row],[deadline]]/60/60)/24)+DATE(1970,1,1),"yyyy")</f>
        <v>2014</v>
      </c>
      <c r="L1550">
        <v>1409721542</v>
      </c>
      <c r="M1550">
        <f>((Table1[[#This Row],[launched_at]]/60/60)/24)+DATE(1970,1,1)+(-5/24)</f>
        <v>41885.01321759259</v>
      </c>
      <c r="N1550" t="b">
        <v>1</v>
      </c>
      <c r="O1550">
        <v>8</v>
      </c>
      <c r="P1550" t="b">
        <v>0</v>
      </c>
      <c r="Q1550" t="s">
        <v>8271</v>
      </c>
      <c r="R1550" s="5">
        <f>Table1[[#This Row],[pledged]]/D1550</f>
        <v>2.7E-2</v>
      </c>
      <c r="S1550" s="6">
        <f>IFERROR(Table1[[#This Row],[pledged]]/Table1[[#This Row],[backers_count]],0)</f>
        <v>23.625</v>
      </c>
      <c r="T1550" s="5" t="s">
        <v>8317</v>
      </c>
      <c r="U1550" s="5" t="s">
        <v>8318</v>
      </c>
    </row>
    <row r="1551" spans="1:21" ht="45" x14ac:dyDescent="0.2">
      <c r="A1551">
        <v>1155</v>
      </c>
      <c r="B1551" s="3" t="s">
        <v>1156</v>
      </c>
      <c r="C1551" s="3" t="s">
        <v>5265</v>
      </c>
      <c r="D1551">
        <v>25000</v>
      </c>
      <c r="E1551">
        <v>188</v>
      </c>
      <c r="F1551" t="s">
        <v>8221</v>
      </c>
      <c r="G1551" t="s">
        <v>8224</v>
      </c>
      <c r="H1551" t="s">
        <v>8246</v>
      </c>
      <c r="I1551">
        <v>1408040408</v>
      </c>
      <c r="J1551" s="14" t="str">
        <f>TEXT(((Table1[[#This Row],[deadline]]/60/60)/24)+DATE(1970,1,1),"mmm")</f>
        <v>Aug</v>
      </c>
      <c r="K1551" s="14" t="str">
        <f>TEXT(((Table1[[#This Row],[deadline]]/60/60)/24)+DATE(1970,1,1),"yyyy")</f>
        <v>2014</v>
      </c>
      <c r="L1551">
        <v>1405448408</v>
      </c>
      <c r="M1551">
        <f>((Table1[[#This Row],[launched_at]]/60/60)/24)+DATE(1970,1,1)+(-5/24)</f>
        <v>41835.555648148147</v>
      </c>
      <c r="N1551" t="b">
        <v>0</v>
      </c>
      <c r="O1551">
        <v>8</v>
      </c>
      <c r="P1551" t="b">
        <v>0</v>
      </c>
      <c r="Q1551" t="s">
        <v>8284</v>
      </c>
      <c r="R1551" s="5">
        <f>Table1[[#This Row],[pledged]]/D1551</f>
        <v>7.5199999999999998E-3</v>
      </c>
      <c r="S1551" s="6">
        <f>IFERROR(Table1[[#This Row],[pledged]]/Table1[[#This Row],[backers_count]],0)</f>
        <v>23.5</v>
      </c>
      <c r="T1551" s="5" t="s">
        <v>8336</v>
      </c>
      <c r="U1551" s="5" t="s">
        <v>8337</v>
      </c>
    </row>
    <row r="1552" spans="1:21" ht="45" x14ac:dyDescent="0.2">
      <c r="A1552">
        <v>1768</v>
      </c>
      <c r="B1552" s="3" t="s">
        <v>1769</v>
      </c>
      <c r="C1552" s="3" t="s">
        <v>5878</v>
      </c>
      <c r="D1552">
        <v>5000</v>
      </c>
      <c r="E1552">
        <v>187</v>
      </c>
      <c r="F1552" t="s">
        <v>8221</v>
      </c>
      <c r="G1552" t="s">
        <v>8224</v>
      </c>
      <c r="H1552" t="s">
        <v>8246</v>
      </c>
      <c r="I1552">
        <v>1411824444</v>
      </c>
      <c r="J1552" s="14" t="str">
        <f>TEXT(((Table1[[#This Row],[deadline]]/60/60)/24)+DATE(1970,1,1),"mmm")</f>
        <v>Sep</v>
      </c>
      <c r="K1552" s="14" t="str">
        <f>TEXT(((Table1[[#This Row],[deadline]]/60/60)/24)+DATE(1970,1,1),"yyyy")</f>
        <v>2014</v>
      </c>
      <c r="L1552">
        <v>1406640444</v>
      </c>
      <c r="M1552">
        <f>((Table1[[#This Row],[launched_at]]/60/60)/24)+DATE(1970,1,1)+(-5/24)</f>
        <v>41849.352361111109</v>
      </c>
      <c r="N1552" t="b">
        <v>1</v>
      </c>
      <c r="O1552">
        <v>15</v>
      </c>
      <c r="P1552" t="b">
        <v>0</v>
      </c>
      <c r="Q1552" t="s">
        <v>8285</v>
      </c>
      <c r="R1552" s="5">
        <f>Table1[[#This Row],[pledged]]/D1552</f>
        <v>3.7400000000000003E-2</v>
      </c>
      <c r="S1552" s="6">
        <f>IFERROR(Table1[[#This Row],[pledged]]/Table1[[#This Row],[backers_count]],0)</f>
        <v>12.466666666666667</v>
      </c>
      <c r="T1552" s="5" t="s">
        <v>8338</v>
      </c>
      <c r="U1552" s="5" t="s">
        <v>8339</v>
      </c>
    </row>
    <row r="1553" spans="1:21" ht="45" x14ac:dyDescent="0.2">
      <c r="A1553">
        <v>1143</v>
      </c>
      <c r="B1553" s="3" t="s">
        <v>1144</v>
      </c>
      <c r="C1553" s="3" t="s">
        <v>5253</v>
      </c>
      <c r="D1553">
        <v>45000</v>
      </c>
      <c r="E1553">
        <v>186</v>
      </c>
      <c r="F1553" t="s">
        <v>8221</v>
      </c>
      <c r="G1553" t="s">
        <v>8224</v>
      </c>
      <c r="H1553" t="s">
        <v>8246</v>
      </c>
      <c r="I1553">
        <v>1450327126</v>
      </c>
      <c r="J1553" s="14" t="str">
        <f>TEXT(((Table1[[#This Row],[deadline]]/60/60)/24)+DATE(1970,1,1),"mmm")</f>
        <v>Dec</v>
      </c>
      <c r="K1553" s="14" t="str">
        <f>TEXT(((Table1[[#This Row],[deadline]]/60/60)/24)+DATE(1970,1,1),"yyyy")</f>
        <v>2015</v>
      </c>
      <c r="L1553">
        <v>1447735126</v>
      </c>
      <c r="M1553">
        <f>((Table1[[#This Row],[launched_at]]/60/60)/24)+DATE(1970,1,1)+(-5/24)</f>
        <v>42324.985254629624</v>
      </c>
      <c r="N1553" t="b">
        <v>0</v>
      </c>
      <c r="O1553">
        <v>8</v>
      </c>
      <c r="P1553" t="b">
        <v>0</v>
      </c>
      <c r="Q1553" t="s">
        <v>8283</v>
      </c>
      <c r="R1553" s="5">
        <f>Table1[[#This Row],[pledged]]/D1553</f>
        <v>4.1333333333333335E-3</v>
      </c>
      <c r="S1553" s="6">
        <f>IFERROR(Table1[[#This Row],[pledged]]/Table1[[#This Row],[backers_count]],0)</f>
        <v>23.25</v>
      </c>
      <c r="T1553" s="5" t="s">
        <v>8333</v>
      </c>
      <c r="U1553" s="5" t="s">
        <v>8335</v>
      </c>
    </row>
    <row r="1554" spans="1:21" ht="30" x14ac:dyDescent="0.2">
      <c r="A1554">
        <v>2884</v>
      </c>
      <c r="B1554" s="3" t="s">
        <v>2884</v>
      </c>
      <c r="C1554" s="3" t="s">
        <v>6994</v>
      </c>
      <c r="D1554">
        <v>45000</v>
      </c>
      <c r="E1554">
        <v>185</v>
      </c>
      <c r="F1554" t="s">
        <v>8221</v>
      </c>
      <c r="G1554" t="s">
        <v>8224</v>
      </c>
      <c r="H1554" t="s">
        <v>8246</v>
      </c>
      <c r="I1554">
        <v>1417800435</v>
      </c>
      <c r="J1554" s="14" t="str">
        <f>TEXT(((Table1[[#This Row],[deadline]]/60/60)/24)+DATE(1970,1,1),"mmm")</f>
        <v>Dec</v>
      </c>
      <c r="K1554" s="14" t="str">
        <f>TEXT(((Table1[[#This Row],[deadline]]/60/60)/24)+DATE(1970,1,1),"yyyy")</f>
        <v>2014</v>
      </c>
      <c r="L1554">
        <v>1415208435</v>
      </c>
      <c r="M1554">
        <f>((Table1[[#This Row],[launched_at]]/60/60)/24)+DATE(1970,1,1)+(-5/24)</f>
        <v>41948.518923611111</v>
      </c>
      <c r="N1554" t="b">
        <v>0</v>
      </c>
      <c r="O1554">
        <v>4</v>
      </c>
      <c r="P1554" t="b">
        <v>0</v>
      </c>
      <c r="Q1554" t="s">
        <v>8271</v>
      </c>
      <c r="R1554" s="5">
        <f>Table1[[#This Row],[pledged]]/D1554</f>
        <v>4.1111111111111114E-3</v>
      </c>
      <c r="S1554" s="6">
        <f>IFERROR(Table1[[#This Row],[pledged]]/Table1[[#This Row],[backers_count]],0)</f>
        <v>46.25</v>
      </c>
      <c r="T1554" s="5" t="s">
        <v>8317</v>
      </c>
      <c r="U1554" s="5" t="s">
        <v>8318</v>
      </c>
    </row>
    <row r="1555" spans="1:21" ht="45" x14ac:dyDescent="0.2">
      <c r="A1555">
        <v>3910</v>
      </c>
      <c r="B1555" s="3" t="s">
        <v>3907</v>
      </c>
      <c r="C1555" s="3" t="s">
        <v>8018</v>
      </c>
      <c r="D1555">
        <v>6000</v>
      </c>
      <c r="E1555">
        <v>185</v>
      </c>
      <c r="F1555" t="s">
        <v>8221</v>
      </c>
      <c r="G1555" t="s">
        <v>8224</v>
      </c>
      <c r="H1555" t="s">
        <v>8246</v>
      </c>
      <c r="I1555">
        <v>1441649397</v>
      </c>
      <c r="J1555" s="14" t="str">
        <f>TEXT(((Table1[[#This Row],[deadline]]/60/60)/24)+DATE(1970,1,1),"mmm")</f>
        <v>Sep</v>
      </c>
      <c r="K1555" s="14" t="str">
        <f>TEXT(((Table1[[#This Row],[deadline]]/60/60)/24)+DATE(1970,1,1),"yyyy")</f>
        <v>2015</v>
      </c>
      <c r="L1555">
        <v>1439057397</v>
      </c>
      <c r="M1555">
        <f>((Table1[[#This Row],[launched_at]]/60/60)/24)+DATE(1970,1,1)+(-5/24)</f>
        <v>42224.548576388886</v>
      </c>
      <c r="N1555" t="b">
        <v>0</v>
      </c>
      <c r="O1555">
        <v>3</v>
      </c>
      <c r="P1555" t="b">
        <v>0</v>
      </c>
      <c r="Q1555" t="s">
        <v>8271</v>
      </c>
      <c r="R1555" s="5">
        <f>Table1[[#This Row],[pledged]]/D1555</f>
        <v>3.0833333333333334E-2</v>
      </c>
      <c r="S1555" s="6">
        <f>IFERROR(Table1[[#This Row],[pledged]]/Table1[[#This Row],[backers_count]],0)</f>
        <v>61.666666666666664</v>
      </c>
      <c r="T1555" s="5" t="s">
        <v>8317</v>
      </c>
      <c r="U1555" s="5" t="s">
        <v>8318</v>
      </c>
    </row>
    <row r="1556" spans="1:21" ht="30" x14ac:dyDescent="0.2">
      <c r="A1556">
        <v>177</v>
      </c>
      <c r="B1556" s="3" t="s">
        <v>179</v>
      </c>
      <c r="C1556" s="3" t="s">
        <v>4287</v>
      </c>
      <c r="D1556">
        <v>450</v>
      </c>
      <c r="E1556">
        <v>180</v>
      </c>
      <c r="F1556" t="s">
        <v>8221</v>
      </c>
      <c r="G1556" t="s">
        <v>8224</v>
      </c>
      <c r="H1556" t="s">
        <v>8246</v>
      </c>
      <c r="I1556">
        <v>1427155726</v>
      </c>
      <c r="J1556" s="14" t="str">
        <f>TEXT(((Table1[[#This Row],[deadline]]/60/60)/24)+DATE(1970,1,1),"mmm")</f>
        <v>Mar</v>
      </c>
      <c r="K1556" s="14" t="str">
        <f>TEXT(((Table1[[#This Row],[deadline]]/60/60)/24)+DATE(1970,1,1),"yyyy")</f>
        <v>2015</v>
      </c>
      <c r="L1556">
        <v>1425690526</v>
      </c>
      <c r="M1556" s="13">
        <f>((Table1[[#This Row],[launched_at]]/60/60)/24)+DATE(1970,1,1)+(-5/24)</f>
        <v>42069.839421296296</v>
      </c>
      <c r="N1556" t="b">
        <v>0</v>
      </c>
      <c r="O1556">
        <v>7</v>
      </c>
      <c r="P1556" t="b">
        <v>0</v>
      </c>
      <c r="Q1556" t="s">
        <v>8268</v>
      </c>
      <c r="R1556" s="5">
        <f>Table1[[#This Row],[pledged]]/D1556</f>
        <v>0.4</v>
      </c>
      <c r="S1556" s="6">
        <f>IFERROR(Table1[[#This Row],[pledged]]/Table1[[#This Row],[backers_count]],0)</f>
        <v>25.714285714285715</v>
      </c>
      <c r="T1556" s="5" t="s">
        <v>8310</v>
      </c>
      <c r="U1556" s="5" t="s">
        <v>8314</v>
      </c>
    </row>
    <row r="1557" spans="1:21" ht="45" x14ac:dyDescent="0.2">
      <c r="A1557">
        <v>1439</v>
      </c>
      <c r="B1557" s="3" t="s">
        <v>1440</v>
      </c>
      <c r="C1557" s="3" t="s">
        <v>5549</v>
      </c>
      <c r="D1557">
        <v>2725</v>
      </c>
      <c r="E1557">
        <v>180</v>
      </c>
      <c r="F1557" t="s">
        <v>8221</v>
      </c>
      <c r="G1557" t="s">
        <v>8229</v>
      </c>
      <c r="H1557" t="s">
        <v>8251</v>
      </c>
      <c r="I1557">
        <v>1425758101</v>
      </c>
      <c r="J1557" s="14" t="str">
        <f>TEXT(((Table1[[#This Row],[deadline]]/60/60)/24)+DATE(1970,1,1),"mmm")</f>
        <v>Mar</v>
      </c>
      <c r="K1557" s="14" t="str">
        <f>TEXT(((Table1[[#This Row],[deadline]]/60/60)/24)+DATE(1970,1,1),"yyyy")</f>
        <v>2015</v>
      </c>
      <c r="L1557">
        <v>1423166101</v>
      </c>
      <c r="M1557">
        <f>((Table1[[#This Row],[launched_at]]/60/60)/24)+DATE(1970,1,1)+(-5/24)</f>
        <v>42040.621539351843</v>
      </c>
      <c r="N1557" t="b">
        <v>0</v>
      </c>
      <c r="O1557">
        <v>6</v>
      </c>
      <c r="P1557" t="b">
        <v>0</v>
      </c>
      <c r="Q1557" t="s">
        <v>8287</v>
      </c>
      <c r="R1557" s="5">
        <f>Table1[[#This Row],[pledged]]/D1557</f>
        <v>6.6055045871559637E-2</v>
      </c>
      <c r="S1557" s="6">
        <f>IFERROR(Table1[[#This Row],[pledged]]/Table1[[#This Row],[backers_count]],0)</f>
        <v>30</v>
      </c>
      <c r="T1557" s="5" t="s">
        <v>8322</v>
      </c>
      <c r="U1557" s="5" t="s">
        <v>8341</v>
      </c>
    </row>
    <row r="1558" spans="1:21" ht="30" x14ac:dyDescent="0.2">
      <c r="A1558">
        <v>1116</v>
      </c>
      <c r="B1558" s="3" t="s">
        <v>1117</v>
      </c>
      <c r="C1558" s="3" t="s">
        <v>5226</v>
      </c>
      <c r="D1558">
        <v>500000</v>
      </c>
      <c r="E1558">
        <v>178.52</v>
      </c>
      <c r="F1558" t="s">
        <v>8221</v>
      </c>
      <c r="G1558" t="s">
        <v>8224</v>
      </c>
      <c r="H1558" t="s">
        <v>8246</v>
      </c>
      <c r="I1558">
        <v>1339273208</v>
      </c>
      <c r="J1558" s="14" t="str">
        <f>TEXT(((Table1[[#This Row],[deadline]]/60/60)/24)+DATE(1970,1,1),"mmm")</f>
        <v>Jun</v>
      </c>
      <c r="K1558" s="14" t="str">
        <f>TEXT(((Table1[[#This Row],[deadline]]/60/60)/24)+DATE(1970,1,1),"yyyy")</f>
        <v>2012</v>
      </c>
      <c r="L1558">
        <v>1334089208</v>
      </c>
      <c r="M1558">
        <f>((Table1[[#This Row],[launched_at]]/60/60)/24)+DATE(1970,1,1)+(-5/24)</f>
        <v>41009.638981481476</v>
      </c>
      <c r="N1558" t="b">
        <v>0</v>
      </c>
      <c r="O1558">
        <v>10</v>
      </c>
      <c r="P1558" t="b">
        <v>0</v>
      </c>
      <c r="Q1558" t="s">
        <v>8282</v>
      </c>
      <c r="R1558" s="5">
        <f>Table1[[#This Row],[pledged]]/D1558</f>
        <v>3.5704000000000004E-4</v>
      </c>
      <c r="S1558" s="6">
        <f>IFERROR(Table1[[#This Row],[pledged]]/Table1[[#This Row],[backers_count]],0)</f>
        <v>17.852</v>
      </c>
      <c r="T1558" s="5" t="s">
        <v>8333</v>
      </c>
      <c r="U1558" s="5" t="s">
        <v>8334</v>
      </c>
    </row>
    <row r="1559" spans="1:21" ht="60" x14ac:dyDescent="0.2">
      <c r="A1559">
        <v>767</v>
      </c>
      <c r="B1559" s="3" t="s">
        <v>768</v>
      </c>
      <c r="C1559" s="3" t="s">
        <v>4877</v>
      </c>
      <c r="D1559">
        <v>5000</v>
      </c>
      <c r="E1559">
        <v>177</v>
      </c>
      <c r="F1559" t="s">
        <v>8221</v>
      </c>
      <c r="G1559" t="s">
        <v>8224</v>
      </c>
      <c r="H1559" t="s">
        <v>8246</v>
      </c>
      <c r="I1559">
        <v>1432178810</v>
      </c>
      <c r="J1559" s="14" t="str">
        <f>TEXT(((Table1[[#This Row],[deadline]]/60/60)/24)+DATE(1970,1,1),"mmm")</f>
        <v>May</v>
      </c>
      <c r="K1559" s="14" t="str">
        <f>TEXT(((Table1[[#This Row],[deadline]]/60/60)/24)+DATE(1970,1,1),"yyyy")</f>
        <v>2015</v>
      </c>
      <c r="L1559">
        <v>1429586810</v>
      </c>
      <c r="M1559">
        <f>((Table1[[#This Row],[launched_at]]/60/60)/24)+DATE(1970,1,1)+(-5/24)</f>
        <v>42114.935300925928</v>
      </c>
      <c r="N1559" t="b">
        <v>0</v>
      </c>
      <c r="O1559">
        <v>3</v>
      </c>
      <c r="P1559" t="b">
        <v>0</v>
      </c>
      <c r="Q1559" t="s">
        <v>8275</v>
      </c>
      <c r="R1559" s="5">
        <f>Table1[[#This Row],[pledged]]/D1559</f>
        <v>3.5400000000000001E-2</v>
      </c>
      <c r="S1559" s="6">
        <f>IFERROR(Table1[[#This Row],[pledged]]/Table1[[#This Row],[backers_count]],0)</f>
        <v>59</v>
      </c>
      <c r="T1559" s="5" t="s">
        <v>8322</v>
      </c>
      <c r="U1559" s="5" t="s">
        <v>8324</v>
      </c>
    </row>
    <row r="1560" spans="1:21" ht="45" x14ac:dyDescent="0.2">
      <c r="A1560">
        <v>2869</v>
      </c>
      <c r="B1560" s="3" t="s">
        <v>2869</v>
      </c>
      <c r="C1560" s="3" t="s">
        <v>6979</v>
      </c>
      <c r="D1560">
        <v>20000</v>
      </c>
      <c r="E1560">
        <v>177</v>
      </c>
      <c r="F1560" t="s">
        <v>8221</v>
      </c>
      <c r="G1560" t="s">
        <v>8224</v>
      </c>
      <c r="H1560" t="s">
        <v>8246</v>
      </c>
      <c r="I1560">
        <v>1468937681</v>
      </c>
      <c r="J1560" s="14" t="str">
        <f>TEXT(((Table1[[#This Row],[deadline]]/60/60)/24)+DATE(1970,1,1),"mmm")</f>
        <v>Jul</v>
      </c>
      <c r="K1560" s="14" t="str">
        <f>TEXT(((Table1[[#This Row],[deadline]]/60/60)/24)+DATE(1970,1,1),"yyyy")</f>
        <v>2016</v>
      </c>
      <c r="L1560">
        <v>1466345681</v>
      </c>
      <c r="M1560">
        <f>((Table1[[#This Row],[launched_at]]/60/60)/24)+DATE(1970,1,1)+(-5/24)</f>
        <v>42540.385196759256</v>
      </c>
      <c r="N1560" t="b">
        <v>0</v>
      </c>
      <c r="O1560">
        <v>5</v>
      </c>
      <c r="P1560" t="b">
        <v>0</v>
      </c>
      <c r="Q1560" t="s">
        <v>8271</v>
      </c>
      <c r="R1560" s="5">
        <f>Table1[[#This Row],[pledged]]/D1560</f>
        <v>8.8500000000000002E-3</v>
      </c>
      <c r="S1560" s="6">
        <f>IFERROR(Table1[[#This Row],[pledged]]/Table1[[#This Row],[backers_count]],0)</f>
        <v>35.4</v>
      </c>
      <c r="T1560" s="5" t="s">
        <v>8317</v>
      </c>
      <c r="U1560" s="5" t="s">
        <v>8318</v>
      </c>
    </row>
    <row r="1561" spans="1:21" ht="30" x14ac:dyDescent="0.2">
      <c r="A1561">
        <v>579</v>
      </c>
      <c r="B1561" s="3" t="s">
        <v>580</v>
      </c>
      <c r="C1561" s="3" t="s">
        <v>4689</v>
      </c>
      <c r="D1561">
        <v>12000</v>
      </c>
      <c r="E1561">
        <v>175</v>
      </c>
      <c r="F1561" t="s">
        <v>8221</v>
      </c>
      <c r="G1561" t="s">
        <v>8224</v>
      </c>
      <c r="H1561" t="s">
        <v>8246</v>
      </c>
      <c r="I1561">
        <v>1419539223</v>
      </c>
      <c r="J1561" s="14" t="str">
        <f>TEXT(((Table1[[#This Row],[deadline]]/60/60)/24)+DATE(1970,1,1),"mmm")</f>
        <v>Dec</v>
      </c>
      <c r="K1561" s="14" t="str">
        <f>TEXT(((Table1[[#This Row],[deadline]]/60/60)/24)+DATE(1970,1,1),"yyyy")</f>
        <v>2014</v>
      </c>
      <c r="L1561">
        <v>1416947223</v>
      </c>
      <c r="M1561">
        <f>((Table1[[#This Row],[launched_at]]/60/60)/24)+DATE(1970,1,1)+(-5/24)</f>
        <v>41968.643784722219</v>
      </c>
      <c r="N1561" t="b">
        <v>0</v>
      </c>
      <c r="O1561">
        <v>5</v>
      </c>
      <c r="P1561" t="b">
        <v>0</v>
      </c>
      <c r="Q1561" t="s">
        <v>8272</v>
      </c>
      <c r="R1561" s="5">
        <f>Table1[[#This Row],[pledged]]/D1561</f>
        <v>1.4583333333333334E-2</v>
      </c>
      <c r="S1561" s="6">
        <f>IFERROR(Table1[[#This Row],[pledged]]/Table1[[#This Row],[backers_count]],0)</f>
        <v>35</v>
      </c>
      <c r="T1561" s="5" t="s">
        <v>8319</v>
      </c>
      <c r="U1561" s="5" t="s">
        <v>8320</v>
      </c>
    </row>
    <row r="1562" spans="1:21" ht="45" x14ac:dyDescent="0.2">
      <c r="A1562">
        <v>3068</v>
      </c>
      <c r="B1562" s="3" t="s">
        <v>3068</v>
      </c>
      <c r="C1562" s="3" t="s">
        <v>7178</v>
      </c>
      <c r="D1562">
        <v>250000</v>
      </c>
      <c r="E1562">
        <v>175</v>
      </c>
      <c r="F1562" t="s">
        <v>8221</v>
      </c>
      <c r="G1562" t="s">
        <v>8224</v>
      </c>
      <c r="H1562" t="s">
        <v>8246</v>
      </c>
      <c r="I1562">
        <v>1445013352</v>
      </c>
      <c r="J1562" s="14" t="str">
        <f>TEXT(((Table1[[#This Row],[deadline]]/60/60)/24)+DATE(1970,1,1),"mmm")</f>
        <v>Oct</v>
      </c>
      <c r="K1562" s="14" t="str">
        <f>TEXT(((Table1[[#This Row],[deadline]]/60/60)/24)+DATE(1970,1,1),"yyyy")</f>
        <v>2015</v>
      </c>
      <c r="L1562">
        <v>1442421352</v>
      </c>
      <c r="M1562">
        <f>((Table1[[#This Row],[launched_at]]/60/60)/24)+DATE(1970,1,1)+(-5/24)</f>
        <v>42263.483240740738</v>
      </c>
      <c r="N1562" t="b">
        <v>0</v>
      </c>
      <c r="O1562">
        <v>2</v>
      </c>
      <c r="P1562" t="b">
        <v>0</v>
      </c>
      <c r="Q1562" t="s">
        <v>8303</v>
      </c>
      <c r="R1562" s="5">
        <f>Table1[[#This Row],[pledged]]/D1562</f>
        <v>6.9999999999999999E-4</v>
      </c>
      <c r="S1562" s="6">
        <f>IFERROR(Table1[[#This Row],[pledged]]/Table1[[#This Row],[backers_count]],0)</f>
        <v>87.5</v>
      </c>
      <c r="T1562" s="5" t="s">
        <v>8317</v>
      </c>
      <c r="U1562" s="5" t="s">
        <v>8357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 t="str">
        <f>TEXT(((Table1[[#This Row],[deadline]]/60/60)/24)+DATE(1970,1,1),"mmm")</f>
        <v>Nov</v>
      </c>
      <c r="K1563" s="14" t="str">
        <f>TEXT(((Table1[[#This Row],[deadline]]/60/60)/24)+DATE(1970,1,1),"yyyy")</f>
        <v>2013</v>
      </c>
      <c r="L1563">
        <v>1381194003</v>
      </c>
      <c r="M1563">
        <f>((Table1[[#This Row],[launched_at]]/60/60)/24)+DATE(1970,1,1)+(-5/24)</f>
        <v>41554.833368055552</v>
      </c>
      <c r="N1563" t="b">
        <v>0</v>
      </c>
      <c r="O1563">
        <v>1</v>
      </c>
      <c r="P1563" t="b">
        <v>0</v>
      </c>
      <c r="Q1563" t="s">
        <v>8290</v>
      </c>
      <c r="R1563" s="5">
        <f>Table1[[#This Row],[pledged]]/D1563</f>
        <v>6.7000000000000002E-3</v>
      </c>
      <c r="S1563" s="6">
        <f>IFERROR(Table1[[#This Row],[pledged]]/Table1[[#This Row],[backers_count]],0)</f>
        <v>67</v>
      </c>
      <c r="T1563" s="5" t="s">
        <v>8322</v>
      </c>
      <c r="U1563" s="5" t="s">
        <v>8344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 t="str">
        <f>TEXT(((Table1[[#This Row],[deadline]]/60/60)/24)+DATE(1970,1,1),"mmm")</f>
        <v>Dec</v>
      </c>
      <c r="K1564" s="14" t="str">
        <f>TEXT(((Table1[[#This Row],[deadline]]/60/60)/24)+DATE(1970,1,1),"yyyy")</f>
        <v>2009</v>
      </c>
      <c r="L1564">
        <v>1253712916</v>
      </c>
      <c r="M1564">
        <f>((Table1[[#This Row],[launched_at]]/60/60)/24)+DATE(1970,1,1)+(-5/24)</f>
        <v>40079.357824074068</v>
      </c>
      <c r="N1564" t="b">
        <v>0</v>
      </c>
      <c r="O1564">
        <v>0</v>
      </c>
      <c r="P1564" t="b">
        <v>0</v>
      </c>
      <c r="Q1564" t="s">
        <v>8290</v>
      </c>
      <c r="R1564" s="5">
        <f>Table1[[#This Row],[pledged]]/D1564</f>
        <v>0</v>
      </c>
      <c r="S1564" s="6">
        <f>IFERROR(Table1[[#This Row],[pledged]]/Table1[[#This Row],[backers_count]],0)</f>
        <v>0</v>
      </c>
      <c r="T1564" s="5" t="s">
        <v>8322</v>
      </c>
      <c r="U1564" s="5" t="s">
        <v>8344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 t="str">
        <f>TEXT(((Table1[[#This Row],[deadline]]/60/60)/24)+DATE(1970,1,1),"mmm")</f>
        <v>Mar</v>
      </c>
      <c r="K1565" s="14" t="str">
        <f>TEXT(((Table1[[#This Row],[deadline]]/60/60)/24)+DATE(1970,1,1),"yyyy")</f>
        <v>2014</v>
      </c>
      <c r="L1565">
        <v>1389635351</v>
      </c>
      <c r="M1565">
        <f>((Table1[[#This Row],[launched_at]]/60/60)/24)+DATE(1970,1,1)+(-5/24)</f>
        <v>41652.534155092588</v>
      </c>
      <c r="N1565" t="b">
        <v>0</v>
      </c>
      <c r="O1565">
        <v>2</v>
      </c>
      <c r="P1565" t="b">
        <v>0</v>
      </c>
      <c r="Q1565" t="s">
        <v>8290</v>
      </c>
      <c r="R1565" s="5">
        <f>Table1[[#This Row],[pledged]]/D1565</f>
        <v>1.4166666666666666E-2</v>
      </c>
      <c r="S1565" s="6">
        <f>IFERROR(Table1[[#This Row],[pledged]]/Table1[[#This Row],[backers_count]],0)</f>
        <v>42.5</v>
      </c>
      <c r="T1565" s="5" t="s">
        <v>8322</v>
      </c>
      <c r="U1565" s="5" t="s">
        <v>8344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 t="str">
        <f>TEXT(((Table1[[#This Row],[deadline]]/60/60)/24)+DATE(1970,1,1),"mmm")</f>
        <v>May</v>
      </c>
      <c r="K1566" s="14" t="str">
        <f>TEXT(((Table1[[#This Row],[deadline]]/60/60)/24)+DATE(1970,1,1),"yyyy")</f>
        <v>2015</v>
      </c>
      <c r="L1566">
        <v>1430124509</v>
      </c>
      <c r="M1566">
        <f>((Table1[[#This Row],[launched_at]]/60/60)/24)+DATE(1970,1,1)+(-5/24)</f>
        <v>42121.158668981479</v>
      </c>
      <c r="N1566" t="b">
        <v>0</v>
      </c>
      <c r="O1566">
        <v>1</v>
      </c>
      <c r="P1566" t="b">
        <v>0</v>
      </c>
      <c r="Q1566" t="s">
        <v>8290</v>
      </c>
      <c r="R1566" s="5">
        <f>Table1[[#This Row],[pledged]]/D1566</f>
        <v>1E-3</v>
      </c>
      <c r="S1566" s="6">
        <f>IFERROR(Table1[[#This Row],[pledged]]/Table1[[#This Row],[backers_count]],0)</f>
        <v>10</v>
      </c>
      <c r="T1566" s="5" t="s">
        <v>8322</v>
      </c>
      <c r="U1566" s="5" t="s">
        <v>8344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 t="str">
        <f>TEXT(((Table1[[#This Row],[deadline]]/60/60)/24)+DATE(1970,1,1),"mmm")</f>
        <v>Jun</v>
      </c>
      <c r="K1567" s="14" t="str">
        <f>TEXT(((Table1[[#This Row],[deadline]]/60/60)/24)+DATE(1970,1,1),"yyyy")</f>
        <v>2011</v>
      </c>
      <c r="L1567">
        <v>1304962261</v>
      </c>
      <c r="M1567">
        <f>((Table1[[#This Row],[launched_at]]/60/60)/24)+DATE(1970,1,1)+(-5/24)</f>
        <v>40672.521539351852</v>
      </c>
      <c r="N1567" t="b">
        <v>0</v>
      </c>
      <c r="O1567">
        <v>1</v>
      </c>
      <c r="P1567" t="b">
        <v>0</v>
      </c>
      <c r="Q1567" t="s">
        <v>8290</v>
      </c>
      <c r="R1567" s="5">
        <f>Table1[[#This Row],[pledged]]/D1567</f>
        <v>2.5000000000000001E-2</v>
      </c>
      <c r="S1567" s="6">
        <f>IFERROR(Table1[[#This Row],[pledged]]/Table1[[#This Row],[backers_count]],0)</f>
        <v>100</v>
      </c>
      <c r="T1567" s="5" t="s">
        <v>8322</v>
      </c>
      <c r="U1567" s="5" t="s">
        <v>8344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 t="str">
        <f>TEXT(((Table1[[#This Row],[deadline]]/60/60)/24)+DATE(1970,1,1),"mmm")</f>
        <v>Jul</v>
      </c>
      <c r="K1568" s="14" t="str">
        <f>TEXT(((Table1[[#This Row],[deadline]]/60/60)/24)+DATE(1970,1,1),"yyyy")</f>
        <v>2016</v>
      </c>
      <c r="L1568">
        <v>1467151204</v>
      </c>
      <c r="M1568">
        <f>((Table1[[#This Row],[launched_at]]/60/60)/24)+DATE(1970,1,1)+(-5/24)</f>
        <v>42549.708379629628</v>
      </c>
      <c r="N1568" t="b">
        <v>0</v>
      </c>
      <c r="O1568">
        <v>59</v>
      </c>
      <c r="P1568" t="b">
        <v>0</v>
      </c>
      <c r="Q1568" t="s">
        <v>8290</v>
      </c>
      <c r="R1568" s="5">
        <f>Table1[[#This Row],[pledged]]/D1568</f>
        <v>0.21249999999999999</v>
      </c>
      <c r="S1568" s="6">
        <f>IFERROR(Table1[[#This Row],[pledged]]/Table1[[#This Row],[backers_count]],0)</f>
        <v>108.05084745762711</v>
      </c>
      <c r="T1568" s="5" t="s">
        <v>8322</v>
      </c>
      <c r="U1568" s="5" t="s">
        <v>8344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 t="str">
        <f>TEXT(((Table1[[#This Row],[deadline]]/60/60)/24)+DATE(1970,1,1),"mmm")</f>
        <v>Feb</v>
      </c>
      <c r="K1569" s="14" t="str">
        <f>TEXT(((Table1[[#This Row],[deadline]]/60/60)/24)+DATE(1970,1,1),"yyyy")</f>
        <v>2014</v>
      </c>
      <c r="L1569">
        <v>1391293745</v>
      </c>
      <c r="M1569">
        <f>((Table1[[#This Row],[launched_at]]/60/60)/24)+DATE(1970,1,1)+(-5/24)</f>
        <v>41671.728530092587</v>
      </c>
      <c r="N1569" t="b">
        <v>0</v>
      </c>
      <c r="O1569">
        <v>13</v>
      </c>
      <c r="P1569" t="b">
        <v>0</v>
      </c>
      <c r="Q1569" t="s">
        <v>8290</v>
      </c>
      <c r="R1569" s="5">
        <f>Table1[[#This Row],[pledged]]/D1569</f>
        <v>4.1176470588235294E-2</v>
      </c>
      <c r="S1569" s="6">
        <f>IFERROR(Table1[[#This Row],[pledged]]/Table1[[#This Row],[backers_count]],0)</f>
        <v>26.923076923076923</v>
      </c>
      <c r="T1569" s="5" t="s">
        <v>8322</v>
      </c>
      <c r="U1569" s="5" t="s">
        <v>8344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 t="str">
        <f>TEXT(((Table1[[#This Row],[deadline]]/60/60)/24)+DATE(1970,1,1),"mmm")</f>
        <v>Dec</v>
      </c>
      <c r="K1570" s="14" t="str">
        <f>TEXT(((Table1[[#This Row],[deadline]]/60/60)/24)+DATE(1970,1,1),"yyyy")</f>
        <v>2014</v>
      </c>
      <c r="L1570">
        <v>1416360585</v>
      </c>
      <c r="M1570">
        <f>((Table1[[#This Row],[launched_at]]/60/60)/24)+DATE(1970,1,1)+(-5/24)</f>
        <v>41961.853993055549</v>
      </c>
      <c r="N1570" t="b">
        <v>0</v>
      </c>
      <c r="O1570">
        <v>22</v>
      </c>
      <c r="P1570" t="b">
        <v>0</v>
      </c>
      <c r="Q1570" t="s">
        <v>8290</v>
      </c>
      <c r="R1570" s="5">
        <f>Table1[[#This Row],[pledged]]/D1570</f>
        <v>0.13639999999999999</v>
      </c>
      <c r="S1570" s="6">
        <f>IFERROR(Table1[[#This Row],[pledged]]/Table1[[#This Row],[backers_count]],0)</f>
        <v>155</v>
      </c>
      <c r="T1570" s="5" t="s">
        <v>8322</v>
      </c>
      <c r="U1570" s="5" t="s">
        <v>8344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 t="str">
        <f>TEXT(((Table1[[#This Row],[deadline]]/60/60)/24)+DATE(1970,1,1),"mmm")</f>
        <v>May</v>
      </c>
      <c r="K1571" s="14" t="str">
        <f>TEXT(((Table1[[#This Row],[deadline]]/60/60)/24)+DATE(1970,1,1),"yyyy")</f>
        <v>2013</v>
      </c>
      <c r="L1571">
        <v>1366906714</v>
      </c>
      <c r="M1571">
        <f>((Table1[[#This Row],[launched_at]]/60/60)/24)+DATE(1970,1,1)+(-5/24)</f>
        <v>41389.471226851849</v>
      </c>
      <c r="N1571" t="b">
        <v>0</v>
      </c>
      <c r="O1571">
        <v>0</v>
      </c>
      <c r="P1571" t="b">
        <v>0</v>
      </c>
      <c r="Q1571" t="s">
        <v>8290</v>
      </c>
      <c r="R1571" s="5">
        <f>Table1[[#This Row],[pledged]]/D1571</f>
        <v>0</v>
      </c>
      <c r="S1571" s="6">
        <f>IFERROR(Table1[[#This Row],[pledged]]/Table1[[#This Row],[backers_count]],0)</f>
        <v>0</v>
      </c>
      <c r="T1571" s="5" t="s">
        <v>8322</v>
      </c>
      <c r="U1571" s="5" t="s">
        <v>8344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 t="str">
        <f>TEXT(((Table1[[#This Row],[deadline]]/60/60)/24)+DATE(1970,1,1),"mmm")</f>
        <v>Apr</v>
      </c>
      <c r="K1572" s="14" t="str">
        <f>TEXT(((Table1[[#This Row],[deadline]]/60/60)/24)+DATE(1970,1,1),"yyyy")</f>
        <v>2016</v>
      </c>
      <c r="L1572">
        <v>1457551882</v>
      </c>
      <c r="M1572">
        <f>((Table1[[#This Row],[launched_at]]/60/60)/24)+DATE(1970,1,1)+(-5/24)</f>
        <v>42438.605115740742</v>
      </c>
      <c r="N1572" t="b">
        <v>0</v>
      </c>
      <c r="O1572">
        <v>52</v>
      </c>
      <c r="P1572" t="b">
        <v>0</v>
      </c>
      <c r="Q1572" t="s">
        <v>8290</v>
      </c>
      <c r="R1572" s="5">
        <f>Table1[[#This Row],[pledged]]/D1572</f>
        <v>0.41399999999999998</v>
      </c>
      <c r="S1572" s="6">
        <f>IFERROR(Table1[[#This Row],[pledged]]/Table1[[#This Row],[backers_count]],0)</f>
        <v>47.769230769230766</v>
      </c>
      <c r="T1572" s="5" t="s">
        <v>8322</v>
      </c>
      <c r="U1572" s="5" t="s">
        <v>8344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 t="str">
        <f>TEXT(((Table1[[#This Row],[deadline]]/60/60)/24)+DATE(1970,1,1),"mmm")</f>
        <v>Jun</v>
      </c>
      <c r="K1573" s="14" t="str">
        <f>TEXT(((Table1[[#This Row],[deadline]]/60/60)/24)+DATE(1970,1,1),"yyyy")</f>
        <v>2015</v>
      </c>
      <c r="L1573">
        <v>1432146483</v>
      </c>
      <c r="M1573">
        <f>((Table1[[#This Row],[launched_at]]/60/60)/24)+DATE(1970,1,1)+(-5/24)</f>
        <v>42144.561145833337</v>
      </c>
      <c r="N1573" t="b">
        <v>0</v>
      </c>
      <c r="O1573">
        <v>4</v>
      </c>
      <c r="P1573" t="b">
        <v>0</v>
      </c>
      <c r="Q1573" t="s">
        <v>8290</v>
      </c>
      <c r="R1573" s="5">
        <f>Table1[[#This Row],[pledged]]/D1573</f>
        <v>6.6115702479338841E-3</v>
      </c>
      <c r="S1573" s="6">
        <f>IFERROR(Table1[[#This Row],[pledged]]/Table1[[#This Row],[backers_count]],0)</f>
        <v>20</v>
      </c>
      <c r="T1573" s="5" t="s">
        <v>8322</v>
      </c>
      <c r="U1573" s="5" t="s">
        <v>8344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 t="str">
        <f>TEXT(((Table1[[#This Row],[deadline]]/60/60)/24)+DATE(1970,1,1),"mmm")</f>
        <v>Feb</v>
      </c>
      <c r="K1574" s="14" t="str">
        <f>TEXT(((Table1[[#This Row],[deadline]]/60/60)/24)+DATE(1970,1,1),"yyyy")</f>
        <v>2016</v>
      </c>
      <c r="L1574">
        <v>1454546859</v>
      </c>
      <c r="M1574">
        <f>((Table1[[#This Row],[launched_at]]/60/60)/24)+DATE(1970,1,1)+(-5/24)</f>
        <v>42403.824756944443</v>
      </c>
      <c r="N1574" t="b">
        <v>0</v>
      </c>
      <c r="O1574">
        <v>3</v>
      </c>
      <c r="P1574" t="b">
        <v>0</v>
      </c>
      <c r="Q1574" t="s">
        <v>8290</v>
      </c>
      <c r="R1574" s="5">
        <f>Table1[[#This Row],[pledged]]/D1574</f>
        <v>0.05</v>
      </c>
      <c r="S1574" s="6">
        <f>IFERROR(Table1[[#This Row],[pledged]]/Table1[[#This Row],[backers_count]],0)</f>
        <v>41.666666666666664</v>
      </c>
      <c r="T1574" s="5" t="s">
        <v>8322</v>
      </c>
      <c r="U1574" s="5" t="s">
        <v>8344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 t="str">
        <f>TEXT(((Table1[[#This Row],[deadline]]/60/60)/24)+DATE(1970,1,1),"mmm")</f>
        <v>Apr</v>
      </c>
      <c r="K1575" s="14" t="str">
        <f>TEXT(((Table1[[#This Row],[deadline]]/60/60)/24)+DATE(1970,1,1),"yyyy")</f>
        <v>2017</v>
      </c>
      <c r="L1575">
        <v>1487548802</v>
      </c>
      <c r="M1575">
        <f>((Table1[[#This Row],[launched_at]]/60/60)/24)+DATE(1970,1,1)+(-5/24)</f>
        <v>42785.791689814818</v>
      </c>
      <c r="N1575" t="b">
        <v>0</v>
      </c>
      <c r="O1575">
        <v>3</v>
      </c>
      <c r="P1575" t="b">
        <v>0</v>
      </c>
      <c r="Q1575" t="s">
        <v>8290</v>
      </c>
      <c r="R1575" s="5">
        <f>Table1[[#This Row],[pledged]]/D1575</f>
        <v>2.4777777777777777E-2</v>
      </c>
      <c r="S1575" s="6">
        <f>IFERROR(Table1[[#This Row],[pledged]]/Table1[[#This Row],[backers_count]],0)</f>
        <v>74.333333333333329</v>
      </c>
      <c r="T1575" s="5" t="s">
        <v>8322</v>
      </c>
      <c r="U1575" s="5" t="s">
        <v>8344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 t="str">
        <f>TEXT(((Table1[[#This Row],[deadline]]/60/60)/24)+DATE(1970,1,1),"mmm")</f>
        <v>Feb</v>
      </c>
      <c r="K1576" s="14" t="str">
        <f>TEXT(((Table1[[#This Row],[deadline]]/60/60)/24)+DATE(1970,1,1),"yyyy")</f>
        <v>2015</v>
      </c>
      <c r="L1576">
        <v>1421187329</v>
      </c>
      <c r="M1576">
        <f>((Table1[[#This Row],[launched_at]]/60/60)/24)+DATE(1970,1,1)+(-5/24)</f>
        <v>42017.719085648147</v>
      </c>
      <c r="N1576" t="b">
        <v>0</v>
      </c>
      <c r="O1576">
        <v>6</v>
      </c>
      <c r="P1576" t="b">
        <v>0</v>
      </c>
      <c r="Q1576" t="s">
        <v>8290</v>
      </c>
      <c r="R1576" s="5">
        <f>Table1[[#This Row],[pledged]]/D1576</f>
        <v>5.0599999999999999E-2</v>
      </c>
      <c r="S1576" s="6">
        <f>IFERROR(Table1[[#This Row],[pledged]]/Table1[[#This Row],[backers_count]],0)</f>
        <v>84.333333333333329</v>
      </c>
      <c r="T1576" s="5" t="s">
        <v>8322</v>
      </c>
      <c r="U1576" s="5" t="s">
        <v>8344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 t="str">
        <f>TEXT(((Table1[[#This Row],[deadline]]/60/60)/24)+DATE(1970,1,1),"mmm")</f>
        <v>Jul</v>
      </c>
      <c r="K1577" s="14" t="str">
        <f>TEXT(((Table1[[#This Row],[deadline]]/60/60)/24)+DATE(1970,1,1),"yyyy")</f>
        <v>2014</v>
      </c>
      <c r="L1577">
        <v>1402317296</v>
      </c>
      <c r="M1577">
        <f>((Table1[[#This Row],[launched_at]]/60/60)/24)+DATE(1970,1,1)+(-5/24)</f>
        <v>41799.315925925926</v>
      </c>
      <c r="N1577" t="b">
        <v>0</v>
      </c>
      <c r="O1577">
        <v>35</v>
      </c>
      <c r="P1577" t="b">
        <v>0</v>
      </c>
      <c r="Q1577" t="s">
        <v>8290</v>
      </c>
      <c r="R1577" s="5">
        <f>Table1[[#This Row],[pledged]]/D1577</f>
        <v>0.2291</v>
      </c>
      <c r="S1577" s="6">
        <f>IFERROR(Table1[[#This Row],[pledged]]/Table1[[#This Row],[backers_count]],0)</f>
        <v>65.457142857142856</v>
      </c>
      <c r="T1577" s="5" t="s">
        <v>8322</v>
      </c>
      <c r="U1577" s="5" t="s">
        <v>8344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 t="str">
        <f>TEXT(((Table1[[#This Row],[deadline]]/60/60)/24)+DATE(1970,1,1),"mmm")</f>
        <v>Jun</v>
      </c>
      <c r="K1578" s="14" t="str">
        <f>TEXT(((Table1[[#This Row],[deadline]]/60/60)/24)+DATE(1970,1,1),"yyyy")</f>
        <v>2015</v>
      </c>
      <c r="L1578">
        <v>1431810368</v>
      </c>
      <c r="M1578">
        <f>((Table1[[#This Row],[launched_at]]/60/60)/24)+DATE(1970,1,1)+(-5/24)</f>
        <v>42140.670925925922</v>
      </c>
      <c r="N1578" t="b">
        <v>0</v>
      </c>
      <c r="O1578">
        <v>10</v>
      </c>
      <c r="P1578" t="b">
        <v>0</v>
      </c>
      <c r="Q1578" t="s">
        <v>8290</v>
      </c>
      <c r="R1578" s="5">
        <f>Table1[[#This Row],[pledged]]/D1578</f>
        <v>0.13</v>
      </c>
      <c r="S1578" s="6">
        <f>IFERROR(Table1[[#This Row],[pledged]]/Table1[[#This Row],[backers_count]],0)</f>
        <v>65</v>
      </c>
      <c r="T1578" s="5" t="s">
        <v>8322</v>
      </c>
      <c r="U1578" s="5" t="s">
        <v>8344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 t="str">
        <f>TEXT(((Table1[[#This Row],[deadline]]/60/60)/24)+DATE(1970,1,1),"mmm")</f>
        <v>Jul</v>
      </c>
      <c r="K1579" s="14" t="str">
        <f>TEXT(((Table1[[#This Row],[deadline]]/60/60)/24)+DATE(1970,1,1),"yyyy")</f>
        <v>2012</v>
      </c>
      <c r="L1579">
        <v>1337977248</v>
      </c>
      <c r="M1579">
        <f>((Table1[[#This Row],[launched_at]]/60/60)/24)+DATE(1970,1,1)+(-5/24)</f>
        <v>41054.639444444445</v>
      </c>
      <c r="N1579" t="b">
        <v>0</v>
      </c>
      <c r="O1579">
        <v>2</v>
      </c>
      <c r="P1579" t="b">
        <v>0</v>
      </c>
      <c r="Q1579" t="s">
        <v>8290</v>
      </c>
      <c r="R1579" s="5">
        <f>Table1[[#This Row],[pledged]]/D1579</f>
        <v>5.4999999999999997E-3</v>
      </c>
      <c r="S1579" s="6">
        <f>IFERROR(Table1[[#This Row],[pledged]]/Table1[[#This Row],[backers_count]],0)</f>
        <v>27.5</v>
      </c>
      <c r="T1579" s="5" t="s">
        <v>8322</v>
      </c>
      <c r="U1579" s="5" t="s">
        <v>8344</v>
      </c>
    </row>
    <row r="1580" spans="1:21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 t="str">
        <f>TEXT(((Table1[[#This Row],[deadline]]/60/60)/24)+DATE(1970,1,1),"mmm")</f>
        <v>Sep</v>
      </c>
      <c r="K1580" s="14" t="str">
        <f>TEXT(((Table1[[#This Row],[deadline]]/60/60)/24)+DATE(1970,1,1),"yyyy")</f>
        <v>2010</v>
      </c>
      <c r="L1580">
        <v>1281317691</v>
      </c>
      <c r="M1580">
        <f>((Table1[[#This Row],[launched_at]]/60/60)/24)+DATE(1970,1,1)+(-5/24)</f>
        <v>40398.857534722221</v>
      </c>
      <c r="N1580" t="b">
        <v>0</v>
      </c>
      <c r="O1580">
        <v>4</v>
      </c>
      <c r="P1580" t="b">
        <v>0</v>
      </c>
      <c r="Q1580" t="s">
        <v>8290</v>
      </c>
      <c r="R1580" s="5">
        <f>Table1[[#This Row],[pledged]]/D1580</f>
        <v>0.10806536636794939</v>
      </c>
      <c r="S1580" s="6">
        <f>IFERROR(Table1[[#This Row],[pledged]]/Table1[[#This Row],[backers_count]],0)</f>
        <v>51.25</v>
      </c>
      <c r="T1580" s="5" t="s">
        <v>8322</v>
      </c>
      <c r="U1580" s="5" t="s">
        <v>8344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 t="str">
        <f>TEXT(((Table1[[#This Row],[deadline]]/60/60)/24)+DATE(1970,1,1),"mmm")</f>
        <v>Aug</v>
      </c>
      <c r="K1581" s="14" t="str">
        <f>TEXT(((Table1[[#This Row],[deadline]]/60/60)/24)+DATE(1970,1,1),"yyyy")</f>
        <v>2013</v>
      </c>
      <c r="L1581">
        <v>1374882891</v>
      </c>
      <c r="M1581">
        <f>((Table1[[#This Row],[launched_at]]/60/60)/24)+DATE(1970,1,1)+(-5/24)</f>
        <v>41481.788090277776</v>
      </c>
      <c r="N1581" t="b">
        <v>0</v>
      </c>
      <c r="O1581">
        <v>2</v>
      </c>
      <c r="P1581" t="b">
        <v>0</v>
      </c>
      <c r="Q1581" t="s">
        <v>8290</v>
      </c>
      <c r="R1581" s="5">
        <f>Table1[[#This Row],[pledged]]/D1581</f>
        <v>8.4008400840084006E-3</v>
      </c>
      <c r="S1581" s="6">
        <f>IFERROR(Table1[[#This Row],[pledged]]/Table1[[#This Row],[backers_count]],0)</f>
        <v>14</v>
      </c>
      <c r="T1581" s="5" t="s">
        <v>8322</v>
      </c>
      <c r="U1581" s="5" t="s">
        <v>8344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 t="str">
        <f>TEXT(((Table1[[#This Row],[deadline]]/60/60)/24)+DATE(1970,1,1),"mmm")</f>
        <v>May</v>
      </c>
      <c r="K1582" s="14" t="str">
        <f>TEXT(((Table1[[#This Row],[deadline]]/60/60)/24)+DATE(1970,1,1),"yyyy")</f>
        <v>2012</v>
      </c>
      <c r="L1582">
        <v>1332378726</v>
      </c>
      <c r="M1582">
        <f>((Table1[[#This Row],[launched_at]]/60/60)/24)+DATE(1970,1,1)+(-5/24)</f>
        <v>40989.841736111113</v>
      </c>
      <c r="N1582" t="b">
        <v>0</v>
      </c>
      <c r="O1582">
        <v>0</v>
      </c>
      <c r="P1582" t="b">
        <v>0</v>
      </c>
      <c r="Q1582" t="s">
        <v>8290</v>
      </c>
      <c r="R1582" s="5">
        <f>Table1[[#This Row],[pledged]]/D1582</f>
        <v>0</v>
      </c>
      <c r="S1582" s="6">
        <f>IFERROR(Table1[[#This Row],[pledged]]/Table1[[#This Row],[backers_count]],0)</f>
        <v>0</v>
      </c>
      <c r="T1582" s="5" t="s">
        <v>8322</v>
      </c>
      <c r="U1582" s="5" t="s">
        <v>8344</v>
      </c>
    </row>
    <row r="1583" spans="1:21" ht="45" x14ac:dyDescent="0.2">
      <c r="A1583">
        <v>3905</v>
      </c>
      <c r="B1583" s="3" t="s">
        <v>3902</v>
      </c>
      <c r="C1583" s="3" t="s">
        <v>8013</v>
      </c>
      <c r="D1583">
        <v>1500</v>
      </c>
      <c r="E1583">
        <v>173</v>
      </c>
      <c r="F1583" t="s">
        <v>8221</v>
      </c>
      <c r="G1583" t="s">
        <v>8225</v>
      </c>
      <c r="H1583" t="s">
        <v>8247</v>
      </c>
      <c r="I1583">
        <v>1434063600</v>
      </c>
      <c r="J1583" s="14" t="str">
        <f>TEXT(((Table1[[#This Row],[deadline]]/60/60)/24)+DATE(1970,1,1),"mmm")</f>
        <v>Jun</v>
      </c>
      <c r="K1583" s="14" t="str">
        <f>TEXT(((Table1[[#This Row],[deadline]]/60/60)/24)+DATE(1970,1,1),"yyyy")</f>
        <v>2015</v>
      </c>
      <c r="L1583">
        <v>1430405903</v>
      </c>
      <c r="M1583">
        <f>((Table1[[#This Row],[launched_at]]/60/60)/24)+DATE(1970,1,1)+(-5/24)</f>
        <v>42124.415543981479</v>
      </c>
      <c r="N1583" t="b">
        <v>0</v>
      </c>
      <c r="O1583">
        <v>7</v>
      </c>
      <c r="P1583" t="b">
        <v>0</v>
      </c>
      <c r="Q1583" t="s">
        <v>8271</v>
      </c>
      <c r="R1583" s="5">
        <f>Table1[[#This Row],[pledged]]/D1583</f>
        <v>0.11533333333333333</v>
      </c>
      <c r="S1583" s="6">
        <f>IFERROR(Table1[[#This Row],[pledged]]/Table1[[#This Row],[backers_count]],0)</f>
        <v>24.714285714285715</v>
      </c>
      <c r="T1583" s="5" t="s">
        <v>8317</v>
      </c>
      <c r="U1583" s="5" t="s">
        <v>8318</v>
      </c>
    </row>
    <row r="1584" spans="1:21" ht="45" x14ac:dyDescent="0.2">
      <c r="A1584">
        <v>775</v>
      </c>
      <c r="B1584" s="3" t="s">
        <v>776</v>
      </c>
      <c r="C1584" s="3" t="s">
        <v>4885</v>
      </c>
      <c r="D1584">
        <v>10000</v>
      </c>
      <c r="E1584">
        <v>170</v>
      </c>
      <c r="F1584" t="s">
        <v>8221</v>
      </c>
      <c r="G1584" t="s">
        <v>8224</v>
      </c>
      <c r="H1584" t="s">
        <v>8246</v>
      </c>
      <c r="I1584">
        <v>1323998795</v>
      </c>
      <c r="J1584" s="14" t="str">
        <f>TEXT(((Table1[[#This Row],[deadline]]/60/60)/24)+DATE(1970,1,1),"mmm")</f>
        <v>Dec</v>
      </c>
      <c r="K1584" s="14" t="str">
        <f>TEXT(((Table1[[#This Row],[deadline]]/60/60)/24)+DATE(1970,1,1),"yyyy")</f>
        <v>2011</v>
      </c>
      <c r="L1584">
        <v>1321406795</v>
      </c>
      <c r="M1584">
        <f>((Table1[[#This Row],[launched_at]]/60/60)/24)+DATE(1970,1,1)+(-5/24)</f>
        <v>40862.851793981477</v>
      </c>
      <c r="N1584" t="b">
        <v>0</v>
      </c>
      <c r="O1584">
        <v>5</v>
      </c>
      <c r="P1584" t="b">
        <v>0</v>
      </c>
      <c r="Q1584" t="s">
        <v>8275</v>
      </c>
      <c r="R1584" s="5">
        <f>Table1[[#This Row],[pledged]]/D1584</f>
        <v>1.7000000000000001E-2</v>
      </c>
      <c r="S1584" s="6">
        <f>IFERROR(Table1[[#This Row],[pledged]]/Table1[[#This Row],[backers_count]],0)</f>
        <v>34</v>
      </c>
      <c r="T1584" s="5" t="s">
        <v>8322</v>
      </c>
      <c r="U1584" s="5" t="s">
        <v>8324</v>
      </c>
    </row>
    <row r="1585" spans="1:21" ht="45" x14ac:dyDescent="0.2">
      <c r="A1585">
        <v>862</v>
      </c>
      <c r="B1585" s="3" t="s">
        <v>863</v>
      </c>
      <c r="C1585" s="3" t="s">
        <v>4972</v>
      </c>
      <c r="D1585">
        <v>50000</v>
      </c>
      <c r="E1585">
        <v>170</v>
      </c>
      <c r="F1585" t="s">
        <v>8221</v>
      </c>
      <c r="G1585" t="s">
        <v>8225</v>
      </c>
      <c r="H1585" t="s">
        <v>8247</v>
      </c>
      <c r="I1585">
        <v>1384179548</v>
      </c>
      <c r="J1585" s="14" t="str">
        <f>TEXT(((Table1[[#This Row],[deadline]]/60/60)/24)+DATE(1970,1,1),"mmm")</f>
        <v>Nov</v>
      </c>
      <c r="K1585" s="14" t="str">
        <f>TEXT(((Table1[[#This Row],[deadline]]/60/60)/24)+DATE(1970,1,1),"yyyy")</f>
        <v>2013</v>
      </c>
      <c r="L1585">
        <v>1381583948</v>
      </c>
      <c r="M1585">
        <f>((Table1[[#This Row],[launched_at]]/60/60)/24)+DATE(1970,1,1)+(-5/24)</f>
        <v>41559.346620370365</v>
      </c>
      <c r="N1585" t="b">
        <v>0</v>
      </c>
      <c r="O1585">
        <v>4</v>
      </c>
      <c r="P1585" t="b">
        <v>0</v>
      </c>
      <c r="Q1585" t="s">
        <v>8278</v>
      </c>
      <c r="R1585" s="5">
        <f>Table1[[#This Row],[pledged]]/D1585</f>
        <v>3.3999999999999998E-3</v>
      </c>
      <c r="S1585" s="6">
        <f>IFERROR(Table1[[#This Row],[pledged]]/Table1[[#This Row],[backers_count]],0)</f>
        <v>42.5</v>
      </c>
      <c r="T1585" s="5" t="s">
        <v>8325</v>
      </c>
      <c r="U1585" s="5" t="s">
        <v>8328</v>
      </c>
    </row>
    <row r="1586" spans="1:21" ht="45" x14ac:dyDescent="0.2">
      <c r="A1586">
        <v>1549</v>
      </c>
      <c r="B1586" s="3" t="s">
        <v>1550</v>
      </c>
      <c r="C1586" s="3" t="s">
        <v>5659</v>
      </c>
      <c r="D1586">
        <v>500</v>
      </c>
      <c r="E1586">
        <v>170</v>
      </c>
      <c r="F1586" t="s">
        <v>8221</v>
      </c>
      <c r="G1586" t="s">
        <v>8224</v>
      </c>
      <c r="H1586" t="s">
        <v>8246</v>
      </c>
      <c r="I1586">
        <v>1446524159</v>
      </c>
      <c r="J1586" s="14" t="str">
        <f>TEXT(((Table1[[#This Row],[deadline]]/60/60)/24)+DATE(1970,1,1),"mmm")</f>
        <v>Nov</v>
      </c>
      <c r="K1586" s="14" t="str">
        <f>TEXT(((Table1[[#This Row],[deadline]]/60/60)/24)+DATE(1970,1,1),"yyyy")</f>
        <v>2015</v>
      </c>
      <c r="L1586">
        <v>1443928559</v>
      </c>
      <c r="M1586">
        <f>((Table1[[#This Row],[launched_at]]/60/60)/24)+DATE(1970,1,1)+(-5/24)</f>
        <v>42280.927766203698</v>
      </c>
      <c r="N1586" t="b">
        <v>0</v>
      </c>
      <c r="O1586">
        <v>6</v>
      </c>
      <c r="P1586" t="b">
        <v>0</v>
      </c>
      <c r="Q1586" t="s">
        <v>8289</v>
      </c>
      <c r="R1586" s="5">
        <f>Table1[[#This Row],[pledged]]/D1586</f>
        <v>0.34</v>
      </c>
      <c r="S1586" s="6">
        <f>IFERROR(Table1[[#This Row],[pledged]]/Table1[[#This Row],[backers_count]],0)</f>
        <v>28.333333333333332</v>
      </c>
      <c r="T1586" s="5" t="s">
        <v>8338</v>
      </c>
      <c r="U1586" s="5" t="s">
        <v>8343</v>
      </c>
    </row>
    <row r="1587" spans="1:21" ht="45" x14ac:dyDescent="0.2">
      <c r="A1587">
        <v>3896</v>
      </c>
      <c r="B1587" s="3" t="s">
        <v>3893</v>
      </c>
      <c r="C1587" s="3" t="s">
        <v>8004</v>
      </c>
      <c r="D1587">
        <v>1600</v>
      </c>
      <c r="E1587">
        <v>170</v>
      </c>
      <c r="F1587" t="s">
        <v>8221</v>
      </c>
      <c r="G1587" t="s">
        <v>8224</v>
      </c>
      <c r="H1587" t="s">
        <v>8246</v>
      </c>
      <c r="I1587">
        <v>1402979778</v>
      </c>
      <c r="J1587" s="14" t="str">
        <f>TEXT(((Table1[[#This Row],[deadline]]/60/60)/24)+DATE(1970,1,1),"mmm")</f>
        <v>Jun</v>
      </c>
      <c r="K1587" s="14" t="str">
        <f>TEXT(((Table1[[#This Row],[deadline]]/60/60)/24)+DATE(1970,1,1),"yyyy")</f>
        <v>2014</v>
      </c>
      <c r="L1587">
        <v>1401770178</v>
      </c>
      <c r="M1587">
        <f>((Table1[[#This Row],[launched_at]]/60/60)/24)+DATE(1970,1,1)+(-5/24)</f>
        <v>41792.983541666668</v>
      </c>
      <c r="N1587" t="b">
        <v>0</v>
      </c>
      <c r="O1587">
        <v>4</v>
      </c>
      <c r="P1587" t="b">
        <v>0</v>
      </c>
      <c r="Q1587" t="s">
        <v>8271</v>
      </c>
      <c r="R1587" s="5">
        <f>Table1[[#This Row],[pledged]]/D1587</f>
        <v>0.10625</v>
      </c>
      <c r="S1587" s="6">
        <f>IFERROR(Table1[[#This Row],[pledged]]/Table1[[#This Row],[backers_count]],0)</f>
        <v>42.5</v>
      </c>
      <c r="T1587" s="5" t="s">
        <v>8317</v>
      </c>
      <c r="U1587" s="5" t="s">
        <v>8318</v>
      </c>
    </row>
    <row r="1588" spans="1:21" ht="60" x14ac:dyDescent="0.2">
      <c r="A1588">
        <v>3982</v>
      </c>
      <c r="B1588" s="3" t="s">
        <v>3978</v>
      </c>
      <c r="C1588" s="3" t="s">
        <v>8088</v>
      </c>
      <c r="D1588">
        <v>850</v>
      </c>
      <c r="E1588">
        <v>170</v>
      </c>
      <c r="F1588" t="s">
        <v>8221</v>
      </c>
      <c r="G1588" t="s">
        <v>8225</v>
      </c>
      <c r="H1588" t="s">
        <v>8247</v>
      </c>
      <c r="I1588">
        <v>1436297180</v>
      </c>
      <c r="J1588" s="14" t="str">
        <f>TEXT(((Table1[[#This Row],[deadline]]/60/60)/24)+DATE(1970,1,1),"mmm")</f>
        <v>Jul</v>
      </c>
      <c r="K1588" s="14" t="str">
        <f>TEXT(((Table1[[#This Row],[deadline]]/60/60)/24)+DATE(1970,1,1),"yyyy")</f>
        <v>2015</v>
      </c>
      <c r="L1588">
        <v>1431113180</v>
      </c>
      <c r="M1588">
        <f>((Table1[[#This Row],[launched_at]]/60/60)/24)+DATE(1970,1,1)+(-5/24)</f>
        <v>42132.601620370369</v>
      </c>
      <c r="N1588" t="b">
        <v>0</v>
      </c>
      <c r="O1588">
        <v>5</v>
      </c>
      <c r="P1588" t="b">
        <v>0</v>
      </c>
      <c r="Q1588" t="s">
        <v>8271</v>
      </c>
      <c r="R1588" s="5">
        <f>Table1[[#This Row],[pledged]]/D1588</f>
        <v>0.2</v>
      </c>
      <c r="S1588" s="6">
        <f>IFERROR(Table1[[#This Row],[pledged]]/Table1[[#This Row],[backers_count]],0)</f>
        <v>34</v>
      </c>
      <c r="T1588" s="5" t="s">
        <v>8317</v>
      </c>
      <c r="U1588" s="5" t="s">
        <v>8318</v>
      </c>
    </row>
    <row r="1589" spans="1:21" ht="45" x14ac:dyDescent="0.2">
      <c r="A1589">
        <v>1106</v>
      </c>
      <c r="B1589" s="3" t="s">
        <v>1107</v>
      </c>
      <c r="C1589" s="3" t="s">
        <v>5216</v>
      </c>
      <c r="D1589">
        <v>400</v>
      </c>
      <c r="E1589">
        <v>165</v>
      </c>
      <c r="F1589" t="s">
        <v>8221</v>
      </c>
      <c r="G1589" t="s">
        <v>8224</v>
      </c>
      <c r="H1589" t="s">
        <v>8246</v>
      </c>
      <c r="I1589">
        <v>1333557975</v>
      </c>
      <c r="J1589" s="14" t="str">
        <f>TEXT(((Table1[[#This Row],[deadline]]/60/60)/24)+DATE(1970,1,1),"mmm")</f>
        <v>Apr</v>
      </c>
      <c r="K1589" s="14" t="str">
        <f>TEXT(((Table1[[#This Row],[deadline]]/60/60)/24)+DATE(1970,1,1),"yyyy")</f>
        <v>2012</v>
      </c>
      <c r="L1589">
        <v>1330969575</v>
      </c>
      <c r="M1589">
        <f>((Table1[[#This Row],[launched_at]]/60/60)/24)+DATE(1970,1,1)+(-5/24)</f>
        <v>40973.532118055555</v>
      </c>
      <c r="N1589" t="b">
        <v>0</v>
      </c>
      <c r="O1589">
        <v>7</v>
      </c>
      <c r="P1589" t="b">
        <v>0</v>
      </c>
      <c r="Q1589" t="s">
        <v>8282</v>
      </c>
      <c r="R1589" s="5">
        <f>Table1[[#This Row],[pledged]]/D1589</f>
        <v>0.41249999999999998</v>
      </c>
      <c r="S1589" s="6">
        <f>IFERROR(Table1[[#This Row],[pledged]]/Table1[[#This Row],[backers_count]],0)</f>
        <v>23.571428571428573</v>
      </c>
      <c r="T1589" s="5" t="s">
        <v>8333</v>
      </c>
      <c r="U1589" s="5" t="s">
        <v>8334</v>
      </c>
    </row>
    <row r="1590" spans="1:21" ht="30" x14ac:dyDescent="0.2">
      <c r="A1590">
        <v>4070</v>
      </c>
      <c r="B1590" s="3" t="s">
        <v>4066</v>
      </c>
      <c r="C1590" s="3" t="s">
        <v>8173</v>
      </c>
      <c r="D1590">
        <v>1000</v>
      </c>
      <c r="E1590">
        <v>165</v>
      </c>
      <c r="F1590" t="s">
        <v>8221</v>
      </c>
      <c r="G1590" t="s">
        <v>8224</v>
      </c>
      <c r="H1590" t="s">
        <v>8246</v>
      </c>
      <c r="I1590">
        <v>1425178800</v>
      </c>
      <c r="J1590" s="14" t="str">
        <f>TEXT(((Table1[[#This Row],[deadline]]/60/60)/24)+DATE(1970,1,1),"mmm")</f>
        <v>Mar</v>
      </c>
      <c r="K1590" s="14" t="str">
        <f>TEXT(((Table1[[#This Row],[deadline]]/60/60)/24)+DATE(1970,1,1),"yyyy")</f>
        <v>2015</v>
      </c>
      <c r="L1590">
        <v>1422374420</v>
      </c>
      <c r="M1590">
        <f>((Table1[[#This Row],[launched_at]]/60/60)/24)+DATE(1970,1,1)+(-5/24)</f>
        <v>42031.458564814813</v>
      </c>
      <c r="N1590" t="b">
        <v>0</v>
      </c>
      <c r="O1590">
        <v>6</v>
      </c>
      <c r="P1590" t="b">
        <v>0</v>
      </c>
      <c r="Q1590" t="s">
        <v>8271</v>
      </c>
      <c r="R1590" s="5">
        <f>Table1[[#This Row],[pledged]]/D1590</f>
        <v>0.16500000000000001</v>
      </c>
      <c r="S1590" s="6">
        <f>IFERROR(Table1[[#This Row],[pledged]]/Table1[[#This Row],[backers_count]],0)</f>
        <v>27.5</v>
      </c>
      <c r="T1590" s="5" t="s">
        <v>8317</v>
      </c>
      <c r="U1590" s="5" t="s">
        <v>8318</v>
      </c>
    </row>
    <row r="1591" spans="1:21" ht="45" x14ac:dyDescent="0.2">
      <c r="A1591">
        <v>903</v>
      </c>
      <c r="B1591" s="3" t="s">
        <v>904</v>
      </c>
      <c r="C1591" s="3" t="s">
        <v>5013</v>
      </c>
      <c r="D1591">
        <v>5000</v>
      </c>
      <c r="E1591">
        <v>160</v>
      </c>
      <c r="F1591" t="s">
        <v>8221</v>
      </c>
      <c r="G1591" t="s">
        <v>8224</v>
      </c>
      <c r="H1591" t="s">
        <v>8246</v>
      </c>
      <c r="I1591">
        <v>1348367100</v>
      </c>
      <c r="J1591" s="14" t="str">
        <f>TEXT(((Table1[[#This Row],[deadline]]/60/60)/24)+DATE(1970,1,1),"mmm")</f>
        <v>Sep</v>
      </c>
      <c r="K1591" s="14" t="str">
        <f>TEXT(((Table1[[#This Row],[deadline]]/60/60)/24)+DATE(1970,1,1),"yyyy")</f>
        <v>2012</v>
      </c>
      <c r="L1591">
        <v>1346180780</v>
      </c>
      <c r="M1591">
        <f>((Table1[[#This Row],[launched_at]]/60/60)/24)+DATE(1970,1,1)+(-5/24)</f>
        <v>41149.587731481479</v>
      </c>
      <c r="N1591" t="b">
        <v>0</v>
      </c>
      <c r="O1591">
        <v>4</v>
      </c>
      <c r="P1591" t="b">
        <v>0</v>
      </c>
      <c r="Q1591" t="s">
        <v>8278</v>
      </c>
      <c r="R1591" s="5">
        <f>Table1[[#This Row],[pledged]]/D1591</f>
        <v>3.2000000000000001E-2</v>
      </c>
      <c r="S1591" s="6">
        <f>IFERROR(Table1[[#This Row],[pledged]]/Table1[[#This Row],[backers_count]],0)</f>
        <v>40</v>
      </c>
      <c r="T1591" s="5" t="s">
        <v>8325</v>
      </c>
      <c r="U1591" s="5" t="s">
        <v>8328</v>
      </c>
    </row>
    <row r="1592" spans="1:21" ht="45" x14ac:dyDescent="0.2">
      <c r="A1592">
        <v>925</v>
      </c>
      <c r="B1592" s="3" t="s">
        <v>926</v>
      </c>
      <c r="C1592" s="3" t="s">
        <v>5035</v>
      </c>
      <c r="D1592">
        <v>6000</v>
      </c>
      <c r="E1592">
        <v>160</v>
      </c>
      <c r="F1592" t="s">
        <v>8221</v>
      </c>
      <c r="G1592" t="s">
        <v>8224</v>
      </c>
      <c r="H1592" t="s">
        <v>8246</v>
      </c>
      <c r="I1592">
        <v>1385590111</v>
      </c>
      <c r="J1592" s="14" t="str">
        <f>TEXT(((Table1[[#This Row],[deadline]]/60/60)/24)+DATE(1970,1,1),"mmm")</f>
        <v>Nov</v>
      </c>
      <c r="K1592" s="14" t="str">
        <f>TEXT(((Table1[[#This Row],[deadline]]/60/60)/24)+DATE(1970,1,1),"yyyy")</f>
        <v>2013</v>
      </c>
      <c r="L1592">
        <v>1382994511</v>
      </c>
      <c r="M1592">
        <f>((Table1[[#This Row],[launched_at]]/60/60)/24)+DATE(1970,1,1)+(-5/24)</f>
        <v>41575.672581018516</v>
      </c>
      <c r="N1592" t="b">
        <v>0</v>
      </c>
      <c r="O1592">
        <v>5</v>
      </c>
      <c r="P1592" t="b">
        <v>0</v>
      </c>
      <c r="Q1592" t="s">
        <v>8278</v>
      </c>
      <c r="R1592" s="5">
        <f>Table1[[#This Row],[pledged]]/D1592</f>
        <v>2.6666666666666668E-2</v>
      </c>
      <c r="S1592" s="6">
        <f>IFERROR(Table1[[#This Row],[pledged]]/Table1[[#This Row],[backers_count]],0)</f>
        <v>32</v>
      </c>
      <c r="T1592" s="5" t="s">
        <v>8325</v>
      </c>
      <c r="U1592" s="5" t="s">
        <v>8328</v>
      </c>
    </row>
    <row r="1593" spans="1:21" ht="30" x14ac:dyDescent="0.2">
      <c r="A1593">
        <v>662</v>
      </c>
      <c r="B1593" s="3" t="s">
        <v>663</v>
      </c>
      <c r="C1593" s="3" t="s">
        <v>4772</v>
      </c>
      <c r="D1593">
        <v>39000</v>
      </c>
      <c r="E1593">
        <v>156</v>
      </c>
      <c r="F1593" t="s">
        <v>8221</v>
      </c>
      <c r="G1593" t="s">
        <v>8224</v>
      </c>
      <c r="H1593" t="s">
        <v>8246</v>
      </c>
      <c r="I1593">
        <v>1421404247</v>
      </c>
      <c r="J1593" s="14" t="str">
        <f>TEXT(((Table1[[#This Row],[deadline]]/60/60)/24)+DATE(1970,1,1),"mmm")</f>
        <v>Jan</v>
      </c>
      <c r="K1593" s="14" t="str">
        <f>TEXT(((Table1[[#This Row],[deadline]]/60/60)/24)+DATE(1970,1,1),"yyyy")</f>
        <v>2015</v>
      </c>
      <c r="L1593">
        <v>1418812247</v>
      </c>
      <c r="M1593">
        <f>((Table1[[#This Row],[launched_at]]/60/60)/24)+DATE(1970,1,1)+(-5/24)</f>
        <v>41990.229710648149</v>
      </c>
      <c r="N1593" t="b">
        <v>0</v>
      </c>
      <c r="O1593">
        <v>4</v>
      </c>
      <c r="P1593" t="b">
        <v>0</v>
      </c>
      <c r="Q1593" t="s">
        <v>8273</v>
      </c>
      <c r="R1593" s="5">
        <f>Table1[[#This Row],[pledged]]/D1593</f>
        <v>4.0000000000000001E-3</v>
      </c>
      <c r="S1593" s="6">
        <f>IFERROR(Table1[[#This Row],[pledged]]/Table1[[#This Row],[backers_count]],0)</f>
        <v>39</v>
      </c>
      <c r="T1593" s="5" t="s">
        <v>8319</v>
      </c>
      <c r="U1593" s="5" t="s">
        <v>8321</v>
      </c>
    </row>
    <row r="1594" spans="1:21" ht="45" x14ac:dyDescent="0.2">
      <c r="A1594">
        <v>423</v>
      </c>
      <c r="B1594" s="3" t="s">
        <v>424</v>
      </c>
      <c r="C1594" s="3" t="s">
        <v>4533</v>
      </c>
      <c r="D1594">
        <v>20000</v>
      </c>
      <c r="E1594">
        <v>153</v>
      </c>
      <c r="F1594" t="s">
        <v>8221</v>
      </c>
      <c r="G1594" t="s">
        <v>8224</v>
      </c>
      <c r="H1594" t="s">
        <v>8246</v>
      </c>
      <c r="I1594">
        <v>1370470430</v>
      </c>
      <c r="J1594" s="14" t="str">
        <f>TEXT(((Table1[[#This Row],[deadline]]/60/60)/24)+DATE(1970,1,1),"mmm")</f>
        <v>Jun</v>
      </c>
      <c r="K1594" s="14" t="str">
        <f>TEXT(((Table1[[#This Row],[deadline]]/60/60)/24)+DATE(1970,1,1),"yyyy")</f>
        <v>2013</v>
      </c>
      <c r="L1594">
        <v>1367878430</v>
      </c>
      <c r="M1594" s="13">
        <f>((Table1[[#This Row],[launched_at]]/60/60)/24)+DATE(1970,1,1)+(-5/24)</f>
        <v>41400.717939814815</v>
      </c>
      <c r="N1594" t="b">
        <v>0</v>
      </c>
      <c r="O1594">
        <v>13</v>
      </c>
      <c r="P1594" t="b">
        <v>0</v>
      </c>
      <c r="Q1594" t="s">
        <v>8270</v>
      </c>
      <c r="R1594" s="5">
        <f>Table1[[#This Row],[pledged]]/D1594</f>
        <v>7.6499999999999997E-3</v>
      </c>
      <c r="S1594" s="6">
        <f>IFERROR(Table1[[#This Row],[pledged]]/Table1[[#This Row],[backers_count]],0)</f>
        <v>11.76923076923077</v>
      </c>
      <c r="T1594" s="5" t="s">
        <v>8310</v>
      </c>
      <c r="U1594" s="5" t="s">
        <v>8316</v>
      </c>
    </row>
    <row r="1595" spans="1:21" ht="30" x14ac:dyDescent="0.2">
      <c r="A1595">
        <v>3907</v>
      </c>
      <c r="B1595" s="3" t="s">
        <v>3904</v>
      </c>
      <c r="C1595" s="3" t="s">
        <v>8015</v>
      </c>
      <c r="D1595">
        <v>1000</v>
      </c>
      <c r="E1595">
        <v>153</v>
      </c>
      <c r="F1595" t="s">
        <v>8221</v>
      </c>
      <c r="G1595" t="s">
        <v>8224</v>
      </c>
      <c r="H1595" t="s">
        <v>8246</v>
      </c>
      <c r="I1595">
        <v>1414354080</v>
      </c>
      <c r="J1595" s="14" t="str">
        <f>TEXT(((Table1[[#This Row],[deadline]]/60/60)/24)+DATE(1970,1,1),"mmm")</f>
        <v>Oct</v>
      </c>
      <c r="K1595" s="14" t="str">
        <f>TEXT(((Table1[[#This Row],[deadline]]/60/60)/24)+DATE(1970,1,1),"yyyy")</f>
        <v>2014</v>
      </c>
      <c r="L1595">
        <v>1411587606</v>
      </c>
      <c r="M1595">
        <f>((Table1[[#This Row],[launched_at]]/60/60)/24)+DATE(1970,1,1)+(-5/24)</f>
        <v>41906.611180555556</v>
      </c>
      <c r="N1595" t="b">
        <v>0</v>
      </c>
      <c r="O1595">
        <v>4</v>
      </c>
      <c r="P1595" t="b">
        <v>0</v>
      </c>
      <c r="Q1595" t="s">
        <v>8271</v>
      </c>
      <c r="R1595" s="5">
        <f>Table1[[#This Row],[pledged]]/D1595</f>
        <v>0.153</v>
      </c>
      <c r="S1595" s="6">
        <f>IFERROR(Table1[[#This Row],[pledged]]/Table1[[#This Row],[backers_count]],0)</f>
        <v>38.25</v>
      </c>
      <c r="T1595" s="5" t="s">
        <v>8317</v>
      </c>
      <c r="U1595" s="5" t="s">
        <v>8318</v>
      </c>
    </row>
    <row r="1596" spans="1:21" ht="45" x14ac:dyDescent="0.2">
      <c r="A1596">
        <v>904</v>
      </c>
      <c r="B1596" s="3" t="s">
        <v>905</v>
      </c>
      <c r="C1596" s="3" t="s">
        <v>5014</v>
      </c>
      <c r="D1596">
        <v>50000</v>
      </c>
      <c r="E1596">
        <v>151</v>
      </c>
      <c r="F1596" t="s">
        <v>8221</v>
      </c>
      <c r="G1596" t="s">
        <v>8224</v>
      </c>
      <c r="H1596" t="s">
        <v>8246</v>
      </c>
      <c r="I1596">
        <v>1451786137</v>
      </c>
      <c r="J1596" s="14" t="str">
        <f>TEXT(((Table1[[#This Row],[deadline]]/60/60)/24)+DATE(1970,1,1),"mmm")</f>
        <v>Jan</v>
      </c>
      <c r="K1596" s="14" t="str">
        <f>TEXT(((Table1[[#This Row],[deadline]]/60/60)/24)+DATE(1970,1,1),"yyyy")</f>
        <v>2016</v>
      </c>
      <c r="L1596">
        <v>1449194137</v>
      </c>
      <c r="M1596">
        <f>((Table1[[#This Row],[launched_at]]/60/60)/24)+DATE(1970,1,1)+(-5/24)</f>
        <v>42341.87195601852</v>
      </c>
      <c r="N1596" t="b">
        <v>0</v>
      </c>
      <c r="O1596">
        <v>3</v>
      </c>
      <c r="P1596" t="b">
        <v>0</v>
      </c>
      <c r="Q1596" t="s">
        <v>8278</v>
      </c>
      <c r="R1596" s="5">
        <f>Table1[[#This Row],[pledged]]/D1596</f>
        <v>3.0200000000000001E-3</v>
      </c>
      <c r="S1596" s="6">
        <f>IFERROR(Table1[[#This Row],[pledged]]/Table1[[#This Row],[backers_count]],0)</f>
        <v>50.333333333333336</v>
      </c>
      <c r="T1596" s="5" t="s">
        <v>8325</v>
      </c>
      <c r="U1596" s="5" t="s">
        <v>8328</v>
      </c>
    </row>
    <row r="1597" spans="1:21" ht="45" x14ac:dyDescent="0.2">
      <c r="A1597">
        <v>1157</v>
      </c>
      <c r="B1597" s="3" t="s">
        <v>1158</v>
      </c>
      <c r="C1597" s="3" t="s">
        <v>5267</v>
      </c>
      <c r="D1597">
        <v>10000</v>
      </c>
      <c r="E1597">
        <v>151</v>
      </c>
      <c r="F1597" t="s">
        <v>8221</v>
      </c>
      <c r="G1597" t="s">
        <v>8224</v>
      </c>
      <c r="H1597" t="s">
        <v>8246</v>
      </c>
      <c r="I1597">
        <v>1417795480</v>
      </c>
      <c r="J1597" s="14" t="str">
        <f>TEXT(((Table1[[#This Row],[deadline]]/60/60)/24)+DATE(1970,1,1),"mmm")</f>
        <v>Dec</v>
      </c>
      <c r="K1597" s="14" t="str">
        <f>TEXT(((Table1[[#This Row],[deadline]]/60/60)/24)+DATE(1970,1,1),"yyyy")</f>
        <v>2014</v>
      </c>
      <c r="L1597">
        <v>1412607880</v>
      </c>
      <c r="M1597">
        <f>((Table1[[#This Row],[launched_at]]/60/60)/24)+DATE(1970,1,1)+(-5/24)</f>
        <v>41918.419907407406</v>
      </c>
      <c r="N1597" t="b">
        <v>0</v>
      </c>
      <c r="O1597">
        <v>3</v>
      </c>
      <c r="P1597" t="b">
        <v>0</v>
      </c>
      <c r="Q1597" t="s">
        <v>8284</v>
      </c>
      <c r="R1597" s="5">
        <f>Table1[[#This Row],[pledged]]/D1597</f>
        <v>1.5100000000000001E-2</v>
      </c>
      <c r="S1597" s="6">
        <f>IFERROR(Table1[[#This Row],[pledged]]/Table1[[#This Row],[backers_count]],0)</f>
        <v>50.333333333333336</v>
      </c>
      <c r="T1597" s="5" t="s">
        <v>8336</v>
      </c>
      <c r="U1597" s="5" t="s">
        <v>8337</v>
      </c>
    </row>
    <row r="1598" spans="1:21" ht="45" x14ac:dyDescent="0.2">
      <c r="A1598">
        <v>2411</v>
      </c>
      <c r="B1598" s="3" t="s">
        <v>2412</v>
      </c>
      <c r="C1598" s="3" t="s">
        <v>6521</v>
      </c>
      <c r="D1598">
        <v>25000</v>
      </c>
      <c r="E1598">
        <v>151</v>
      </c>
      <c r="F1598" t="s">
        <v>8221</v>
      </c>
      <c r="G1598" t="s">
        <v>8224</v>
      </c>
      <c r="H1598" t="s">
        <v>8246</v>
      </c>
      <c r="I1598">
        <v>1440524082</v>
      </c>
      <c r="J1598" s="14" t="str">
        <f>TEXT(((Table1[[#This Row],[deadline]]/60/60)/24)+DATE(1970,1,1),"mmm")</f>
        <v>Aug</v>
      </c>
      <c r="K1598" s="14" t="str">
        <f>TEXT(((Table1[[#This Row],[deadline]]/60/60)/24)+DATE(1970,1,1),"yyyy")</f>
        <v>2015</v>
      </c>
      <c r="L1598">
        <v>1437932082</v>
      </c>
      <c r="M1598">
        <f>((Table1[[#This Row],[launched_at]]/60/60)/24)+DATE(1970,1,1)+(-5/24)</f>
        <v>42211.524097222216</v>
      </c>
      <c r="N1598" t="b">
        <v>0</v>
      </c>
      <c r="O1598">
        <v>3</v>
      </c>
      <c r="P1598" t="b">
        <v>0</v>
      </c>
      <c r="Q1598" t="s">
        <v>8284</v>
      </c>
      <c r="R1598" s="5">
        <f>Table1[[#This Row],[pledged]]/D1598</f>
        <v>6.0400000000000002E-3</v>
      </c>
      <c r="S1598" s="6">
        <f>IFERROR(Table1[[#This Row],[pledged]]/Table1[[#This Row],[backers_count]],0)</f>
        <v>50.333333333333336</v>
      </c>
      <c r="T1598" s="5" t="s">
        <v>8336</v>
      </c>
      <c r="U1598" s="5" t="s">
        <v>8337</v>
      </c>
    </row>
    <row r="1599" spans="1:21" ht="45" x14ac:dyDescent="0.2">
      <c r="A1599">
        <v>3191</v>
      </c>
      <c r="B1599" s="3" t="s">
        <v>3191</v>
      </c>
      <c r="C1599" s="3" t="s">
        <v>7301</v>
      </c>
      <c r="D1599">
        <v>3750</v>
      </c>
      <c r="E1599">
        <v>151</v>
      </c>
      <c r="F1599" t="s">
        <v>8221</v>
      </c>
      <c r="G1599" t="s">
        <v>8224</v>
      </c>
      <c r="H1599" t="s">
        <v>8246</v>
      </c>
      <c r="I1599">
        <v>1471370869</v>
      </c>
      <c r="J1599" s="14" t="str">
        <f>TEXT(((Table1[[#This Row],[deadline]]/60/60)/24)+DATE(1970,1,1),"mmm")</f>
        <v>Aug</v>
      </c>
      <c r="K1599" s="14" t="str">
        <f>TEXT(((Table1[[#This Row],[deadline]]/60/60)/24)+DATE(1970,1,1),"yyyy")</f>
        <v>2016</v>
      </c>
      <c r="L1599">
        <v>1466186869</v>
      </c>
      <c r="M1599">
        <f>((Table1[[#This Row],[launched_at]]/60/60)/24)+DATE(1970,1,1)+(-5/24)</f>
        <v>42538.547094907401</v>
      </c>
      <c r="N1599" t="b">
        <v>0</v>
      </c>
      <c r="O1599">
        <v>4</v>
      </c>
      <c r="P1599" t="b">
        <v>0</v>
      </c>
      <c r="Q1599" t="s">
        <v>8305</v>
      </c>
      <c r="R1599" s="5">
        <f>Table1[[#This Row],[pledged]]/D1599</f>
        <v>4.0266666666666666E-2</v>
      </c>
      <c r="S1599" s="6">
        <f>IFERROR(Table1[[#This Row],[pledged]]/Table1[[#This Row],[backers_count]],0)</f>
        <v>37.75</v>
      </c>
      <c r="T1599" s="5" t="s">
        <v>8317</v>
      </c>
      <c r="U1599" s="5" t="s">
        <v>8359</v>
      </c>
    </row>
    <row r="1600" spans="1:21" ht="45" x14ac:dyDescent="0.2">
      <c r="A1600">
        <v>3987</v>
      </c>
      <c r="B1600" s="3" t="s">
        <v>3983</v>
      </c>
      <c r="C1600" s="3" t="s">
        <v>8093</v>
      </c>
      <c r="D1600">
        <v>400</v>
      </c>
      <c r="E1600">
        <v>151</v>
      </c>
      <c r="F1600" t="s">
        <v>8221</v>
      </c>
      <c r="G1600" t="s">
        <v>8225</v>
      </c>
      <c r="H1600" t="s">
        <v>8247</v>
      </c>
      <c r="I1600">
        <v>1400278290</v>
      </c>
      <c r="J1600" s="14" t="str">
        <f>TEXT(((Table1[[#This Row],[deadline]]/60/60)/24)+DATE(1970,1,1),"mmm")</f>
        <v>May</v>
      </c>
      <c r="K1600" s="14" t="str">
        <f>TEXT(((Table1[[#This Row],[deadline]]/60/60)/24)+DATE(1970,1,1),"yyyy")</f>
        <v>2014</v>
      </c>
      <c r="L1600">
        <v>1399414290</v>
      </c>
      <c r="M1600">
        <f>((Table1[[#This Row],[launched_at]]/60/60)/24)+DATE(1970,1,1)+(-5/24)</f>
        <v>41765.716319444444</v>
      </c>
      <c r="N1600" t="b">
        <v>0</v>
      </c>
      <c r="O1600">
        <v>13</v>
      </c>
      <c r="P1600" t="b">
        <v>0</v>
      </c>
      <c r="Q1600" t="s">
        <v>8271</v>
      </c>
      <c r="R1600" s="5">
        <f>Table1[[#This Row],[pledged]]/D1600</f>
        <v>0.3775</v>
      </c>
      <c r="S1600" s="6">
        <f>IFERROR(Table1[[#This Row],[pledged]]/Table1[[#This Row],[backers_count]],0)</f>
        <v>11.615384615384615</v>
      </c>
      <c r="T1600" s="5" t="s">
        <v>8317</v>
      </c>
      <c r="U1600" s="5" t="s">
        <v>8318</v>
      </c>
    </row>
    <row r="1601" spans="1:21" ht="45" x14ac:dyDescent="0.2">
      <c r="A1601">
        <v>511</v>
      </c>
      <c r="B1601" s="3" t="s">
        <v>512</v>
      </c>
      <c r="C1601" s="3" t="s">
        <v>4621</v>
      </c>
      <c r="D1601">
        <v>5000</v>
      </c>
      <c r="E1601">
        <v>150</v>
      </c>
      <c r="F1601" t="s">
        <v>8221</v>
      </c>
      <c r="G1601" t="s">
        <v>8224</v>
      </c>
      <c r="H1601" t="s">
        <v>8246</v>
      </c>
      <c r="I1601">
        <v>1365228982</v>
      </c>
      <c r="J1601" s="14" t="str">
        <f>TEXT(((Table1[[#This Row],[deadline]]/60/60)/24)+DATE(1970,1,1),"mmm")</f>
        <v>Apr</v>
      </c>
      <c r="K1601" s="14" t="str">
        <f>TEXT(((Table1[[#This Row],[deadline]]/60/60)/24)+DATE(1970,1,1),"yyyy")</f>
        <v>2013</v>
      </c>
      <c r="L1601">
        <v>1362640582</v>
      </c>
      <c r="M1601" s="13">
        <f>((Table1[[#This Row],[launched_at]]/60/60)/24)+DATE(1970,1,1)+(-5/24)</f>
        <v>41340.09469907407</v>
      </c>
      <c r="N1601" t="b">
        <v>0</v>
      </c>
      <c r="O1601">
        <v>5</v>
      </c>
      <c r="P1601" t="b">
        <v>0</v>
      </c>
      <c r="Q1601" t="s">
        <v>8270</v>
      </c>
      <c r="R1601" s="5">
        <f>Table1[[#This Row],[pledged]]/D1601</f>
        <v>0.03</v>
      </c>
      <c r="S1601" s="6">
        <f>IFERROR(Table1[[#This Row],[pledged]]/Table1[[#This Row],[backers_count]],0)</f>
        <v>30</v>
      </c>
      <c r="T1601" s="5" t="s">
        <v>8310</v>
      </c>
      <c r="U1601" s="5" t="s">
        <v>8316</v>
      </c>
    </row>
    <row r="1602" spans="1:21" ht="45" x14ac:dyDescent="0.2">
      <c r="A1602">
        <v>1485</v>
      </c>
      <c r="B1602" s="3" t="s">
        <v>1486</v>
      </c>
      <c r="C1602" s="3" t="s">
        <v>5595</v>
      </c>
      <c r="D1602">
        <v>6700</v>
      </c>
      <c r="E1602">
        <v>150</v>
      </c>
      <c r="F1602" t="s">
        <v>8221</v>
      </c>
      <c r="G1602" t="s">
        <v>8224</v>
      </c>
      <c r="H1602" t="s">
        <v>8246</v>
      </c>
      <c r="I1602">
        <v>1434827173</v>
      </c>
      <c r="J1602" s="14" t="str">
        <f>TEXT(((Table1[[#This Row],[deadline]]/60/60)/24)+DATE(1970,1,1),"mmm")</f>
        <v>Jun</v>
      </c>
      <c r="K1602" s="14" t="str">
        <f>TEXT(((Table1[[#This Row],[deadline]]/60/60)/24)+DATE(1970,1,1),"yyyy")</f>
        <v>2015</v>
      </c>
      <c r="L1602">
        <v>1430939173</v>
      </c>
      <c r="M1602">
        <f>((Table1[[#This Row],[launched_at]]/60/60)/24)+DATE(1970,1,1)+(-5/24)</f>
        <v>42130.587650462963</v>
      </c>
      <c r="N1602" t="b">
        <v>0</v>
      </c>
      <c r="O1602">
        <v>3</v>
      </c>
      <c r="P1602" t="b">
        <v>0</v>
      </c>
      <c r="Q1602" t="s">
        <v>8275</v>
      </c>
      <c r="R1602" s="5">
        <f>Table1[[#This Row],[pledged]]/D1602</f>
        <v>2.2388059701492536E-2</v>
      </c>
      <c r="S1602" s="6">
        <f>IFERROR(Table1[[#This Row],[pledged]]/Table1[[#This Row],[backers_count]],0)</f>
        <v>50</v>
      </c>
      <c r="T1602" s="5" t="s">
        <v>8322</v>
      </c>
      <c r="U1602" s="5" t="s">
        <v>8324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 t="str">
        <f>TEXT(((Table1[[#This Row],[deadline]]/60/60)/24)+DATE(1970,1,1),"mmm")</f>
        <v>May</v>
      </c>
      <c r="K1603" s="14" t="str">
        <f>TEXT(((Table1[[#This Row],[deadline]]/60/60)/24)+DATE(1970,1,1),"yyyy")</f>
        <v>2011</v>
      </c>
      <c r="L1603">
        <v>1301969633</v>
      </c>
      <c r="M1603">
        <f>((Table1[[#This Row],[launched_at]]/60/60)/24)+DATE(1970,1,1)+(-5/24)</f>
        <v>40637.884641203702</v>
      </c>
      <c r="N1603" t="b">
        <v>0</v>
      </c>
      <c r="O1603">
        <v>56</v>
      </c>
      <c r="P1603" t="b">
        <v>1</v>
      </c>
      <c r="Q1603" t="s">
        <v>8276</v>
      </c>
      <c r="R1603" s="5">
        <f>Table1[[#This Row],[pledged]]/D1603</f>
        <v>1.082492</v>
      </c>
      <c r="S1603" s="6">
        <f>IFERROR(Table1[[#This Row],[pledged]]/Table1[[#This Row],[backers_count]],0)</f>
        <v>48.325535714285714</v>
      </c>
      <c r="T1603" s="5" t="s">
        <v>8325</v>
      </c>
      <c r="U1603" s="5" t="s">
        <v>8326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 t="str">
        <f>TEXT(((Table1[[#This Row],[deadline]]/60/60)/24)+DATE(1970,1,1),"mmm")</f>
        <v>Oct</v>
      </c>
      <c r="K1604" s="14" t="str">
        <f>TEXT(((Table1[[#This Row],[deadline]]/60/60)/24)+DATE(1970,1,1),"yyyy")</f>
        <v>2011</v>
      </c>
      <c r="L1604">
        <v>1314947317</v>
      </c>
      <c r="M1604">
        <f>((Table1[[#This Row],[launched_at]]/60/60)/24)+DATE(1970,1,1)+(-5/24)</f>
        <v>40788.089317129627</v>
      </c>
      <c r="N1604" t="b">
        <v>0</v>
      </c>
      <c r="O1604">
        <v>32</v>
      </c>
      <c r="P1604" t="b">
        <v>1</v>
      </c>
      <c r="Q1604" t="s">
        <v>8276</v>
      </c>
      <c r="R1604" s="5">
        <f>Table1[[#This Row],[pledged]]/D1604</f>
        <v>1.0016666666666667</v>
      </c>
      <c r="S1604" s="6">
        <f>IFERROR(Table1[[#This Row],[pledged]]/Table1[[#This Row],[backers_count]],0)</f>
        <v>46.953125</v>
      </c>
      <c r="T1604" s="5" t="s">
        <v>8325</v>
      </c>
      <c r="U1604" s="5" t="s">
        <v>8326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 t="str">
        <f>TEXT(((Table1[[#This Row],[deadline]]/60/60)/24)+DATE(1970,1,1),"mmm")</f>
        <v>Jan</v>
      </c>
      <c r="K1605" s="14" t="str">
        <f>TEXT(((Table1[[#This Row],[deadline]]/60/60)/24)+DATE(1970,1,1),"yyyy")</f>
        <v>2012</v>
      </c>
      <c r="L1605">
        <v>1322539459</v>
      </c>
      <c r="M1605">
        <f>((Table1[[#This Row],[launched_at]]/60/60)/24)+DATE(1970,1,1)+(-5/24)</f>
        <v>40875.961331018516</v>
      </c>
      <c r="N1605" t="b">
        <v>0</v>
      </c>
      <c r="O1605">
        <v>30</v>
      </c>
      <c r="P1605" t="b">
        <v>1</v>
      </c>
      <c r="Q1605" t="s">
        <v>8276</v>
      </c>
      <c r="R1605" s="5">
        <f>Table1[[#This Row],[pledged]]/D1605</f>
        <v>1.0003299999999999</v>
      </c>
      <c r="S1605" s="6">
        <f>IFERROR(Table1[[#This Row],[pledged]]/Table1[[#This Row],[backers_count]],0)</f>
        <v>66.688666666666663</v>
      </c>
      <c r="T1605" s="5" t="s">
        <v>8325</v>
      </c>
      <c r="U1605" s="5" t="s">
        <v>8326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 t="str">
        <f>TEXT(((Table1[[#This Row],[deadline]]/60/60)/24)+DATE(1970,1,1),"mmm")</f>
        <v>Mar</v>
      </c>
      <c r="K1606" s="14" t="str">
        <f>TEXT(((Table1[[#This Row],[deadline]]/60/60)/24)+DATE(1970,1,1),"yyyy")</f>
        <v>2012</v>
      </c>
      <c r="L1606">
        <v>1328559435</v>
      </c>
      <c r="M1606">
        <f>((Table1[[#This Row],[launched_at]]/60/60)/24)+DATE(1970,1,1)+(-5/24)</f>
        <v>40945.636979166666</v>
      </c>
      <c r="N1606" t="b">
        <v>0</v>
      </c>
      <c r="O1606">
        <v>70</v>
      </c>
      <c r="P1606" t="b">
        <v>1</v>
      </c>
      <c r="Q1606" t="s">
        <v>8276</v>
      </c>
      <c r="R1606" s="5">
        <f>Table1[[#This Row],[pledged]]/D1606</f>
        <v>1.2210714285714286</v>
      </c>
      <c r="S1606" s="6">
        <f>IFERROR(Table1[[#This Row],[pledged]]/Table1[[#This Row],[backers_count]],0)</f>
        <v>48.842857142857142</v>
      </c>
      <c r="T1606" s="5" t="s">
        <v>8325</v>
      </c>
      <c r="U1606" s="5" t="s">
        <v>8326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 t="str">
        <f>TEXT(((Table1[[#This Row],[deadline]]/60/60)/24)+DATE(1970,1,1),"mmm")</f>
        <v>Aug</v>
      </c>
      <c r="K1607" s="14" t="str">
        <f>TEXT(((Table1[[#This Row],[deadline]]/60/60)/24)+DATE(1970,1,1),"yyyy")</f>
        <v>2011</v>
      </c>
      <c r="L1607">
        <v>1311380313</v>
      </c>
      <c r="M1607">
        <f>((Table1[[#This Row],[launched_at]]/60/60)/24)+DATE(1970,1,1)+(-5/24)</f>
        <v>40746.804548611108</v>
      </c>
      <c r="N1607" t="b">
        <v>0</v>
      </c>
      <c r="O1607">
        <v>44</v>
      </c>
      <c r="P1607" t="b">
        <v>1</v>
      </c>
      <c r="Q1607" t="s">
        <v>8276</v>
      </c>
      <c r="R1607" s="5">
        <f>Table1[[#This Row],[pledged]]/D1607</f>
        <v>1.0069333333333335</v>
      </c>
      <c r="S1607" s="6">
        <f>IFERROR(Table1[[#This Row],[pledged]]/Table1[[#This Row],[backers_count]],0)</f>
        <v>137.30909090909091</v>
      </c>
      <c r="T1607" s="5" t="s">
        <v>8325</v>
      </c>
      <c r="U1607" s="5" t="s">
        <v>8326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 t="str">
        <f>TEXT(((Table1[[#This Row],[deadline]]/60/60)/24)+DATE(1970,1,1),"mmm")</f>
        <v>Mar</v>
      </c>
      <c r="K1608" s="14" t="str">
        <f>TEXT(((Table1[[#This Row],[deadline]]/60/60)/24)+DATE(1970,1,1),"yyyy")</f>
        <v>2011</v>
      </c>
      <c r="L1608">
        <v>1293158438</v>
      </c>
      <c r="M1608">
        <f>((Table1[[#This Row],[launched_at]]/60/60)/24)+DATE(1970,1,1)+(-5/24)</f>
        <v>40535.903217592589</v>
      </c>
      <c r="N1608" t="b">
        <v>0</v>
      </c>
      <c r="O1608">
        <v>92</v>
      </c>
      <c r="P1608" t="b">
        <v>1</v>
      </c>
      <c r="Q1608" t="s">
        <v>8276</v>
      </c>
      <c r="R1608" s="5">
        <f>Table1[[#This Row],[pledged]]/D1608</f>
        <v>1.01004125</v>
      </c>
      <c r="S1608" s="6">
        <f>IFERROR(Table1[[#This Row],[pledged]]/Table1[[#This Row],[backers_count]],0)</f>
        <v>87.829673913043479</v>
      </c>
      <c r="T1608" s="5" t="s">
        <v>8325</v>
      </c>
      <c r="U1608" s="5" t="s">
        <v>8326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 t="str">
        <f>TEXT(((Table1[[#This Row],[deadline]]/60/60)/24)+DATE(1970,1,1),"mmm")</f>
        <v>Jun</v>
      </c>
      <c r="K1609" s="14" t="str">
        <f>TEXT(((Table1[[#This Row],[deadline]]/60/60)/24)+DATE(1970,1,1),"yyyy")</f>
        <v>2012</v>
      </c>
      <c r="L1609">
        <v>1337887451</v>
      </c>
      <c r="M1609">
        <f>((Table1[[#This Row],[launched_at]]/60/60)/24)+DATE(1970,1,1)+(-5/24)</f>
        <v>41053.600127314814</v>
      </c>
      <c r="N1609" t="b">
        <v>0</v>
      </c>
      <c r="O1609">
        <v>205</v>
      </c>
      <c r="P1609" t="b">
        <v>1</v>
      </c>
      <c r="Q1609" t="s">
        <v>8276</v>
      </c>
      <c r="R1609" s="5">
        <f>Table1[[#This Row],[pledged]]/D1609</f>
        <v>1.4511000000000001</v>
      </c>
      <c r="S1609" s="6">
        <f>IFERROR(Table1[[#This Row],[pledged]]/Table1[[#This Row],[backers_count]],0)</f>
        <v>70.785365853658533</v>
      </c>
      <c r="T1609" s="5" t="s">
        <v>8325</v>
      </c>
      <c r="U1609" s="5" t="s">
        <v>8326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 t="str">
        <f>TEXT(((Table1[[#This Row],[deadline]]/60/60)/24)+DATE(1970,1,1),"mmm")</f>
        <v>Jan</v>
      </c>
      <c r="K1610" s="14" t="str">
        <f>TEXT(((Table1[[#This Row],[deadline]]/60/60)/24)+DATE(1970,1,1),"yyyy")</f>
        <v>2014</v>
      </c>
      <c r="L1610">
        <v>1385754986</v>
      </c>
      <c r="M1610">
        <f>((Table1[[#This Row],[launched_at]]/60/60)/24)+DATE(1970,1,1)+(-5/24)</f>
        <v>41607.622523148144</v>
      </c>
      <c r="N1610" t="b">
        <v>0</v>
      </c>
      <c r="O1610">
        <v>23</v>
      </c>
      <c r="P1610" t="b">
        <v>1</v>
      </c>
      <c r="Q1610" t="s">
        <v>8276</v>
      </c>
      <c r="R1610" s="5">
        <f>Table1[[#This Row],[pledged]]/D1610</f>
        <v>1.0125</v>
      </c>
      <c r="S1610" s="6">
        <f>IFERROR(Table1[[#This Row],[pledged]]/Table1[[#This Row],[backers_count]],0)</f>
        <v>52.826086956521742</v>
      </c>
      <c r="T1610" s="5" t="s">
        <v>8325</v>
      </c>
      <c r="U1610" s="5" t="s">
        <v>8326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 t="str">
        <f>TEXT(((Table1[[#This Row],[deadline]]/60/60)/24)+DATE(1970,1,1),"mmm")</f>
        <v>Nov</v>
      </c>
      <c r="K1611" s="14" t="str">
        <f>TEXT(((Table1[[#This Row],[deadline]]/60/60)/24)+DATE(1970,1,1),"yyyy")</f>
        <v>2011</v>
      </c>
      <c r="L1611">
        <v>1315612909</v>
      </c>
      <c r="M1611">
        <f>((Table1[[#This Row],[launched_at]]/60/60)/24)+DATE(1970,1,1)+(-5/24)</f>
        <v>40795.792928240735</v>
      </c>
      <c r="N1611" t="b">
        <v>0</v>
      </c>
      <c r="O1611">
        <v>4</v>
      </c>
      <c r="P1611" t="b">
        <v>1</v>
      </c>
      <c r="Q1611" t="s">
        <v>8276</v>
      </c>
      <c r="R1611" s="5">
        <f>Table1[[#This Row],[pledged]]/D1611</f>
        <v>1.1833333333333333</v>
      </c>
      <c r="S1611" s="6">
        <f>IFERROR(Table1[[#This Row],[pledged]]/Table1[[#This Row],[backers_count]],0)</f>
        <v>443.75</v>
      </c>
      <c r="T1611" s="5" t="s">
        <v>8325</v>
      </c>
      <c r="U1611" s="5" t="s">
        <v>8326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 t="str">
        <f>TEXT(((Table1[[#This Row],[deadline]]/60/60)/24)+DATE(1970,1,1),"mmm")</f>
        <v>Dec</v>
      </c>
      <c r="K1612" s="14" t="str">
        <f>TEXT(((Table1[[#This Row],[deadline]]/60/60)/24)+DATE(1970,1,1),"yyyy")</f>
        <v>2012</v>
      </c>
      <c r="L1612">
        <v>1353017510</v>
      </c>
      <c r="M1612">
        <f>((Table1[[#This Row],[launched_at]]/60/60)/24)+DATE(1970,1,1)+(-5/24)</f>
        <v>41228.716550925921</v>
      </c>
      <c r="N1612" t="b">
        <v>0</v>
      </c>
      <c r="O1612">
        <v>112</v>
      </c>
      <c r="P1612" t="b">
        <v>1</v>
      </c>
      <c r="Q1612" t="s">
        <v>8276</v>
      </c>
      <c r="R1612" s="5">
        <f>Table1[[#This Row],[pledged]]/D1612</f>
        <v>2.7185000000000001</v>
      </c>
      <c r="S1612" s="6">
        <f>IFERROR(Table1[[#This Row],[pledged]]/Table1[[#This Row],[backers_count]],0)</f>
        <v>48.544642857142854</v>
      </c>
      <c r="T1612" s="5" t="s">
        <v>8325</v>
      </c>
      <c r="U1612" s="5" t="s">
        <v>8326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 t="str">
        <f>TEXT(((Table1[[#This Row],[deadline]]/60/60)/24)+DATE(1970,1,1),"mmm")</f>
        <v>Jun</v>
      </c>
      <c r="K1613" s="14" t="str">
        <f>TEXT(((Table1[[#This Row],[deadline]]/60/60)/24)+DATE(1970,1,1),"yyyy")</f>
        <v>2013</v>
      </c>
      <c r="L1613">
        <v>1368576032</v>
      </c>
      <c r="M1613">
        <f>((Table1[[#This Row],[launched_at]]/60/60)/24)+DATE(1970,1,1)+(-5/24)</f>
        <v>41408.792037037034</v>
      </c>
      <c r="N1613" t="b">
        <v>0</v>
      </c>
      <c r="O1613">
        <v>27</v>
      </c>
      <c r="P1613" t="b">
        <v>1</v>
      </c>
      <c r="Q1613" t="s">
        <v>8276</v>
      </c>
      <c r="R1613" s="5">
        <f>Table1[[#This Row],[pledged]]/D1613</f>
        <v>1.25125</v>
      </c>
      <c r="S1613" s="6">
        <f>IFERROR(Table1[[#This Row],[pledged]]/Table1[[#This Row],[backers_count]],0)</f>
        <v>37.074074074074076</v>
      </c>
      <c r="T1613" s="5" t="s">
        <v>8325</v>
      </c>
      <c r="U1613" s="5" t="s">
        <v>8326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 t="str">
        <f>TEXT(((Table1[[#This Row],[deadline]]/60/60)/24)+DATE(1970,1,1),"mmm")</f>
        <v>Jan</v>
      </c>
      <c r="K1614" s="14" t="str">
        <f>TEXT(((Table1[[#This Row],[deadline]]/60/60)/24)+DATE(1970,1,1),"yyyy")</f>
        <v>2013</v>
      </c>
      <c r="L1614">
        <v>1354568384</v>
      </c>
      <c r="M1614">
        <f>((Table1[[#This Row],[launched_at]]/60/60)/24)+DATE(1970,1,1)+(-5/24)</f>
        <v>41246.666481481479</v>
      </c>
      <c r="N1614" t="b">
        <v>0</v>
      </c>
      <c r="O1614">
        <v>11</v>
      </c>
      <c r="P1614" t="b">
        <v>1</v>
      </c>
      <c r="Q1614" t="s">
        <v>8276</v>
      </c>
      <c r="R1614" s="5">
        <f>Table1[[#This Row],[pledged]]/D1614</f>
        <v>1.1000000000000001</v>
      </c>
      <c r="S1614" s="6">
        <f>IFERROR(Table1[[#This Row],[pledged]]/Table1[[#This Row],[backers_count]],0)</f>
        <v>50</v>
      </c>
      <c r="T1614" s="5" t="s">
        <v>8325</v>
      </c>
      <c r="U1614" s="5" t="s">
        <v>8326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 t="str">
        <f>TEXT(((Table1[[#This Row],[deadline]]/60/60)/24)+DATE(1970,1,1),"mmm")</f>
        <v>Jul</v>
      </c>
      <c r="K1615" s="14" t="str">
        <f>TEXT(((Table1[[#This Row],[deadline]]/60/60)/24)+DATE(1970,1,1),"yyyy")</f>
        <v>2012</v>
      </c>
      <c r="L1615">
        <v>1340329202</v>
      </c>
      <c r="M1615">
        <f>((Table1[[#This Row],[launched_at]]/60/60)/24)+DATE(1970,1,1)+(-5/24)</f>
        <v>41081.861134259256</v>
      </c>
      <c r="N1615" t="b">
        <v>0</v>
      </c>
      <c r="O1615">
        <v>26</v>
      </c>
      <c r="P1615" t="b">
        <v>1</v>
      </c>
      <c r="Q1615" t="s">
        <v>8276</v>
      </c>
      <c r="R1615" s="5">
        <f>Table1[[#This Row],[pledged]]/D1615</f>
        <v>1.0149999999999999</v>
      </c>
      <c r="S1615" s="6">
        <f>IFERROR(Table1[[#This Row],[pledged]]/Table1[[#This Row],[backers_count]],0)</f>
        <v>39.03846153846154</v>
      </c>
      <c r="T1615" s="5" t="s">
        <v>8325</v>
      </c>
      <c r="U1615" s="5" t="s">
        <v>8326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 t="str">
        <f>TEXT(((Table1[[#This Row],[deadline]]/60/60)/24)+DATE(1970,1,1),"mmm")</f>
        <v>Aug</v>
      </c>
      <c r="K1616" s="14" t="str">
        <f>TEXT(((Table1[[#This Row],[deadline]]/60/60)/24)+DATE(1970,1,1),"yyyy")</f>
        <v>2014</v>
      </c>
      <c r="L1616">
        <v>1401924769</v>
      </c>
      <c r="M1616">
        <f>((Table1[[#This Row],[launched_at]]/60/60)/24)+DATE(1970,1,1)+(-5/24)</f>
        <v>41794.772789351846</v>
      </c>
      <c r="N1616" t="b">
        <v>0</v>
      </c>
      <c r="O1616">
        <v>77</v>
      </c>
      <c r="P1616" t="b">
        <v>1</v>
      </c>
      <c r="Q1616" t="s">
        <v>8276</v>
      </c>
      <c r="R1616" s="5">
        <f>Table1[[#This Row],[pledged]]/D1616</f>
        <v>1.0269999999999999</v>
      </c>
      <c r="S1616" s="6">
        <f>IFERROR(Table1[[#This Row],[pledged]]/Table1[[#This Row],[backers_count]],0)</f>
        <v>66.688311688311686</v>
      </c>
      <c r="T1616" s="5" t="s">
        <v>8325</v>
      </c>
      <c r="U1616" s="5" t="s">
        <v>8326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 t="str">
        <f>TEXT(((Table1[[#This Row],[deadline]]/60/60)/24)+DATE(1970,1,1),"mmm")</f>
        <v>Dec</v>
      </c>
      <c r="K1617" s="14" t="str">
        <f>TEXT(((Table1[[#This Row],[deadline]]/60/60)/24)+DATE(1970,1,1),"yyyy")</f>
        <v>2011</v>
      </c>
      <c r="L1617">
        <v>1319850796</v>
      </c>
      <c r="M1617">
        <f>((Table1[[#This Row],[launched_at]]/60/60)/24)+DATE(1970,1,1)+(-5/24)</f>
        <v>40844.842546296291</v>
      </c>
      <c r="N1617" t="b">
        <v>0</v>
      </c>
      <c r="O1617">
        <v>136</v>
      </c>
      <c r="P1617" t="b">
        <v>1</v>
      </c>
      <c r="Q1617" t="s">
        <v>8276</v>
      </c>
      <c r="R1617" s="5">
        <f>Table1[[#This Row],[pledged]]/D1617</f>
        <v>1.1412500000000001</v>
      </c>
      <c r="S1617" s="6">
        <f>IFERROR(Table1[[#This Row],[pledged]]/Table1[[#This Row],[backers_count]],0)</f>
        <v>67.132352941176464</v>
      </c>
      <c r="T1617" s="5" t="s">
        <v>8325</v>
      </c>
      <c r="U1617" s="5" t="s">
        <v>8326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 t="str">
        <f>TEXT(((Table1[[#This Row],[deadline]]/60/60)/24)+DATE(1970,1,1),"mmm")</f>
        <v>Nov</v>
      </c>
      <c r="K1618" s="14" t="str">
        <f>TEXT(((Table1[[#This Row],[deadline]]/60/60)/24)+DATE(1970,1,1),"yyyy")</f>
        <v>2012</v>
      </c>
      <c r="L1618">
        <v>1350061821</v>
      </c>
      <c r="M1618">
        <f>((Table1[[#This Row],[launched_at]]/60/60)/24)+DATE(1970,1,1)+(-5/24)</f>
        <v>41194.507187499999</v>
      </c>
      <c r="N1618" t="b">
        <v>0</v>
      </c>
      <c r="O1618">
        <v>157</v>
      </c>
      <c r="P1618" t="b">
        <v>1</v>
      </c>
      <c r="Q1618" t="s">
        <v>8276</v>
      </c>
      <c r="R1618" s="5">
        <f>Table1[[#This Row],[pledged]]/D1618</f>
        <v>1.042</v>
      </c>
      <c r="S1618" s="6">
        <f>IFERROR(Table1[[#This Row],[pledged]]/Table1[[#This Row],[backers_count]],0)</f>
        <v>66.369426751592357</v>
      </c>
      <c r="T1618" s="5" t="s">
        <v>8325</v>
      </c>
      <c r="U1618" s="5" t="s">
        <v>8326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 t="str">
        <f>TEXT(((Table1[[#This Row],[deadline]]/60/60)/24)+DATE(1970,1,1),"mmm")</f>
        <v>Nov</v>
      </c>
      <c r="K1619" s="14" t="str">
        <f>TEXT(((Table1[[#This Row],[deadline]]/60/60)/24)+DATE(1970,1,1),"yyyy")</f>
        <v>2013</v>
      </c>
      <c r="L1619">
        <v>1380470188</v>
      </c>
      <c r="M1619">
        <f>((Table1[[#This Row],[launched_at]]/60/60)/24)+DATE(1970,1,1)+(-5/24)</f>
        <v>41546.455879629626</v>
      </c>
      <c r="N1619" t="b">
        <v>0</v>
      </c>
      <c r="O1619">
        <v>158</v>
      </c>
      <c r="P1619" t="b">
        <v>1</v>
      </c>
      <c r="Q1619" t="s">
        <v>8276</v>
      </c>
      <c r="R1619" s="5">
        <f>Table1[[#This Row],[pledged]]/D1619</f>
        <v>1.4585714285714286</v>
      </c>
      <c r="S1619" s="6">
        <f>IFERROR(Table1[[#This Row],[pledged]]/Table1[[#This Row],[backers_count]],0)</f>
        <v>64.620253164556956</v>
      </c>
      <c r="T1619" s="5" t="s">
        <v>8325</v>
      </c>
      <c r="U1619" s="5" t="s">
        <v>8326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 t="str">
        <f>TEXT(((Table1[[#This Row],[deadline]]/60/60)/24)+DATE(1970,1,1),"mmm")</f>
        <v>Mar</v>
      </c>
      <c r="K1620" s="14" t="str">
        <f>TEXT(((Table1[[#This Row],[deadline]]/60/60)/24)+DATE(1970,1,1),"yyyy")</f>
        <v>2013</v>
      </c>
      <c r="L1620">
        <v>1359301335</v>
      </c>
      <c r="M1620">
        <f>((Table1[[#This Row],[launched_at]]/60/60)/24)+DATE(1970,1,1)+(-5/24)</f>
        <v>41301.446006944439</v>
      </c>
      <c r="N1620" t="b">
        <v>0</v>
      </c>
      <c r="O1620">
        <v>27</v>
      </c>
      <c r="P1620" t="b">
        <v>1</v>
      </c>
      <c r="Q1620" t="s">
        <v>8276</v>
      </c>
      <c r="R1620" s="5">
        <f>Table1[[#This Row],[pledged]]/D1620</f>
        <v>1.0506666666666666</v>
      </c>
      <c r="S1620" s="6">
        <f>IFERROR(Table1[[#This Row],[pledged]]/Table1[[#This Row],[backers_count]],0)</f>
        <v>58.370370370370374</v>
      </c>
      <c r="T1620" s="5" t="s">
        <v>8325</v>
      </c>
      <c r="U1620" s="5" t="s">
        <v>8326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 t="str">
        <f>TEXT(((Table1[[#This Row],[deadline]]/60/60)/24)+DATE(1970,1,1),"mmm")</f>
        <v>Sep</v>
      </c>
      <c r="K1621" s="14" t="str">
        <f>TEXT(((Table1[[#This Row],[deadline]]/60/60)/24)+DATE(1970,1,1),"yyyy")</f>
        <v>2014</v>
      </c>
      <c r="L1621">
        <v>1408940886</v>
      </c>
      <c r="M1621">
        <f>((Table1[[#This Row],[launched_at]]/60/60)/24)+DATE(1970,1,1)+(-5/24)</f>
        <v>41875.977847222224</v>
      </c>
      <c r="N1621" t="b">
        <v>0</v>
      </c>
      <c r="O1621">
        <v>23</v>
      </c>
      <c r="P1621" t="b">
        <v>1</v>
      </c>
      <c r="Q1621" t="s">
        <v>8276</v>
      </c>
      <c r="R1621" s="5">
        <f>Table1[[#This Row],[pledged]]/D1621</f>
        <v>1.3333333333333333</v>
      </c>
      <c r="S1621" s="6">
        <f>IFERROR(Table1[[#This Row],[pledged]]/Table1[[#This Row],[backers_count]],0)</f>
        <v>86.956521739130437</v>
      </c>
      <c r="T1621" s="5" t="s">
        <v>8325</v>
      </c>
      <c r="U1621" s="5" t="s">
        <v>8326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 t="str">
        <f>TEXT(((Table1[[#This Row],[deadline]]/60/60)/24)+DATE(1970,1,1),"mmm")</f>
        <v>Feb</v>
      </c>
      <c r="K1622" s="14" t="str">
        <f>TEXT(((Table1[[#This Row],[deadline]]/60/60)/24)+DATE(1970,1,1),"yyyy")</f>
        <v>2013</v>
      </c>
      <c r="L1622">
        <v>1361002140</v>
      </c>
      <c r="M1622">
        <f>((Table1[[#This Row],[launched_at]]/60/60)/24)+DATE(1970,1,1)+(-5/24)</f>
        <v>41321.131249999999</v>
      </c>
      <c r="N1622" t="b">
        <v>0</v>
      </c>
      <c r="O1622">
        <v>17</v>
      </c>
      <c r="P1622" t="b">
        <v>1</v>
      </c>
      <c r="Q1622" t="s">
        <v>8276</v>
      </c>
      <c r="R1622" s="5">
        <f>Table1[[#This Row],[pledged]]/D1622</f>
        <v>1.1299999999999999</v>
      </c>
      <c r="S1622" s="6">
        <f>IFERROR(Table1[[#This Row],[pledged]]/Table1[[#This Row],[backers_count]],0)</f>
        <v>66.470588235294116</v>
      </c>
      <c r="T1622" s="5" t="s">
        <v>8325</v>
      </c>
      <c r="U1622" s="5" t="s">
        <v>8326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 t="str">
        <f>TEXT(((Table1[[#This Row],[deadline]]/60/60)/24)+DATE(1970,1,1),"mmm")</f>
        <v>May</v>
      </c>
      <c r="K1623" s="14" t="str">
        <f>TEXT(((Table1[[#This Row],[deadline]]/60/60)/24)+DATE(1970,1,1),"yyyy")</f>
        <v>2012</v>
      </c>
      <c r="L1623">
        <v>1333550015</v>
      </c>
      <c r="M1623">
        <f>((Table1[[#This Row],[launched_at]]/60/60)/24)+DATE(1970,1,1)+(-5/24)</f>
        <v>41003.398321759254</v>
      </c>
      <c r="N1623" t="b">
        <v>0</v>
      </c>
      <c r="O1623">
        <v>37</v>
      </c>
      <c r="P1623" t="b">
        <v>1</v>
      </c>
      <c r="Q1623" t="s">
        <v>8276</v>
      </c>
      <c r="R1623" s="5">
        <f>Table1[[#This Row],[pledged]]/D1623</f>
        <v>1.212</v>
      </c>
      <c r="S1623" s="6">
        <f>IFERROR(Table1[[#This Row],[pledged]]/Table1[[#This Row],[backers_count]],0)</f>
        <v>163.78378378378378</v>
      </c>
      <c r="T1623" s="5" t="s">
        <v>8325</v>
      </c>
      <c r="U1623" s="5" t="s">
        <v>8326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 t="str">
        <f>TEXT(((Table1[[#This Row],[deadline]]/60/60)/24)+DATE(1970,1,1),"mmm")</f>
        <v>Dec</v>
      </c>
      <c r="K1624" s="14" t="str">
        <f>TEXT(((Table1[[#This Row],[deadline]]/60/60)/24)+DATE(1970,1,1),"yyyy")</f>
        <v>2014</v>
      </c>
      <c r="L1624">
        <v>1415343874</v>
      </c>
      <c r="M1624">
        <f>((Table1[[#This Row],[launched_at]]/60/60)/24)+DATE(1970,1,1)+(-5/24)</f>
        <v>41950.086504629624</v>
      </c>
      <c r="N1624" t="b">
        <v>0</v>
      </c>
      <c r="O1624">
        <v>65</v>
      </c>
      <c r="P1624" t="b">
        <v>1</v>
      </c>
      <c r="Q1624" t="s">
        <v>8276</v>
      </c>
      <c r="R1624" s="5">
        <f>Table1[[#This Row],[pledged]]/D1624</f>
        <v>1.0172463768115942</v>
      </c>
      <c r="S1624" s="6">
        <f>IFERROR(Table1[[#This Row],[pledged]]/Table1[[#This Row],[backers_count]],0)</f>
        <v>107.98461538461538</v>
      </c>
      <c r="T1624" s="5" t="s">
        <v>8325</v>
      </c>
      <c r="U1624" s="5" t="s">
        <v>8326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 t="str">
        <f>TEXT(((Table1[[#This Row],[deadline]]/60/60)/24)+DATE(1970,1,1),"mmm")</f>
        <v>Aug</v>
      </c>
      <c r="K1625" s="14" t="str">
        <f>TEXT(((Table1[[#This Row],[deadline]]/60/60)/24)+DATE(1970,1,1),"yyyy")</f>
        <v>2013</v>
      </c>
      <c r="L1625">
        <v>1372437089</v>
      </c>
      <c r="M1625">
        <f>((Table1[[#This Row],[launched_at]]/60/60)/24)+DATE(1970,1,1)+(-5/24)</f>
        <v>41453.480196759258</v>
      </c>
      <c r="N1625" t="b">
        <v>0</v>
      </c>
      <c r="O1625">
        <v>18</v>
      </c>
      <c r="P1625" t="b">
        <v>1</v>
      </c>
      <c r="Q1625" t="s">
        <v>8276</v>
      </c>
      <c r="R1625" s="5">
        <f>Table1[[#This Row],[pledged]]/D1625</f>
        <v>1.0106666666666666</v>
      </c>
      <c r="S1625" s="6">
        <f>IFERROR(Table1[[#This Row],[pledged]]/Table1[[#This Row],[backers_count]],0)</f>
        <v>42.111111111111114</v>
      </c>
      <c r="T1625" s="5" t="s">
        <v>8325</v>
      </c>
      <c r="U1625" s="5" t="s">
        <v>8326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 t="str">
        <f>TEXT(((Table1[[#This Row],[deadline]]/60/60)/24)+DATE(1970,1,1),"mmm")</f>
        <v>Jan</v>
      </c>
      <c r="K1626" s="14" t="str">
        <f>TEXT(((Table1[[#This Row],[deadline]]/60/60)/24)+DATE(1970,1,1),"yyyy")</f>
        <v>2013</v>
      </c>
      <c r="L1626">
        <v>1354265335</v>
      </c>
      <c r="M1626">
        <f>((Table1[[#This Row],[launched_at]]/60/60)/24)+DATE(1970,1,1)+(-5/24)</f>
        <v>41243.158969907403</v>
      </c>
      <c r="N1626" t="b">
        <v>0</v>
      </c>
      <c r="O1626">
        <v>25</v>
      </c>
      <c r="P1626" t="b">
        <v>1</v>
      </c>
      <c r="Q1626" t="s">
        <v>8276</v>
      </c>
      <c r="R1626" s="5">
        <f>Table1[[#This Row],[pledged]]/D1626</f>
        <v>1.18</v>
      </c>
      <c r="S1626" s="6">
        <f>IFERROR(Table1[[#This Row],[pledged]]/Table1[[#This Row],[backers_count]],0)</f>
        <v>47.2</v>
      </c>
      <c r="T1626" s="5" t="s">
        <v>8325</v>
      </c>
      <c r="U1626" s="5" t="s">
        <v>8326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 t="str">
        <f>TEXT(((Table1[[#This Row],[deadline]]/60/60)/24)+DATE(1970,1,1),"mmm")</f>
        <v>Sep</v>
      </c>
      <c r="K1627" s="14" t="str">
        <f>TEXT(((Table1[[#This Row],[deadline]]/60/60)/24)+DATE(1970,1,1),"yyyy")</f>
        <v>2012</v>
      </c>
      <c r="L1627">
        <v>1344962853</v>
      </c>
      <c r="M1627">
        <f>((Table1[[#This Row],[launched_at]]/60/60)/24)+DATE(1970,1,1)+(-5/24)</f>
        <v>41135.491354166668</v>
      </c>
      <c r="N1627" t="b">
        <v>0</v>
      </c>
      <c r="O1627">
        <v>104</v>
      </c>
      <c r="P1627" t="b">
        <v>1</v>
      </c>
      <c r="Q1627" t="s">
        <v>8276</v>
      </c>
      <c r="R1627" s="5">
        <f>Table1[[#This Row],[pledged]]/D1627</f>
        <v>1.5533333333333332</v>
      </c>
      <c r="S1627" s="6">
        <f>IFERROR(Table1[[#This Row],[pledged]]/Table1[[#This Row],[backers_count]],0)</f>
        <v>112.01923076923077</v>
      </c>
      <c r="T1627" s="5" t="s">
        <v>8325</v>
      </c>
      <c r="U1627" s="5" t="s">
        <v>8326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 t="str">
        <f>TEXT(((Table1[[#This Row],[deadline]]/60/60)/24)+DATE(1970,1,1),"mmm")</f>
        <v>Dec</v>
      </c>
      <c r="K1628" s="14" t="str">
        <f>TEXT(((Table1[[#This Row],[deadline]]/60/60)/24)+DATE(1970,1,1),"yyyy")</f>
        <v>2013</v>
      </c>
      <c r="L1628">
        <v>1383337267</v>
      </c>
      <c r="M1628">
        <f>((Table1[[#This Row],[launched_at]]/60/60)/24)+DATE(1970,1,1)+(-5/24)</f>
        <v>41579.639664351853</v>
      </c>
      <c r="N1628" t="b">
        <v>0</v>
      </c>
      <c r="O1628">
        <v>108</v>
      </c>
      <c r="P1628" t="b">
        <v>1</v>
      </c>
      <c r="Q1628" t="s">
        <v>8276</v>
      </c>
      <c r="R1628" s="5">
        <f>Table1[[#This Row],[pledged]]/D1628</f>
        <v>1.0118750000000001</v>
      </c>
      <c r="S1628" s="6">
        <f>IFERROR(Table1[[#This Row],[pledged]]/Table1[[#This Row],[backers_count]],0)</f>
        <v>74.953703703703709</v>
      </c>
      <c r="T1628" s="5" t="s">
        <v>8325</v>
      </c>
      <c r="U1628" s="5" t="s">
        <v>8326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 t="str">
        <f>TEXT(((Table1[[#This Row],[deadline]]/60/60)/24)+DATE(1970,1,1),"mmm")</f>
        <v>Nov</v>
      </c>
      <c r="K1629" s="14" t="str">
        <f>TEXT(((Table1[[#This Row],[deadline]]/60/60)/24)+DATE(1970,1,1),"yyyy")</f>
        <v>2012</v>
      </c>
      <c r="L1629">
        <v>1351011489</v>
      </c>
      <c r="M1629">
        <f>((Table1[[#This Row],[launched_at]]/60/60)/24)+DATE(1970,1,1)+(-5/24)</f>
        <v>41205.498715277776</v>
      </c>
      <c r="N1629" t="b">
        <v>0</v>
      </c>
      <c r="O1629">
        <v>38</v>
      </c>
      <c r="P1629" t="b">
        <v>1</v>
      </c>
      <c r="Q1629" t="s">
        <v>8276</v>
      </c>
      <c r="R1629" s="5">
        <f>Table1[[#This Row],[pledged]]/D1629</f>
        <v>1.17</v>
      </c>
      <c r="S1629" s="6">
        <f>IFERROR(Table1[[#This Row],[pledged]]/Table1[[#This Row],[backers_count]],0)</f>
        <v>61.578947368421055</v>
      </c>
      <c r="T1629" s="5" t="s">
        <v>8325</v>
      </c>
      <c r="U1629" s="5" t="s">
        <v>8326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 t="str">
        <f>TEXT(((Table1[[#This Row],[deadline]]/60/60)/24)+DATE(1970,1,1),"mmm")</f>
        <v>Jun</v>
      </c>
      <c r="K1630" s="14" t="str">
        <f>TEXT(((Table1[[#This Row],[deadline]]/60/60)/24)+DATE(1970,1,1),"yyyy")</f>
        <v>2014</v>
      </c>
      <c r="L1630">
        <v>1400175682</v>
      </c>
      <c r="M1630">
        <f>((Table1[[#This Row],[launched_at]]/60/60)/24)+DATE(1970,1,1)+(-5/24)</f>
        <v>41774.528726851851</v>
      </c>
      <c r="N1630" t="b">
        <v>0</v>
      </c>
      <c r="O1630">
        <v>88</v>
      </c>
      <c r="P1630" t="b">
        <v>1</v>
      </c>
      <c r="Q1630" t="s">
        <v>8276</v>
      </c>
      <c r="R1630" s="5">
        <f>Table1[[#This Row],[pledged]]/D1630</f>
        <v>1.00925</v>
      </c>
      <c r="S1630" s="6">
        <f>IFERROR(Table1[[#This Row],[pledged]]/Table1[[#This Row],[backers_count]],0)</f>
        <v>45.875</v>
      </c>
      <c r="T1630" s="5" t="s">
        <v>8325</v>
      </c>
      <c r="U1630" s="5" t="s">
        <v>8326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 t="str">
        <f>TEXT(((Table1[[#This Row],[deadline]]/60/60)/24)+DATE(1970,1,1),"mmm")</f>
        <v>Feb</v>
      </c>
      <c r="K1631" s="14" t="str">
        <f>TEXT(((Table1[[#This Row],[deadline]]/60/60)/24)+DATE(1970,1,1),"yyyy")</f>
        <v>2014</v>
      </c>
      <c r="L1631">
        <v>1389041333</v>
      </c>
      <c r="M1631">
        <f>((Table1[[#This Row],[launched_at]]/60/60)/24)+DATE(1970,1,1)+(-5/24)</f>
        <v>41645.658946759257</v>
      </c>
      <c r="N1631" t="b">
        <v>0</v>
      </c>
      <c r="O1631">
        <v>82</v>
      </c>
      <c r="P1631" t="b">
        <v>1</v>
      </c>
      <c r="Q1631" t="s">
        <v>8276</v>
      </c>
      <c r="R1631" s="5">
        <f>Table1[[#This Row],[pledged]]/D1631</f>
        <v>1.0366666666666666</v>
      </c>
      <c r="S1631" s="6">
        <f>IFERROR(Table1[[#This Row],[pledged]]/Table1[[#This Row],[backers_count]],0)</f>
        <v>75.853658536585371</v>
      </c>
      <c r="T1631" s="5" t="s">
        <v>8325</v>
      </c>
      <c r="U1631" s="5" t="s">
        <v>8326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 t="str">
        <f>TEXT(((Table1[[#This Row],[deadline]]/60/60)/24)+DATE(1970,1,1),"mmm")</f>
        <v>Mar</v>
      </c>
      <c r="K1632" s="14" t="str">
        <f>TEXT(((Table1[[#This Row],[deadline]]/60/60)/24)+DATE(1970,1,1),"yyyy")</f>
        <v>2012</v>
      </c>
      <c r="L1632">
        <v>1328040375</v>
      </c>
      <c r="M1632">
        <f>((Table1[[#This Row],[launched_at]]/60/60)/24)+DATE(1970,1,1)+(-5/24)</f>
        <v>40939.629340277774</v>
      </c>
      <c r="N1632" t="b">
        <v>0</v>
      </c>
      <c r="O1632">
        <v>126</v>
      </c>
      <c r="P1632" t="b">
        <v>1</v>
      </c>
      <c r="Q1632" t="s">
        <v>8276</v>
      </c>
      <c r="R1632" s="5">
        <f>Table1[[#This Row],[pledged]]/D1632</f>
        <v>2.6524999999999999</v>
      </c>
      <c r="S1632" s="6">
        <f>IFERROR(Table1[[#This Row],[pledged]]/Table1[[#This Row],[backers_count]],0)</f>
        <v>84.206349206349202</v>
      </c>
      <c r="T1632" s="5" t="s">
        <v>8325</v>
      </c>
      <c r="U1632" s="5" t="s">
        <v>8326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 t="str">
        <f>TEXT(((Table1[[#This Row],[deadline]]/60/60)/24)+DATE(1970,1,1),"mmm")</f>
        <v>Oct</v>
      </c>
      <c r="K1633" s="14" t="str">
        <f>TEXT(((Table1[[#This Row],[deadline]]/60/60)/24)+DATE(1970,1,1),"yyyy")</f>
        <v>2012</v>
      </c>
      <c r="L1633">
        <v>1347482261</v>
      </c>
      <c r="M1633">
        <f>((Table1[[#This Row],[launched_at]]/60/60)/24)+DATE(1970,1,1)+(-5/24)</f>
        <v>41164.65116898148</v>
      </c>
      <c r="N1633" t="b">
        <v>0</v>
      </c>
      <c r="O1633">
        <v>133</v>
      </c>
      <c r="P1633" t="b">
        <v>1</v>
      </c>
      <c r="Q1633" t="s">
        <v>8276</v>
      </c>
      <c r="R1633" s="5">
        <f>Table1[[#This Row],[pledged]]/D1633</f>
        <v>1.5590999999999999</v>
      </c>
      <c r="S1633" s="6">
        <f>IFERROR(Table1[[#This Row],[pledged]]/Table1[[#This Row],[backers_count]],0)</f>
        <v>117.22556390977444</v>
      </c>
      <c r="T1633" s="5" t="s">
        <v>8325</v>
      </c>
      <c r="U1633" s="5" t="s">
        <v>8326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 t="str">
        <f>TEXT(((Table1[[#This Row],[deadline]]/60/60)/24)+DATE(1970,1,1),"mmm")</f>
        <v>Sep</v>
      </c>
      <c r="K1634" s="14" t="str">
        <f>TEXT(((Table1[[#This Row],[deadline]]/60/60)/24)+DATE(1970,1,1),"yyyy")</f>
        <v>2011</v>
      </c>
      <c r="L1634">
        <v>1311667854</v>
      </c>
      <c r="M1634">
        <f>((Table1[[#This Row],[launched_at]]/60/60)/24)+DATE(1970,1,1)+(-5/24)</f>
        <v>40750.132569444439</v>
      </c>
      <c r="N1634" t="b">
        <v>0</v>
      </c>
      <c r="O1634">
        <v>47</v>
      </c>
      <c r="P1634" t="b">
        <v>1</v>
      </c>
      <c r="Q1634" t="s">
        <v>8276</v>
      </c>
      <c r="R1634" s="5">
        <f>Table1[[#This Row],[pledged]]/D1634</f>
        <v>1.0162500000000001</v>
      </c>
      <c r="S1634" s="6">
        <f>IFERROR(Table1[[#This Row],[pledged]]/Table1[[#This Row],[backers_count]],0)</f>
        <v>86.489361702127653</v>
      </c>
      <c r="T1634" s="5" t="s">
        <v>8325</v>
      </c>
      <c r="U1634" s="5" t="s">
        <v>8326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 t="str">
        <f>TEXT(((Table1[[#This Row],[deadline]]/60/60)/24)+DATE(1970,1,1),"mmm")</f>
        <v>Jan</v>
      </c>
      <c r="K1635" s="14" t="str">
        <f>TEXT(((Table1[[#This Row],[deadline]]/60/60)/24)+DATE(1970,1,1),"yyyy")</f>
        <v>2012</v>
      </c>
      <c r="L1635">
        <v>1324329156</v>
      </c>
      <c r="M1635">
        <f>((Table1[[#This Row],[launched_at]]/60/60)/24)+DATE(1970,1,1)+(-5/24)</f>
        <v>40896.675416666665</v>
      </c>
      <c r="N1635" t="b">
        <v>0</v>
      </c>
      <c r="O1635">
        <v>58</v>
      </c>
      <c r="P1635" t="b">
        <v>1</v>
      </c>
      <c r="Q1635" t="s">
        <v>8276</v>
      </c>
      <c r="R1635" s="5">
        <f>Table1[[#This Row],[pledged]]/D1635</f>
        <v>1</v>
      </c>
      <c r="S1635" s="6">
        <f>IFERROR(Table1[[#This Row],[pledged]]/Table1[[#This Row],[backers_count]],0)</f>
        <v>172.41379310344828</v>
      </c>
      <c r="T1635" s="5" t="s">
        <v>8325</v>
      </c>
      <c r="U1635" s="5" t="s">
        <v>8326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 t="str">
        <f>TEXT(((Table1[[#This Row],[deadline]]/60/60)/24)+DATE(1970,1,1),"mmm")</f>
        <v>Jun</v>
      </c>
      <c r="K1636" s="14" t="str">
        <f>TEXT(((Table1[[#This Row],[deadline]]/60/60)/24)+DATE(1970,1,1),"yyyy")</f>
        <v>2011</v>
      </c>
      <c r="L1636">
        <v>1303706001</v>
      </c>
      <c r="M1636">
        <f>((Table1[[#This Row],[launched_at]]/60/60)/24)+DATE(1970,1,1)+(-5/24)</f>
        <v>40657.981493055551</v>
      </c>
      <c r="N1636" t="b">
        <v>0</v>
      </c>
      <c r="O1636">
        <v>32</v>
      </c>
      <c r="P1636" t="b">
        <v>1</v>
      </c>
      <c r="Q1636" t="s">
        <v>8276</v>
      </c>
      <c r="R1636" s="5">
        <f>Table1[[#This Row],[pledged]]/D1636</f>
        <v>1.0049999999999999</v>
      </c>
      <c r="S1636" s="6">
        <f>IFERROR(Table1[[#This Row],[pledged]]/Table1[[#This Row],[backers_count]],0)</f>
        <v>62.8125</v>
      </c>
      <c r="T1636" s="5" t="s">
        <v>8325</v>
      </c>
      <c r="U1636" s="5" t="s">
        <v>8326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 t="str">
        <f>TEXT(((Table1[[#This Row],[deadline]]/60/60)/24)+DATE(1970,1,1),"mmm")</f>
        <v>Jul</v>
      </c>
      <c r="K1637" s="14" t="str">
        <f>TEXT(((Table1[[#This Row],[deadline]]/60/60)/24)+DATE(1970,1,1),"yyyy")</f>
        <v>2016</v>
      </c>
      <c r="L1637">
        <v>1463086261</v>
      </c>
      <c r="M1637">
        <f>((Table1[[#This Row],[launched_at]]/60/60)/24)+DATE(1970,1,1)+(-5/24)</f>
        <v>42502.660428240742</v>
      </c>
      <c r="N1637" t="b">
        <v>0</v>
      </c>
      <c r="O1637">
        <v>37</v>
      </c>
      <c r="P1637" t="b">
        <v>1</v>
      </c>
      <c r="Q1637" t="s">
        <v>8276</v>
      </c>
      <c r="R1637" s="5">
        <f>Table1[[#This Row],[pledged]]/D1637</f>
        <v>1.2529999999999999</v>
      </c>
      <c r="S1637" s="6">
        <f>IFERROR(Table1[[#This Row],[pledged]]/Table1[[#This Row],[backers_count]],0)</f>
        <v>67.729729729729726</v>
      </c>
      <c r="T1637" s="5" t="s">
        <v>8325</v>
      </c>
      <c r="U1637" s="5" t="s">
        <v>8326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 t="str">
        <f>TEXT(((Table1[[#This Row],[deadline]]/60/60)/24)+DATE(1970,1,1),"mmm")</f>
        <v>Jun</v>
      </c>
      <c r="K1638" s="14" t="str">
        <f>TEXT(((Table1[[#This Row],[deadline]]/60/60)/24)+DATE(1970,1,1),"yyyy")</f>
        <v>2011</v>
      </c>
      <c r="L1638">
        <v>1304129088</v>
      </c>
      <c r="M1638">
        <f>((Table1[[#This Row],[launched_at]]/60/60)/24)+DATE(1970,1,1)+(-5/24)</f>
        <v>40662.878333333334</v>
      </c>
      <c r="N1638" t="b">
        <v>0</v>
      </c>
      <c r="O1638">
        <v>87</v>
      </c>
      <c r="P1638" t="b">
        <v>1</v>
      </c>
      <c r="Q1638" t="s">
        <v>8276</v>
      </c>
      <c r="R1638" s="5">
        <f>Table1[[#This Row],[pledged]]/D1638</f>
        <v>1.0355555555555556</v>
      </c>
      <c r="S1638" s="6">
        <f>IFERROR(Table1[[#This Row],[pledged]]/Table1[[#This Row],[backers_count]],0)</f>
        <v>53.5632183908046</v>
      </c>
      <c r="T1638" s="5" t="s">
        <v>8325</v>
      </c>
      <c r="U1638" s="5" t="s">
        <v>8326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 t="str">
        <f>TEXT(((Table1[[#This Row],[deadline]]/60/60)/24)+DATE(1970,1,1),"mmm")</f>
        <v>Dec</v>
      </c>
      <c r="K1639" s="14" t="str">
        <f>TEXT(((Table1[[#This Row],[deadline]]/60/60)/24)+DATE(1970,1,1),"yyyy")</f>
        <v>2009</v>
      </c>
      <c r="L1639">
        <v>1257444140</v>
      </c>
      <c r="M1639">
        <f>((Table1[[#This Row],[launched_at]]/60/60)/24)+DATE(1970,1,1)+(-5/24)</f>
        <v>40122.543287037035</v>
      </c>
      <c r="N1639" t="b">
        <v>0</v>
      </c>
      <c r="O1639">
        <v>15</v>
      </c>
      <c r="P1639" t="b">
        <v>1</v>
      </c>
      <c r="Q1639" t="s">
        <v>8276</v>
      </c>
      <c r="R1639" s="5">
        <f>Table1[[#This Row],[pledged]]/D1639</f>
        <v>1.038</v>
      </c>
      <c r="S1639" s="6">
        <f>IFERROR(Table1[[#This Row],[pledged]]/Table1[[#This Row],[backers_count]],0)</f>
        <v>34.6</v>
      </c>
      <c r="T1639" s="5" t="s">
        <v>8325</v>
      </c>
      <c r="U1639" s="5" t="s">
        <v>8326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 t="str">
        <f>TEXT(((Table1[[#This Row],[deadline]]/60/60)/24)+DATE(1970,1,1),"mmm")</f>
        <v>Feb</v>
      </c>
      <c r="K1640" s="14" t="str">
        <f>TEXT(((Table1[[#This Row],[deadline]]/60/60)/24)+DATE(1970,1,1),"yyyy")</f>
        <v>2013</v>
      </c>
      <c r="L1640">
        <v>1358180968</v>
      </c>
      <c r="M1640">
        <f>((Table1[[#This Row],[launched_at]]/60/60)/24)+DATE(1970,1,1)+(-5/24)</f>
        <v>41288.478796296295</v>
      </c>
      <c r="N1640" t="b">
        <v>0</v>
      </c>
      <c r="O1640">
        <v>27</v>
      </c>
      <c r="P1640" t="b">
        <v>1</v>
      </c>
      <c r="Q1640" t="s">
        <v>8276</v>
      </c>
      <c r="R1640" s="5">
        <f>Table1[[#This Row],[pledged]]/D1640</f>
        <v>1.05</v>
      </c>
      <c r="S1640" s="6">
        <f>IFERROR(Table1[[#This Row],[pledged]]/Table1[[#This Row],[backers_count]],0)</f>
        <v>38.888888888888886</v>
      </c>
      <c r="T1640" s="5" t="s">
        <v>8325</v>
      </c>
      <c r="U1640" s="5" t="s">
        <v>8326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 t="str">
        <f>TEXT(((Table1[[#This Row],[deadline]]/60/60)/24)+DATE(1970,1,1),"mmm")</f>
        <v>Mar</v>
      </c>
      <c r="K1641" s="14" t="str">
        <f>TEXT(((Table1[[#This Row],[deadline]]/60/60)/24)+DATE(1970,1,1),"yyyy")</f>
        <v>2012</v>
      </c>
      <c r="L1641">
        <v>1328197165</v>
      </c>
      <c r="M1641">
        <f>((Table1[[#This Row],[launched_at]]/60/60)/24)+DATE(1970,1,1)+(-5/24)</f>
        <v>40941.444039351853</v>
      </c>
      <c r="N1641" t="b">
        <v>0</v>
      </c>
      <c r="O1641">
        <v>19</v>
      </c>
      <c r="P1641" t="b">
        <v>1</v>
      </c>
      <c r="Q1641" t="s">
        <v>8276</v>
      </c>
      <c r="R1641" s="5">
        <f>Table1[[#This Row],[pledged]]/D1641</f>
        <v>1</v>
      </c>
      <c r="S1641" s="6">
        <f>IFERROR(Table1[[#This Row],[pledged]]/Table1[[#This Row],[backers_count]],0)</f>
        <v>94.736842105263165</v>
      </c>
      <c r="T1641" s="5" t="s">
        <v>8325</v>
      </c>
      <c r="U1641" s="5" t="s">
        <v>8326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 t="str">
        <f>TEXT(((Table1[[#This Row],[deadline]]/60/60)/24)+DATE(1970,1,1),"mmm")</f>
        <v>Aug</v>
      </c>
      <c r="K1642" s="14" t="str">
        <f>TEXT(((Table1[[#This Row],[deadline]]/60/60)/24)+DATE(1970,1,1),"yyyy")</f>
        <v>2010</v>
      </c>
      <c r="L1642">
        <v>1279603955</v>
      </c>
      <c r="M1642">
        <f>((Table1[[#This Row],[launched_at]]/60/60)/24)+DATE(1970,1,1)+(-5/24)</f>
        <v>40379.022627314815</v>
      </c>
      <c r="N1642" t="b">
        <v>0</v>
      </c>
      <c r="O1642">
        <v>17</v>
      </c>
      <c r="P1642" t="b">
        <v>1</v>
      </c>
      <c r="Q1642" t="s">
        <v>8276</v>
      </c>
      <c r="R1642" s="5">
        <f>Table1[[#This Row],[pledged]]/D1642</f>
        <v>1.6986000000000001</v>
      </c>
      <c r="S1642" s="6">
        <f>IFERROR(Table1[[#This Row],[pledged]]/Table1[[#This Row],[backers_count]],0)</f>
        <v>39.967058823529413</v>
      </c>
      <c r="T1642" s="5" t="s">
        <v>8325</v>
      </c>
      <c r="U1642" s="5" t="s">
        <v>8326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 t="str">
        <f>TEXT(((Table1[[#This Row],[deadline]]/60/60)/24)+DATE(1970,1,1),"mmm")</f>
        <v>Dec</v>
      </c>
      <c r="K1643" s="14" t="str">
        <f>TEXT(((Table1[[#This Row],[deadline]]/60/60)/24)+DATE(1970,1,1),"yyyy")</f>
        <v>2014</v>
      </c>
      <c r="L1643">
        <v>1416406744</v>
      </c>
      <c r="M1643">
        <f>((Table1[[#This Row],[launched_at]]/60/60)/24)+DATE(1970,1,1)+(-5/24)</f>
        <v>41962.388240740744</v>
      </c>
      <c r="N1643" t="b">
        <v>0</v>
      </c>
      <c r="O1643">
        <v>26</v>
      </c>
      <c r="P1643" t="b">
        <v>1</v>
      </c>
      <c r="Q1643" t="s">
        <v>8292</v>
      </c>
      <c r="R1643" s="5">
        <f>Table1[[#This Row],[pledged]]/D1643</f>
        <v>1.014</v>
      </c>
      <c r="S1643" s="6">
        <f>IFERROR(Table1[[#This Row],[pledged]]/Table1[[#This Row],[backers_count]],0)</f>
        <v>97.5</v>
      </c>
      <c r="T1643" s="5" t="s">
        <v>8325</v>
      </c>
      <c r="U1643" s="5" t="s">
        <v>8346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 t="str">
        <f>TEXT(((Table1[[#This Row],[deadline]]/60/60)/24)+DATE(1970,1,1),"mmm")</f>
        <v>Jun</v>
      </c>
      <c r="K1644" s="14" t="str">
        <f>TEXT(((Table1[[#This Row],[deadline]]/60/60)/24)+DATE(1970,1,1),"yyyy")</f>
        <v>2011</v>
      </c>
      <c r="L1644">
        <v>1306283727</v>
      </c>
      <c r="M1644">
        <f>((Table1[[#This Row],[launched_at]]/60/60)/24)+DATE(1970,1,1)+(-5/24)</f>
        <v>40687.816284722219</v>
      </c>
      <c r="N1644" t="b">
        <v>0</v>
      </c>
      <c r="O1644">
        <v>28</v>
      </c>
      <c r="P1644" t="b">
        <v>1</v>
      </c>
      <c r="Q1644" t="s">
        <v>8292</v>
      </c>
      <c r="R1644" s="5">
        <f>Table1[[#This Row],[pledged]]/D1644</f>
        <v>1</v>
      </c>
      <c r="S1644" s="6">
        <f>IFERROR(Table1[[#This Row],[pledged]]/Table1[[#This Row],[backers_count]],0)</f>
        <v>42.857142857142854</v>
      </c>
      <c r="T1644" s="5" t="s">
        <v>8325</v>
      </c>
      <c r="U1644" s="5" t="s">
        <v>8346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 t="str">
        <f>TEXT(((Table1[[#This Row],[deadline]]/60/60)/24)+DATE(1970,1,1),"mmm")</f>
        <v>Sep</v>
      </c>
      <c r="K1645" s="14" t="str">
        <f>TEXT(((Table1[[#This Row],[deadline]]/60/60)/24)+DATE(1970,1,1),"yyyy")</f>
        <v>2012</v>
      </c>
      <c r="L1645">
        <v>1345924012</v>
      </c>
      <c r="M1645">
        <f>((Table1[[#This Row],[launched_at]]/60/60)/24)+DATE(1970,1,1)+(-5/24)</f>
        <v>41146.615879629629</v>
      </c>
      <c r="N1645" t="b">
        <v>0</v>
      </c>
      <c r="O1645">
        <v>37</v>
      </c>
      <c r="P1645" t="b">
        <v>1</v>
      </c>
      <c r="Q1645" t="s">
        <v>8292</v>
      </c>
      <c r="R1645" s="5">
        <f>Table1[[#This Row],[pledged]]/D1645</f>
        <v>1.2470000000000001</v>
      </c>
      <c r="S1645" s="6">
        <f>IFERROR(Table1[[#This Row],[pledged]]/Table1[[#This Row],[backers_count]],0)</f>
        <v>168.51351351351352</v>
      </c>
      <c r="T1645" s="5" t="s">
        <v>8325</v>
      </c>
      <c r="U1645" s="5" t="s">
        <v>8346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 t="str">
        <f>TEXT(((Table1[[#This Row],[deadline]]/60/60)/24)+DATE(1970,1,1),"mmm")</f>
        <v>Nov</v>
      </c>
      <c r="K1646" s="14" t="str">
        <f>TEXT(((Table1[[#This Row],[deadline]]/60/60)/24)+DATE(1970,1,1),"yyyy")</f>
        <v>2012</v>
      </c>
      <c r="L1646">
        <v>1348363560</v>
      </c>
      <c r="M1646">
        <f>((Table1[[#This Row],[launched_at]]/60/60)/24)+DATE(1970,1,1)+(-5/24)</f>
        <v>41174.851388888885</v>
      </c>
      <c r="N1646" t="b">
        <v>0</v>
      </c>
      <c r="O1646">
        <v>128</v>
      </c>
      <c r="P1646" t="b">
        <v>1</v>
      </c>
      <c r="Q1646" t="s">
        <v>8292</v>
      </c>
      <c r="R1646" s="5">
        <f>Table1[[#This Row],[pledged]]/D1646</f>
        <v>1.095</v>
      </c>
      <c r="S1646" s="6">
        <f>IFERROR(Table1[[#This Row],[pledged]]/Table1[[#This Row],[backers_count]],0)</f>
        <v>85.546875</v>
      </c>
      <c r="T1646" s="5" t="s">
        <v>8325</v>
      </c>
      <c r="U1646" s="5" t="s">
        <v>8346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 t="str">
        <f>TEXT(((Table1[[#This Row],[deadline]]/60/60)/24)+DATE(1970,1,1),"mmm")</f>
        <v>Sep</v>
      </c>
      <c r="K1647" s="14" t="str">
        <f>TEXT(((Table1[[#This Row],[deadline]]/60/60)/24)+DATE(1970,1,1),"yyyy")</f>
        <v>2013</v>
      </c>
      <c r="L1647">
        <v>1378306140</v>
      </c>
      <c r="M1647">
        <f>((Table1[[#This Row],[launched_at]]/60/60)/24)+DATE(1970,1,1)+(-5/24)</f>
        <v>41521.409027777772</v>
      </c>
      <c r="N1647" t="b">
        <v>0</v>
      </c>
      <c r="O1647">
        <v>10</v>
      </c>
      <c r="P1647" t="b">
        <v>1</v>
      </c>
      <c r="Q1647" t="s">
        <v>8292</v>
      </c>
      <c r="R1647" s="5">
        <f>Table1[[#This Row],[pledged]]/D1647</f>
        <v>1.1080000000000001</v>
      </c>
      <c r="S1647" s="6">
        <f>IFERROR(Table1[[#This Row],[pledged]]/Table1[[#This Row],[backers_count]],0)</f>
        <v>554</v>
      </c>
      <c r="T1647" s="5" t="s">
        <v>8325</v>
      </c>
      <c r="U1647" s="5" t="s">
        <v>8346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 t="str">
        <f>TEXT(((Table1[[#This Row],[deadline]]/60/60)/24)+DATE(1970,1,1),"mmm")</f>
        <v>Aug</v>
      </c>
      <c r="K1648" s="14" t="str">
        <f>TEXT(((Table1[[#This Row],[deadline]]/60/60)/24)+DATE(1970,1,1),"yyyy")</f>
        <v>2014</v>
      </c>
      <c r="L1648">
        <v>1405248503</v>
      </c>
      <c r="M1648">
        <f>((Table1[[#This Row],[launched_at]]/60/60)/24)+DATE(1970,1,1)+(-5/24)</f>
        <v>41833.241932870369</v>
      </c>
      <c r="N1648" t="b">
        <v>0</v>
      </c>
      <c r="O1648">
        <v>83</v>
      </c>
      <c r="P1648" t="b">
        <v>1</v>
      </c>
      <c r="Q1648" t="s">
        <v>8292</v>
      </c>
      <c r="R1648" s="5">
        <f>Table1[[#This Row],[pledged]]/D1648</f>
        <v>1.1020000000000001</v>
      </c>
      <c r="S1648" s="6">
        <f>IFERROR(Table1[[#This Row],[pledged]]/Table1[[#This Row],[backers_count]],0)</f>
        <v>26.554216867469879</v>
      </c>
      <c r="T1648" s="5" t="s">
        <v>8325</v>
      </c>
      <c r="U1648" s="5" t="s">
        <v>8346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 t="str">
        <f>TEXT(((Table1[[#This Row],[deadline]]/60/60)/24)+DATE(1970,1,1),"mmm")</f>
        <v>Jun</v>
      </c>
      <c r="K1649" s="14" t="str">
        <f>TEXT(((Table1[[#This Row],[deadline]]/60/60)/24)+DATE(1970,1,1),"yyyy")</f>
        <v>2012</v>
      </c>
      <c r="L1649">
        <v>1336643377</v>
      </c>
      <c r="M1649">
        <f>((Table1[[#This Row],[launched_at]]/60/60)/24)+DATE(1970,1,1)+(-5/24)</f>
        <v>41039.201122685183</v>
      </c>
      <c r="N1649" t="b">
        <v>0</v>
      </c>
      <c r="O1649">
        <v>46</v>
      </c>
      <c r="P1649" t="b">
        <v>1</v>
      </c>
      <c r="Q1649" t="s">
        <v>8292</v>
      </c>
      <c r="R1649" s="5">
        <f>Table1[[#This Row],[pledged]]/D1649</f>
        <v>1.0471999999999999</v>
      </c>
      <c r="S1649" s="6">
        <f>IFERROR(Table1[[#This Row],[pledged]]/Table1[[#This Row],[backers_count]],0)</f>
        <v>113.82608695652173</v>
      </c>
      <c r="T1649" s="5" t="s">
        <v>8325</v>
      </c>
      <c r="U1649" s="5" t="s">
        <v>8346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 t="str">
        <f>TEXT(((Table1[[#This Row],[deadline]]/60/60)/24)+DATE(1970,1,1),"mmm")</f>
        <v>Mar</v>
      </c>
      <c r="K1650" s="14" t="str">
        <f>TEXT(((Table1[[#This Row],[deadline]]/60/60)/24)+DATE(1970,1,1),"yyyy")</f>
        <v>2011</v>
      </c>
      <c r="L1650">
        <v>1298048082</v>
      </c>
      <c r="M1650">
        <f>((Table1[[#This Row],[launched_at]]/60/60)/24)+DATE(1970,1,1)+(-5/24)</f>
        <v>40592.496319444443</v>
      </c>
      <c r="N1650" t="b">
        <v>0</v>
      </c>
      <c r="O1650">
        <v>90</v>
      </c>
      <c r="P1650" t="b">
        <v>1</v>
      </c>
      <c r="Q1650" t="s">
        <v>8292</v>
      </c>
      <c r="R1650" s="5">
        <f>Table1[[#This Row],[pledged]]/D1650</f>
        <v>1.2526086956521738</v>
      </c>
      <c r="S1650" s="6">
        <f>IFERROR(Table1[[#This Row],[pledged]]/Table1[[#This Row],[backers_count]],0)</f>
        <v>32.011111111111113</v>
      </c>
      <c r="T1650" s="5" t="s">
        <v>8325</v>
      </c>
      <c r="U1650" s="5" t="s">
        <v>8346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 t="str">
        <f>TEXT(((Table1[[#This Row],[deadline]]/60/60)/24)+DATE(1970,1,1),"mmm")</f>
        <v>May</v>
      </c>
      <c r="K1651" s="14" t="str">
        <f>TEXT(((Table1[[#This Row],[deadline]]/60/60)/24)+DATE(1970,1,1),"yyyy")</f>
        <v>2014</v>
      </c>
      <c r="L1651">
        <v>1396974355</v>
      </c>
      <c r="M1651">
        <f>((Table1[[#This Row],[launched_at]]/60/60)/24)+DATE(1970,1,1)+(-5/24)</f>
        <v>41737.476331018515</v>
      </c>
      <c r="N1651" t="b">
        <v>0</v>
      </c>
      <c r="O1651">
        <v>81</v>
      </c>
      <c r="P1651" t="b">
        <v>1</v>
      </c>
      <c r="Q1651" t="s">
        <v>8292</v>
      </c>
      <c r="R1651" s="5">
        <f>Table1[[#This Row],[pledged]]/D1651</f>
        <v>1.0058763157894737</v>
      </c>
      <c r="S1651" s="6">
        <f>IFERROR(Table1[[#This Row],[pledged]]/Table1[[#This Row],[backers_count]],0)</f>
        <v>47.189259259259259</v>
      </c>
      <c r="T1651" s="5" t="s">
        <v>8325</v>
      </c>
      <c r="U1651" s="5" t="s">
        <v>8346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 t="str">
        <f>TEXT(((Table1[[#This Row],[deadline]]/60/60)/24)+DATE(1970,1,1),"mmm")</f>
        <v>Oct</v>
      </c>
      <c r="K1652" s="14" t="str">
        <f>TEXT(((Table1[[#This Row],[deadline]]/60/60)/24)+DATE(1970,1,1),"yyyy")</f>
        <v>2013</v>
      </c>
      <c r="L1652">
        <v>1378722437</v>
      </c>
      <c r="M1652">
        <f>((Table1[[#This Row],[launched_at]]/60/60)/24)+DATE(1970,1,1)+(-5/24)</f>
        <v>41526.227280092593</v>
      </c>
      <c r="N1652" t="b">
        <v>0</v>
      </c>
      <c r="O1652">
        <v>32</v>
      </c>
      <c r="P1652" t="b">
        <v>1</v>
      </c>
      <c r="Q1652" t="s">
        <v>8292</v>
      </c>
      <c r="R1652" s="5">
        <f>Table1[[#This Row],[pledged]]/D1652</f>
        <v>1.4155</v>
      </c>
      <c r="S1652" s="6">
        <f>IFERROR(Table1[[#This Row],[pledged]]/Table1[[#This Row],[backers_count]],0)</f>
        <v>88.46875</v>
      </c>
      <c r="T1652" s="5" t="s">
        <v>8325</v>
      </c>
      <c r="U1652" s="5" t="s">
        <v>8346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 t="str">
        <f>TEXT(((Table1[[#This Row],[deadline]]/60/60)/24)+DATE(1970,1,1),"mmm")</f>
        <v>Apr</v>
      </c>
      <c r="K1653" s="14" t="str">
        <f>TEXT(((Table1[[#This Row],[deadline]]/60/60)/24)+DATE(1970,1,1),"yyyy")</f>
        <v>2011</v>
      </c>
      <c r="L1653">
        <v>1300916220</v>
      </c>
      <c r="M1653">
        <f>((Table1[[#This Row],[launched_at]]/60/60)/24)+DATE(1970,1,1)+(-5/24)</f>
        <v>40625.692361111105</v>
      </c>
      <c r="N1653" t="b">
        <v>0</v>
      </c>
      <c r="O1653">
        <v>20</v>
      </c>
      <c r="P1653" t="b">
        <v>1</v>
      </c>
      <c r="Q1653" t="s">
        <v>8292</v>
      </c>
      <c r="R1653" s="5">
        <f>Table1[[#This Row],[pledged]]/D1653</f>
        <v>1.0075000000000001</v>
      </c>
      <c r="S1653" s="6">
        <f>IFERROR(Table1[[#This Row],[pledged]]/Table1[[#This Row],[backers_count]],0)</f>
        <v>100.75</v>
      </c>
      <c r="T1653" s="5" t="s">
        <v>8325</v>
      </c>
      <c r="U1653" s="5" t="s">
        <v>8346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 t="str">
        <f>TEXT(((Table1[[#This Row],[deadline]]/60/60)/24)+DATE(1970,1,1),"mmm")</f>
        <v>Nov</v>
      </c>
      <c r="K1654" s="14" t="str">
        <f>TEXT(((Table1[[#This Row],[deadline]]/60/60)/24)+DATE(1970,1,1),"yyyy")</f>
        <v>2013</v>
      </c>
      <c r="L1654">
        <v>1382701793</v>
      </c>
      <c r="M1654">
        <f>((Table1[[#This Row],[launched_at]]/60/60)/24)+DATE(1970,1,1)+(-5/24)</f>
        <v>41572.284641203703</v>
      </c>
      <c r="N1654" t="b">
        <v>0</v>
      </c>
      <c r="O1654">
        <v>70</v>
      </c>
      <c r="P1654" t="b">
        <v>1</v>
      </c>
      <c r="Q1654" t="s">
        <v>8292</v>
      </c>
      <c r="R1654" s="5">
        <f>Table1[[#This Row],[pledged]]/D1654</f>
        <v>1.0066666666666666</v>
      </c>
      <c r="S1654" s="6">
        <f>IFERROR(Table1[[#This Row],[pledged]]/Table1[[#This Row],[backers_count]],0)</f>
        <v>64.714285714285708</v>
      </c>
      <c r="T1654" s="5" t="s">
        <v>8325</v>
      </c>
      <c r="U1654" s="5" t="s">
        <v>8346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 t="str">
        <f>TEXT(((Table1[[#This Row],[deadline]]/60/60)/24)+DATE(1970,1,1),"mmm")</f>
        <v>Apr</v>
      </c>
      <c r="K1655" s="14" t="str">
        <f>TEXT(((Table1[[#This Row],[deadline]]/60/60)/24)+DATE(1970,1,1),"yyyy")</f>
        <v>2011</v>
      </c>
      <c r="L1655">
        <v>1300996896</v>
      </c>
      <c r="M1655">
        <f>((Table1[[#This Row],[launched_at]]/60/60)/24)+DATE(1970,1,1)+(-5/24)</f>
        <v>40626.626111111109</v>
      </c>
      <c r="N1655" t="b">
        <v>0</v>
      </c>
      <c r="O1655">
        <v>168</v>
      </c>
      <c r="P1655" t="b">
        <v>1</v>
      </c>
      <c r="Q1655" t="s">
        <v>8292</v>
      </c>
      <c r="R1655" s="5">
        <f>Table1[[#This Row],[pledged]]/D1655</f>
        <v>1.7423040000000001</v>
      </c>
      <c r="S1655" s="6">
        <f>IFERROR(Table1[[#This Row],[pledged]]/Table1[[#This Row],[backers_count]],0)</f>
        <v>51.854285714285716</v>
      </c>
      <c r="T1655" s="5" t="s">
        <v>8325</v>
      </c>
      <c r="U1655" s="5" t="s">
        <v>8346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 t="str">
        <f>TEXT(((Table1[[#This Row],[deadline]]/60/60)/24)+DATE(1970,1,1),"mmm")</f>
        <v>Apr</v>
      </c>
      <c r="K1656" s="14" t="str">
        <f>TEXT(((Table1[[#This Row],[deadline]]/60/60)/24)+DATE(1970,1,1),"yyyy")</f>
        <v>2012</v>
      </c>
      <c r="L1656">
        <v>1332192160</v>
      </c>
      <c r="M1656">
        <f>((Table1[[#This Row],[launched_at]]/60/60)/24)+DATE(1970,1,1)+(-5/24)</f>
        <v>40987.682407407403</v>
      </c>
      <c r="N1656" t="b">
        <v>0</v>
      </c>
      <c r="O1656">
        <v>34</v>
      </c>
      <c r="P1656" t="b">
        <v>1</v>
      </c>
      <c r="Q1656" t="s">
        <v>8292</v>
      </c>
      <c r="R1656" s="5">
        <f>Table1[[#This Row],[pledged]]/D1656</f>
        <v>1.199090909090909</v>
      </c>
      <c r="S1656" s="6">
        <f>IFERROR(Table1[[#This Row],[pledged]]/Table1[[#This Row],[backers_count]],0)</f>
        <v>38.794117647058826</v>
      </c>
      <c r="T1656" s="5" t="s">
        <v>8325</v>
      </c>
      <c r="U1656" s="5" t="s">
        <v>8346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 t="str">
        <f>TEXT(((Table1[[#This Row],[deadline]]/60/60)/24)+DATE(1970,1,1),"mmm")</f>
        <v>Apr</v>
      </c>
      <c r="K1657" s="14" t="str">
        <f>TEXT(((Table1[[#This Row],[deadline]]/60/60)/24)+DATE(1970,1,1),"yyyy")</f>
        <v>2012</v>
      </c>
      <c r="L1657">
        <v>1331060420</v>
      </c>
      <c r="M1657">
        <f>((Table1[[#This Row],[launched_at]]/60/60)/24)+DATE(1970,1,1)+(-5/24)</f>
        <v>40974.583564814813</v>
      </c>
      <c r="N1657" t="b">
        <v>0</v>
      </c>
      <c r="O1657">
        <v>48</v>
      </c>
      <c r="P1657" t="b">
        <v>1</v>
      </c>
      <c r="Q1657" t="s">
        <v>8292</v>
      </c>
      <c r="R1657" s="5">
        <f>Table1[[#This Row],[pledged]]/D1657</f>
        <v>1.4286666666666668</v>
      </c>
      <c r="S1657" s="6">
        <f>IFERROR(Table1[[#This Row],[pledged]]/Table1[[#This Row],[backers_count]],0)</f>
        <v>44.645833333333336</v>
      </c>
      <c r="T1657" s="5" t="s">
        <v>8325</v>
      </c>
      <c r="U1657" s="5" t="s">
        <v>8346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 t="str">
        <f>TEXT(((Table1[[#This Row],[deadline]]/60/60)/24)+DATE(1970,1,1),"mmm")</f>
        <v>Dec</v>
      </c>
      <c r="K1658" s="14" t="str">
        <f>TEXT(((Table1[[#This Row],[deadline]]/60/60)/24)+DATE(1970,1,1),"yyyy")</f>
        <v>2012</v>
      </c>
      <c r="L1658">
        <v>1352845052</v>
      </c>
      <c r="M1658">
        <f>((Table1[[#This Row],[launched_at]]/60/60)/24)+DATE(1970,1,1)+(-5/24)</f>
        <v>41226.720509259256</v>
      </c>
      <c r="N1658" t="b">
        <v>0</v>
      </c>
      <c r="O1658">
        <v>48</v>
      </c>
      <c r="P1658" t="b">
        <v>1</v>
      </c>
      <c r="Q1658" t="s">
        <v>8292</v>
      </c>
      <c r="R1658" s="5">
        <f>Table1[[#This Row],[pledged]]/D1658</f>
        <v>1.0033493333333334</v>
      </c>
      <c r="S1658" s="6">
        <f>IFERROR(Table1[[#This Row],[pledged]]/Table1[[#This Row],[backers_count]],0)</f>
        <v>156.77333333333334</v>
      </c>
      <c r="T1658" s="5" t="s">
        <v>8325</v>
      </c>
      <c r="U1658" s="5" t="s">
        <v>8346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 t="str">
        <f>TEXT(((Table1[[#This Row],[deadline]]/60/60)/24)+DATE(1970,1,1),"mmm")</f>
        <v>May</v>
      </c>
      <c r="K1659" s="14" t="str">
        <f>TEXT(((Table1[[#This Row],[deadline]]/60/60)/24)+DATE(1970,1,1),"yyyy")</f>
        <v>2012</v>
      </c>
      <c r="L1659">
        <v>1335293168</v>
      </c>
      <c r="M1659">
        <f>((Table1[[#This Row],[launched_at]]/60/60)/24)+DATE(1970,1,1)+(-5/24)</f>
        <v>41023.573703703703</v>
      </c>
      <c r="N1659" t="b">
        <v>0</v>
      </c>
      <c r="O1659">
        <v>221</v>
      </c>
      <c r="P1659" t="b">
        <v>1</v>
      </c>
      <c r="Q1659" t="s">
        <v>8292</v>
      </c>
      <c r="R1659" s="5">
        <f>Table1[[#This Row],[pledged]]/D1659</f>
        <v>1.0493380000000001</v>
      </c>
      <c r="S1659" s="6">
        <f>IFERROR(Table1[[#This Row],[pledged]]/Table1[[#This Row],[backers_count]],0)</f>
        <v>118.70339366515837</v>
      </c>
      <c r="T1659" s="5" t="s">
        <v>8325</v>
      </c>
      <c r="U1659" s="5" t="s">
        <v>8346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 t="str">
        <f>TEXT(((Table1[[#This Row],[deadline]]/60/60)/24)+DATE(1970,1,1),"mmm")</f>
        <v>Dec</v>
      </c>
      <c r="K1660" s="14" t="str">
        <f>TEXT(((Table1[[#This Row],[deadline]]/60/60)/24)+DATE(1970,1,1),"yyyy")</f>
        <v>2012</v>
      </c>
      <c r="L1660">
        <v>1352524767</v>
      </c>
      <c r="M1660">
        <f>((Table1[[#This Row],[launched_at]]/60/60)/24)+DATE(1970,1,1)+(-5/24)</f>
        <v>41223.013506944444</v>
      </c>
      <c r="N1660" t="b">
        <v>0</v>
      </c>
      <c r="O1660">
        <v>107</v>
      </c>
      <c r="P1660" t="b">
        <v>1</v>
      </c>
      <c r="Q1660" t="s">
        <v>8292</v>
      </c>
      <c r="R1660" s="5">
        <f>Table1[[#This Row],[pledged]]/D1660</f>
        <v>1.3223333333333334</v>
      </c>
      <c r="S1660" s="6">
        <f>IFERROR(Table1[[#This Row],[pledged]]/Table1[[#This Row],[backers_count]],0)</f>
        <v>74.149532710280369</v>
      </c>
      <c r="T1660" s="5" t="s">
        <v>8325</v>
      </c>
      <c r="U1660" s="5" t="s">
        <v>8346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 t="str">
        <f>TEXT(((Table1[[#This Row],[deadline]]/60/60)/24)+DATE(1970,1,1),"mmm")</f>
        <v>Dec</v>
      </c>
      <c r="K1661" s="14" t="str">
        <f>TEXT(((Table1[[#This Row],[deadline]]/60/60)/24)+DATE(1970,1,1),"yyyy")</f>
        <v>2013</v>
      </c>
      <c r="L1661">
        <v>1384811721</v>
      </c>
      <c r="M1661">
        <f>((Table1[[#This Row],[launched_at]]/60/60)/24)+DATE(1970,1,1)+(-5/24)</f>
        <v>41596.705104166664</v>
      </c>
      <c r="N1661" t="b">
        <v>0</v>
      </c>
      <c r="O1661">
        <v>45</v>
      </c>
      <c r="P1661" t="b">
        <v>1</v>
      </c>
      <c r="Q1661" t="s">
        <v>8292</v>
      </c>
      <c r="R1661" s="5">
        <f>Table1[[#This Row],[pledged]]/D1661</f>
        <v>1.1279999999999999</v>
      </c>
      <c r="S1661" s="6">
        <f>IFERROR(Table1[[#This Row],[pledged]]/Table1[[#This Row],[backers_count]],0)</f>
        <v>12.533333333333333</v>
      </c>
      <c r="T1661" s="5" t="s">
        <v>8325</v>
      </c>
      <c r="U1661" s="5" t="s">
        <v>8346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 t="str">
        <f>TEXT(((Table1[[#This Row],[deadline]]/60/60)/24)+DATE(1970,1,1),"mmm")</f>
        <v>Apr</v>
      </c>
      <c r="K1662" s="14" t="str">
        <f>TEXT(((Table1[[#This Row],[deadline]]/60/60)/24)+DATE(1970,1,1),"yyyy")</f>
        <v>2016</v>
      </c>
      <c r="L1662">
        <v>1459355950</v>
      </c>
      <c r="M1662">
        <f>((Table1[[#This Row],[launched_at]]/60/60)/24)+DATE(1970,1,1)+(-5/24)</f>
        <v>42459.485532407409</v>
      </c>
      <c r="N1662" t="b">
        <v>0</v>
      </c>
      <c r="O1662">
        <v>36</v>
      </c>
      <c r="P1662" t="b">
        <v>1</v>
      </c>
      <c r="Q1662" t="s">
        <v>8292</v>
      </c>
      <c r="R1662" s="5">
        <f>Table1[[#This Row],[pledged]]/D1662</f>
        <v>12.5375</v>
      </c>
      <c r="S1662" s="6">
        <f>IFERROR(Table1[[#This Row],[pledged]]/Table1[[#This Row],[backers_count]],0)</f>
        <v>27.861111111111111</v>
      </c>
      <c r="T1662" s="5" t="s">
        <v>8325</v>
      </c>
      <c r="U1662" s="5" t="s">
        <v>8346</v>
      </c>
    </row>
    <row r="1663" spans="1:21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 t="str">
        <f>TEXT(((Table1[[#This Row],[deadline]]/60/60)/24)+DATE(1970,1,1),"mmm")</f>
        <v>Jan</v>
      </c>
      <c r="K1663" s="14" t="str">
        <f>TEXT(((Table1[[#This Row],[deadline]]/60/60)/24)+DATE(1970,1,1),"yyyy")</f>
        <v>2016</v>
      </c>
      <c r="L1663">
        <v>1449359831</v>
      </c>
      <c r="M1663">
        <f>((Table1[[#This Row],[launched_at]]/60/60)/24)+DATE(1970,1,1)+(-5/24)</f>
        <v>42343.789710648147</v>
      </c>
      <c r="N1663" t="b">
        <v>0</v>
      </c>
      <c r="O1663">
        <v>101</v>
      </c>
      <c r="P1663" t="b">
        <v>1</v>
      </c>
      <c r="Q1663" t="s">
        <v>8292</v>
      </c>
      <c r="R1663" s="5">
        <f>Table1[[#This Row],[pledged]]/D1663</f>
        <v>1.0250632911392406</v>
      </c>
      <c r="S1663" s="6">
        <f>IFERROR(Table1[[#This Row],[pledged]]/Table1[[#This Row],[backers_count]],0)</f>
        <v>80.178217821782184</v>
      </c>
      <c r="T1663" s="5" t="s">
        <v>8325</v>
      </c>
      <c r="U1663" s="5" t="s">
        <v>8346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 t="str">
        <f>TEXT(((Table1[[#This Row],[deadline]]/60/60)/24)+DATE(1970,1,1),"mmm")</f>
        <v>Dec</v>
      </c>
      <c r="K1664" s="14" t="str">
        <f>TEXT(((Table1[[#This Row],[deadline]]/60/60)/24)+DATE(1970,1,1),"yyyy")</f>
        <v>2011</v>
      </c>
      <c r="L1664">
        <v>1320122736</v>
      </c>
      <c r="M1664">
        <f>((Table1[[#This Row],[launched_at]]/60/60)/24)+DATE(1970,1,1)+(-5/24)</f>
        <v>40847.99</v>
      </c>
      <c r="N1664" t="b">
        <v>0</v>
      </c>
      <c r="O1664">
        <v>62</v>
      </c>
      <c r="P1664" t="b">
        <v>1</v>
      </c>
      <c r="Q1664" t="s">
        <v>8292</v>
      </c>
      <c r="R1664" s="5">
        <f>Table1[[#This Row],[pledged]]/D1664</f>
        <v>1.026375</v>
      </c>
      <c r="S1664" s="6">
        <f>IFERROR(Table1[[#This Row],[pledged]]/Table1[[#This Row],[backers_count]],0)</f>
        <v>132.43548387096774</v>
      </c>
      <c r="T1664" s="5" t="s">
        <v>8325</v>
      </c>
      <c r="U1664" s="5" t="s">
        <v>8346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 t="str">
        <f>TEXT(((Table1[[#This Row],[deadline]]/60/60)/24)+DATE(1970,1,1),"mmm")</f>
        <v>Feb</v>
      </c>
      <c r="K1665" s="14" t="str">
        <f>TEXT(((Table1[[#This Row],[deadline]]/60/60)/24)+DATE(1970,1,1),"yyyy")</f>
        <v>2015</v>
      </c>
      <c r="L1665">
        <v>1420158707</v>
      </c>
      <c r="M1665">
        <f>((Table1[[#This Row],[launched_at]]/60/60)/24)+DATE(1970,1,1)+(-5/24)</f>
        <v>42005.813738425924</v>
      </c>
      <c r="N1665" t="b">
        <v>0</v>
      </c>
      <c r="O1665">
        <v>32</v>
      </c>
      <c r="P1665" t="b">
        <v>1</v>
      </c>
      <c r="Q1665" t="s">
        <v>8292</v>
      </c>
      <c r="R1665" s="5">
        <f>Table1[[#This Row],[pledged]]/D1665</f>
        <v>1.08</v>
      </c>
      <c r="S1665" s="6">
        <f>IFERROR(Table1[[#This Row],[pledged]]/Table1[[#This Row],[backers_count]],0)</f>
        <v>33.75</v>
      </c>
      <c r="T1665" s="5" t="s">
        <v>8325</v>
      </c>
      <c r="U1665" s="5" t="s">
        <v>8346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 t="str">
        <f>TEXT(((Table1[[#This Row],[deadline]]/60/60)/24)+DATE(1970,1,1),"mmm")</f>
        <v>Mar</v>
      </c>
      <c r="K1666" s="14" t="str">
        <f>TEXT(((Table1[[#This Row],[deadline]]/60/60)/24)+DATE(1970,1,1),"yyyy")</f>
        <v>2012</v>
      </c>
      <c r="L1666">
        <v>1328033818</v>
      </c>
      <c r="M1666">
        <f>((Table1[[#This Row],[launched_at]]/60/60)/24)+DATE(1970,1,1)+(-5/24)</f>
        <v>40939.553449074068</v>
      </c>
      <c r="N1666" t="b">
        <v>0</v>
      </c>
      <c r="O1666">
        <v>89</v>
      </c>
      <c r="P1666" t="b">
        <v>1</v>
      </c>
      <c r="Q1666" t="s">
        <v>8292</v>
      </c>
      <c r="R1666" s="5">
        <f>Table1[[#This Row],[pledged]]/D1666</f>
        <v>1.2240879999999998</v>
      </c>
      <c r="S1666" s="6">
        <f>IFERROR(Table1[[#This Row],[pledged]]/Table1[[#This Row],[backers_count]],0)</f>
        <v>34.384494382022467</v>
      </c>
      <c r="T1666" s="5" t="s">
        <v>8325</v>
      </c>
      <c r="U1666" s="5" t="s">
        <v>8346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 t="str">
        <f>TEXT(((Table1[[#This Row],[deadline]]/60/60)/24)+DATE(1970,1,1),"mmm")</f>
        <v>Feb</v>
      </c>
      <c r="K1667" s="14" t="str">
        <f>TEXT(((Table1[[#This Row],[deadline]]/60/60)/24)+DATE(1970,1,1),"yyyy")</f>
        <v>2011</v>
      </c>
      <c r="L1667">
        <v>1295624113</v>
      </c>
      <c r="M1667">
        <f>((Table1[[#This Row],[launched_at]]/60/60)/24)+DATE(1970,1,1)+(-5/24)</f>
        <v>40564.441122685181</v>
      </c>
      <c r="N1667" t="b">
        <v>0</v>
      </c>
      <c r="O1667">
        <v>93</v>
      </c>
      <c r="P1667" t="b">
        <v>1</v>
      </c>
      <c r="Q1667" t="s">
        <v>8292</v>
      </c>
      <c r="R1667" s="5">
        <f>Table1[[#This Row],[pledged]]/D1667</f>
        <v>1.1945714285714286</v>
      </c>
      <c r="S1667" s="6">
        <f>IFERROR(Table1[[#This Row],[pledged]]/Table1[[#This Row],[backers_count]],0)</f>
        <v>44.956989247311824</v>
      </c>
      <c r="T1667" s="5" t="s">
        <v>8325</v>
      </c>
      <c r="U1667" s="5" t="s">
        <v>8346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 t="str">
        <f>TEXT(((Table1[[#This Row],[deadline]]/60/60)/24)+DATE(1970,1,1),"mmm")</f>
        <v>Mar</v>
      </c>
      <c r="K1668" s="14" t="str">
        <f>TEXT(((Table1[[#This Row],[deadline]]/60/60)/24)+DATE(1970,1,1),"yyyy")</f>
        <v>2013</v>
      </c>
      <c r="L1668">
        <v>1361858673</v>
      </c>
      <c r="M1668">
        <f>((Table1[[#This Row],[launched_at]]/60/60)/24)+DATE(1970,1,1)+(-5/24)</f>
        <v>41331.04482638889</v>
      </c>
      <c r="N1668" t="b">
        <v>0</v>
      </c>
      <c r="O1668">
        <v>98</v>
      </c>
      <c r="P1668" t="b">
        <v>1</v>
      </c>
      <c r="Q1668" t="s">
        <v>8292</v>
      </c>
      <c r="R1668" s="5">
        <f>Table1[[#This Row],[pledged]]/D1668</f>
        <v>1.6088</v>
      </c>
      <c r="S1668" s="6">
        <f>IFERROR(Table1[[#This Row],[pledged]]/Table1[[#This Row],[backers_count]],0)</f>
        <v>41.04081632653061</v>
      </c>
      <c r="T1668" s="5" t="s">
        <v>8325</v>
      </c>
      <c r="U1668" s="5" t="s">
        <v>8346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 t="str">
        <f>TEXT(((Table1[[#This Row],[deadline]]/60/60)/24)+DATE(1970,1,1),"mmm")</f>
        <v>Mar</v>
      </c>
      <c r="K1669" s="14" t="str">
        <f>TEXT(((Table1[[#This Row],[deadline]]/60/60)/24)+DATE(1970,1,1),"yyyy")</f>
        <v>2014</v>
      </c>
      <c r="L1669">
        <v>1392169298</v>
      </c>
      <c r="M1669">
        <f>((Table1[[#This Row],[launched_at]]/60/60)/24)+DATE(1970,1,1)+(-5/24)</f>
        <v>41681.862245370365</v>
      </c>
      <c r="N1669" t="b">
        <v>0</v>
      </c>
      <c r="O1669">
        <v>82</v>
      </c>
      <c r="P1669" t="b">
        <v>1</v>
      </c>
      <c r="Q1669" t="s">
        <v>8292</v>
      </c>
      <c r="R1669" s="5">
        <f>Table1[[#This Row],[pledged]]/D1669</f>
        <v>1.2685294117647059</v>
      </c>
      <c r="S1669" s="6">
        <f>IFERROR(Table1[[#This Row],[pledged]]/Table1[[#This Row],[backers_count]],0)</f>
        <v>52.597560975609753</v>
      </c>
      <c r="T1669" s="5" t="s">
        <v>8325</v>
      </c>
      <c r="U1669" s="5" t="s">
        <v>8346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 t="str">
        <f>TEXT(((Table1[[#This Row],[deadline]]/60/60)/24)+DATE(1970,1,1),"mmm")</f>
        <v>Nov</v>
      </c>
      <c r="K1670" s="14" t="str">
        <f>TEXT(((Table1[[#This Row],[deadline]]/60/60)/24)+DATE(1970,1,1),"yyyy")</f>
        <v>2011</v>
      </c>
      <c r="L1670">
        <v>1319859339</v>
      </c>
      <c r="M1670">
        <f>((Table1[[#This Row],[launched_at]]/60/60)/24)+DATE(1970,1,1)+(-5/24)</f>
        <v>40844.941423611104</v>
      </c>
      <c r="N1670" t="b">
        <v>0</v>
      </c>
      <c r="O1670">
        <v>116</v>
      </c>
      <c r="P1670" t="b">
        <v>1</v>
      </c>
      <c r="Q1670" t="s">
        <v>8292</v>
      </c>
      <c r="R1670" s="5">
        <f>Table1[[#This Row],[pledged]]/D1670</f>
        <v>1.026375</v>
      </c>
      <c r="S1670" s="6">
        <f>IFERROR(Table1[[#This Row],[pledged]]/Table1[[#This Row],[backers_count]],0)</f>
        <v>70.784482758620683</v>
      </c>
      <c r="T1670" s="5" t="s">
        <v>8325</v>
      </c>
      <c r="U1670" s="5" t="s">
        <v>8346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 t="str">
        <f>TEXT(((Table1[[#This Row],[deadline]]/60/60)/24)+DATE(1970,1,1),"mmm")</f>
        <v>May</v>
      </c>
      <c r="K1671" s="14" t="str">
        <f>TEXT(((Table1[[#This Row],[deadline]]/60/60)/24)+DATE(1970,1,1),"yyyy")</f>
        <v>2016</v>
      </c>
      <c r="L1671">
        <v>1459545276</v>
      </c>
      <c r="M1671">
        <f>((Table1[[#This Row],[launched_at]]/60/60)/24)+DATE(1970,1,1)+(-5/24)</f>
        <v>42461.676805555551</v>
      </c>
      <c r="N1671" t="b">
        <v>0</v>
      </c>
      <c r="O1671">
        <v>52</v>
      </c>
      <c r="P1671" t="b">
        <v>1</v>
      </c>
      <c r="Q1671" t="s">
        <v>8292</v>
      </c>
      <c r="R1671" s="5">
        <f>Table1[[#This Row],[pledged]]/D1671</f>
        <v>1.3975</v>
      </c>
      <c r="S1671" s="6">
        <f>IFERROR(Table1[[#This Row],[pledged]]/Table1[[#This Row],[backers_count]],0)</f>
        <v>53.75</v>
      </c>
      <c r="T1671" s="5" t="s">
        <v>8325</v>
      </c>
      <c r="U1671" s="5" t="s">
        <v>8346</v>
      </c>
    </row>
    <row r="1672" spans="1:21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 t="str">
        <f>TEXT(((Table1[[#This Row],[deadline]]/60/60)/24)+DATE(1970,1,1),"mmm")</f>
        <v>Jul</v>
      </c>
      <c r="K1672" s="14" t="str">
        <f>TEXT(((Table1[[#This Row],[deadline]]/60/60)/24)+DATE(1970,1,1),"yyyy")</f>
        <v>2010</v>
      </c>
      <c r="L1672">
        <v>1273961999</v>
      </c>
      <c r="M1672">
        <f>((Table1[[#This Row],[launched_at]]/60/60)/24)+DATE(1970,1,1)+(-5/24)</f>
        <v>40313.722210648149</v>
      </c>
      <c r="N1672" t="b">
        <v>0</v>
      </c>
      <c r="O1672">
        <v>23</v>
      </c>
      <c r="P1672" t="b">
        <v>1</v>
      </c>
      <c r="Q1672" t="s">
        <v>8292</v>
      </c>
      <c r="R1672" s="5">
        <f>Table1[[#This Row],[pledged]]/D1672</f>
        <v>1.026</v>
      </c>
      <c r="S1672" s="6">
        <f>IFERROR(Table1[[#This Row],[pledged]]/Table1[[#This Row],[backers_count]],0)</f>
        <v>44.608695652173914</v>
      </c>
      <c r="T1672" s="5" t="s">
        <v>8325</v>
      </c>
      <c r="U1672" s="5" t="s">
        <v>8346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 t="str">
        <f>TEXT(((Table1[[#This Row],[deadline]]/60/60)/24)+DATE(1970,1,1),"mmm")</f>
        <v>Aug</v>
      </c>
      <c r="K1673" s="14" t="str">
        <f>TEXT(((Table1[[#This Row],[deadline]]/60/60)/24)+DATE(1970,1,1),"yyyy")</f>
        <v>2016</v>
      </c>
      <c r="L1673">
        <v>1467464614</v>
      </c>
      <c r="M1673">
        <f>((Table1[[#This Row],[launched_at]]/60/60)/24)+DATE(1970,1,1)+(-5/24)</f>
        <v>42553.335810185185</v>
      </c>
      <c r="N1673" t="b">
        <v>0</v>
      </c>
      <c r="O1673">
        <v>77</v>
      </c>
      <c r="P1673" t="b">
        <v>1</v>
      </c>
      <c r="Q1673" t="s">
        <v>8292</v>
      </c>
      <c r="R1673" s="5">
        <f>Table1[[#This Row],[pledged]]/D1673</f>
        <v>1.0067349999999999</v>
      </c>
      <c r="S1673" s="6">
        <f>IFERROR(Table1[[#This Row],[pledged]]/Table1[[#This Row],[backers_count]],0)</f>
        <v>26.148961038961041</v>
      </c>
      <c r="T1673" s="5" t="s">
        <v>8325</v>
      </c>
      <c r="U1673" s="5" t="s">
        <v>8346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 t="str">
        <f>TEXT(((Table1[[#This Row],[deadline]]/60/60)/24)+DATE(1970,1,1),"mmm")</f>
        <v>Jun</v>
      </c>
      <c r="K1674" s="14" t="str">
        <f>TEXT(((Table1[[#This Row],[deadline]]/60/60)/24)+DATE(1970,1,1),"yyyy")</f>
        <v>2012</v>
      </c>
      <c r="L1674">
        <v>1336232730</v>
      </c>
      <c r="M1674">
        <f>((Table1[[#This Row],[launched_at]]/60/60)/24)+DATE(1970,1,1)+(-5/24)</f>
        <v>41034.448263888888</v>
      </c>
      <c r="N1674" t="b">
        <v>0</v>
      </c>
      <c r="O1674">
        <v>49</v>
      </c>
      <c r="P1674" t="b">
        <v>1</v>
      </c>
      <c r="Q1674" t="s">
        <v>8292</v>
      </c>
      <c r="R1674" s="5">
        <f>Table1[[#This Row],[pledged]]/D1674</f>
        <v>1.1294117647058823</v>
      </c>
      <c r="S1674" s="6">
        <f>IFERROR(Table1[[#This Row],[pledged]]/Table1[[#This Row],[backers_count]],0)</f>
        <v>39.183673469387756</v>
      </c>
      <c r="T1674" s="5" t="s">
        <v>8325</v>
      </c>
      <c r="U1674" s="5" t="s">
        <v>8346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 t="str">
        <f>TEXT(((Table1[[#This Row],[deadline]]/60/60)/24)+DATE(1970,1,1),"mmm")</f>
        <v>Mar</v>
      </c>
      <c r="K1675" s="14" t="str">
        <f>TEXT(((Table1[[#This Row],[deadline]]/60/60)/24)+DATE(1970,1,1),"yyyy")</f>
        <v>2015</v>
      </c>
      <c r="L1675">
        <v>1423083892</v>
      </c>
      <c r="M1675">
        <f>((Table1[[#This Row],[launched_at]]/60/60)/24)+DATE(1970,1,1)+(-5/24)</f>
        <v>42039.670046296298</v>
      </c>
      <c r="N1675" t="b">
        <v>0</v>
      </c>
      <c r="O1675">
        <v>59</v>
      </c>
      <c r="P1675" t="b">
        <v>1</v>
      </c>
      <c r="Q1675" t="s">
        <v>8292</v>
      </c>
      <c r="R1675" s="5">
        <f>Table1[[#This Row],[pledged]]/D1675</f>
        <v>1.2809523809523808</v>
      </c>
      <c r="S1675" s="6">
        <f>IFERROR(Table1[[#This Row],[pledged]]/Table1[[#This Row],[backers_count]],0)</f>
        <v>45.593220338983052</v>
      </c>
      <c r="T1675" s="5" t="s">
        <v>8325</v>
      </c>
      <c r="U1675" s="5" t="s">
        <v>8346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 t="str">
        <f>TEXT(((Table1[[#This Row],[deadline]]/60/60)/24)+DATE(1970,1,1),"mmm")</f>
        <v>Aug</v>
      </c>
      <c r="K1676" s="14" t="str">
        <f>TEXT(((Table1[[#This Row],[deadline]]/60/60)/24)+DATE(1970,1,1),"yyyy")</f>
        <v>2016</v>
      </c>
      <c r="L1676">
        <v>1468852306</v>
      </c>
      <c r="M1676">
        <f>((Table1[[#This Row],[launched_at]]/60/60)/24)+DATE(1970,1,1)+(-5/24)</f>
        <v>42569.397060185183</v>
      </c>
      <c r="N1676" t="b">
        <v>0</v>
      </c>
      <c r="O1676">
        <v>113</v>
      </c>
      <c r="P1676" t="b">
        <v>1</v>
      </c>
      <c r="Q1676" t="s">
        <v>8292</v>
      </c>
      <c r="R1676" s="5">
        <f>Table1[[#This Row],[pledged]]/D1676</f>
        <v>2.0169999999999999</v>
      </c>
      <c r="S1676" s="6">
        <f>IFERROR(Table1[[#This Row],[pledged]]/Table1[[#This Row],[backers_count]],0)</f>
        <v>89.247787610619469</v>
      </c>
      <c r="T1676" s="5" t="s">
        <v>8325</v>
      </c>
      <c r="U1676" s="5" t="s">
        <v>8346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 t="str">
        <f>TEXT(((Table1[[#This Row],[deadline]]/60/60)/24)+DATE(1970,1,1),"mmm")</f>
        <v>Oct</v>
      </c>
      <c r="K1677" s="14" t="str">
        <f>TEXT(((Table1[[#This Row],[deadline]]/60/60)/24)+DATE(1970,1,1),"yyyy")</f>
        <v>2011</v>
      </c>
      <c r="L1677">
        <v>1316194540</v>
      </c>
      <c r="M1677">
        <f>((Table1[[#This Row],[launched_at]]/60/60)/24)+DATE(1970,1,1)+(-5/24)</f>
        <v>40802.524768518517</v>
      </c>
      <c r="N1677" t="b">
        <v>0</v>
      </c>
      <c r="O1677">
        <v>34</v>
      </c>
      <c r="P1677" t="b">
        <v>1</v>
      </c>
      <c r="Q1677" t="s">
        <v>8292</v>
      </c>
      <c r="R1677" s="5">
        <f>Table1[[#This Row],[pledged]]/D1677</f>
        <v>1.37416</v>
      </c>
      <c r="S1677" s="6">
        <f>IFERROR(Table1[[#This Row],[pledged]]/Table1[[#This Row],[backers_count]],0)</f>
        <v>40.416470588235299</v>
      </c>
      <c r="T1677" s="5" t="s">
        <v>8325</v>
      </c>
      <c r="U1677" s="5" t="s">
        <v>8346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 t="str">
        <f>TEXT(((Table1[[#This Row],[deadline]]/60/60)/24)+DATE(1970,1,1),"mmm")</f>
        <v>Apr</v>
      </c>
      <c r="K1678" s="14" t="str">
        <f>TEXT(((Table1[[#This Row],[deadline]]/60/60)/24)+DATE(1970,1,1),"yyyy")</f>
        <v>2012</v>
      </c>
      <c r="L1678">
        <v>1330968347</v>
      </c>
      <c r="M1678">
        <f>((Table1[[#This Row],[launched_at]]/60/60)/24)+DATE(1970,1,1)+(-5/24)</f>
        <v>40973.517905092594</v>
      </c>
      <c r="N1678" t="b">
        <v>0</v>
      </c>
      <c r="O1678">
        <v>42</v>
      </c>
      <c r="P1678" t="b">
        <v>1</v>
      </c>
      <c r="Q1678" t="s">
        <v>8292</v>
      </c>
      <c r="R1678" s="5">
        <f>Table1[[#This Row],[pledged]]/D1678</f>
        <v>1.1533333333333333</v>
      </c>
      <c r="S1678" s="6">
        <f>IFERROR(Table1[[#This Row],[pledged]]/Table1[[#This Row],[backers_count]],0)</f>
        <v>82.38095238095238</v>
      </c>
      <c r="T1678" s="5" t="s">
        <v>8325</v>
      </c>
      <c r="U1678" s="5" t="s">
        <v>8346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 t="str">
        <f>TEXT(((Table1[[#This Row],[deadline]]/60/60)/24)+DATE(1970,1,1),"mmm")</f>
        <v>Apr</v>
      </c>
      <c r="K1679" s="14" t="str">
        <f>TEXT(((Table1[[#This Row],[deadline]]/60/60)/24)+DATE(1970,1,1),"yyyy")</f>
        <v>2016</v>
      </c>
      <c r="L1679">
        <v>1455615976</v>
      </c>
      <c r="M1679">
        <f>((Table1[[#This Row],[launched_at]]/60/60)/24)+DATE(1970,1,1)+(-5/24)</f>
        <v>42416.198796296296</v>
      </c>
      <c r="N1679" t="b">
        <v>0</v>
      </c>
      <c r="O1679">
        <v>42</v>
      </c>
      <c r="P1679" t="b">
        <v>1</v>
      </c>
      <c r="Q1679" t="s">
        <v>8292</v>
      </c>
      <c r="R1679" s="5">
        <f>Table1[[#This Row],[pledged]]/D1679</f>
        <v>1.1166666666666667</v>
      </c>
      <c r="S1679" s="6">
        <f>IFERROR(Table1[[#This Row],[pledged]]/Table1[[#This Row],[backers_count]],0)</f>
        <v>159.52380952380952</v>
      </c>
      <c r="T1679" s="5" t="s">
        <v>8325</v>
      </c>
      <c r="U1679" s="5" t="s">
        <v>8346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 t="str">
        <f>TEXT(((Table1[[#This Row],[deadline]]/60/60)/24)+DATE(1970,1,1),"mmm")</f>
        <v>Feb</v>
      </c>
      <c r="K1680" s="14" t="str">
        <f>TEXT(((Table1[[#This Row],[deadline]]/60/60)/24)+DATE(1970,1,1),"yyyy")</f>
        <v>2014</v>
      </c>
      <c r="L1680">
        <v>1390509071</v>
      </c>
      <c r="M1680">
        <f>((Table1[[#This Row],[launched_at]]/60/60)/24)+DATE(1970,1,1)+(-5/24)</f>
        <v>41662.646655092591</v>
      </c>
      <c r="N1680" t="b">
        <v>0</v>
      </c>
      <c r="O1680">
        <v>49</v>
      </c>
      <c r="P1680" t="b">
        <v>1</v>
      </c>
      <c r="Q1680" t="s">
        <v>8292</v>
      </c>
      <c r="R1680" s="5">
        <f>Table1[[#This Row],[pledged]]/D1680</f>
        <v>1.1839999999999999</v>
      </c>
      <c r="S1680" s="6">
        <f>IFERROR(Table1[[#This Row],[pledged]]/Table1[[#This Row],[backers_count]],0)</f>
        <v>36.244897959183675</v>
      </c>
      <c r="T1680" s="5" t="s">
        <v>8325</v>
      </c>
      <c r="U1680" s="5" t="s">
        <v>8346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 t="str">
        <f>TEXT(((Table1[[#This Row],[deadline]]/60/60)/24)+DATE(1970,1,1),"mmm")</f>
        <v>Jul</v>
      </c>
      <c r="K1681" s="14" t="str">
        <f>TEXT(((Table1[[#This Row],[deadline]]/60/60)/24)+DATE(1970,1,1),"yyyy")</f>
        <v>2011</v>
      </c>
      <c r="L1681">
        <v>1309311545</v>
      </c>
      <c r="M1681">
        <f>((Table1[[#This Row],[launched_at]]/60/60)/24)+DATE(1970,1,1)+(-5/24)</f>
        <v>40722.860474537032</v>
      </c>
      <c r="N1681" t="b">
        <v>0</v>
      </c>
      <c r="O1681">
        <v>56</v>
      </c>
      <c r="P1681" t="b">
        <v>1</v>
      </c>
      <c r="Q1681" t="s">
        <v>8292</v>
      </c>
      <c r="R1681" s="5">
        <f>Table1[[#This Row],[pledged]]/D1681</f>
        <v>1.75</v>
      </c>
      <c r="S1681" s="6">
        <f>IFERROR(Table1[[#This Row],[pledged]]/Table1[[#This Row],[backers_count]],0)</f>
        <v>62.5</v>
      </c>
      <c r="T1681" s="5" t="s">
        <v>8325</v>
      </c>
      <c r="U1681" s="5" t="s">
        <v>8346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 t="str">
        <f>TEXT(((Table1[[#This Row],[deadline]]/60/60)/24)+DATE(1970,1,1),"mmm")</f>
        <v>Jul</v>
      </c>
      <c r="K1682" s="14" t="str">
        <f>TEXT(((Table1[[#This Row],[deadline]]/60/60)/24)+DATE(1970,1,1),"yyyy")</f>
        <v>2014</v>
      </c>
      <c r="L1682">
        <v>1402596667</v>
      </c>
      <c r="M1682">
        <f>((Table1[[#This Row],[launched_at]]/60/60)/24)+DATE(1970,1,1)+(-5/24)</f>
        <v>41802.549386574072</v>
      </c>
      <c r="N1682" t="b">
        <v>0</v>
      </c>
      <c r="O1682">
        <v>25</v>
      </c>
      <c r="P1682" t="b">
        <v>1</v>
      </c>
      <c r="Q1682" t="s">
        <v>8292</v>
      </c>
      <c r="R1682" s="5">
        <f>Table1[[#This Row],[pledged]]/D1682</f>
        <v>1.175</v>
      </c>
      <c r="S1682" s="6">
        <f>IFERROR(Table1[[#This Row],[pledged]]/Table1[[#This Row],[backers_count]],0)</f>
        <v>47</v>
      </c>
      <c r="T1682" s="5" t="s">
        <v>8325</v>
      </c>
      <c r="U1682" s="5" t="s">
        <v>8346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 t="str">
        <f>TEXT(((Table1[[#This Row],[deadline]]/60/60)/24)+DATE(1970,1,1),"mmm")</f>
        <v>Mar</v>
      </c>
      <c r="K1683" s="14" t="str">
        <f>TEXT(((Table1[[#This Row],[deadline]]/60/60)/24)+DATE(1970,1,1),"yyyy")</f>
        <v>2017</v>
      </c>
      <c r="L1683">
        <v>1486522484</v>
      </c>
      <c r="M1683">
        <f>((Table1[[#This Row],[launched_at]]/60/60)/24)+DATE(1970,1,1)+(-5/24)</f>
        <v>42773.91300925926</v>
      </c>
      <c r="N1683" t="b">
        <v>0</v>
      </c>
      <c r="O1683">
        <v>884</v>
      </c>
      <c r="P1683" t="b">
        <v>0</v>
      </c>
      <c r="Q1683" t="s">
        <v>8293</v>
      </c>
      <c r="R1683" s="5">
        <f>Table1[[#This Row],[pledged]]/D1683</f>
        <v>1.0142212307692309</v>
      </c>
      <c r="S1683" s="6">
        <f>IFERROR(Table1[[#This Row],[pledged]]/Table1[[#This Row],[backers_count]],0)</f>
        <v>74.575090497737563</v>
      </c>
      <c r="T1683" s="5" t="s">
        <v>8325</v>
      </c>
      <c r="U1683" s="5" t="s">
        <v>8347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 t="str">
        <f>TEXT(((Table1[[#This Row],[deadline]]/60/60)/24)+DATE(1970,1,1),"mmm")</f>
        <v>Apr</v>
      </c>
      <c r="K1684" s="14" t="str">
        <f>TEXT(((Table1[[#This Row],[deadline]]/60/60)/24)+DATE(1970,1,1),"yyyy")</f>
        <v>2017</v>
      </c>
      <c r="L1684">
        <v>1486962460</v>
      </c>
      <c r="M1684">
        <f>((Table1[[#This Row],[launched_at]]/60/60)/24)+DATE(1970,1,1)+(-5/24)</f>
        <v>42779.005324074074</v>
      </c>
      <c r="N1684" t="b">
        <v>0</v>
      </c>
      <c r="O1684">
        <v>0</v>
      </c>
      <c r="P1684" t="b">
        <v>0</v>
      </c>
      <c r="Q1684" t="s">
        <v>8293</v>
      </c>
      <c r="R1684" s="5">
        <f>Table1[[#This Row],[pledged]]/D1684</f>
        <v>0</v>
      </c>
      <c r="S1684" s="6">
        <f>IFERROR(Table1[[#This Row],[pledged]]/Table1[[#This Row],[backers_count]],0)</f>
        <v>0</v>
      </c>
      <c r="T1684" s="5" t="s">
        <v>8325</v>
      </c>
      <c r="U1684" s="5" t="s">
        <v>8347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 t="str">
        <f>TEXT(((Table1[[#This Row],[deadline]]/60/60)/24)+DATE(1970,1,1),"mmm")</f>
        <v>Apr</v>
      </c>
      <c r="K1685" s="14" t="str">
        <f>TEXT(((Table1[[#This Row],[deadline]]/60/60)/24)+DATE(1970,1,1),"yyyy")</f>
        <v>2017</v>
      </c>
      <c r="L1685">
        <v>1489517138</v>
      </c>
      <c r="M1685">
        <f>((Table1[[#This Row],[launched_at]]/60/60)/24)+DATE(1970,1,1)+(-5/24)</f>
        <v>42808.57335648148</v>
      </c>
      <c r="N1685" t="b">
        <v>0</v>
      </c>
      <c r="O1685">
        <v>10</v>
      </c>
      <c r="P1685" t="b">
        <v>0</v>
      </c>
      <c r="Q1685" t="s">
        <v>8293</v>
      </c>
      <c r="R1685" s="5">
        <f>Table1[[#This Row],[pledged]]/D1685</f>
        <v>0.21714285714285714</v>
      </c>
      <c r="S1685" s="6">
        <f>IFERROR(Table1[[#This Row],[pledged]]/Table1[[#This Row],[backers_count]],0)</f>
        <v>76</v>
      </c>
      <c r="T1685" s="5" t="s">
        <v>8325</v>
      </c>
      <c r="U1685" s="5" t="s">
        <v>8347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 t="str">
        <f>TEXT(((Table1[[#This Row],[deadline]]/60/60)/24)+DATE(1970,1,1),"mmm")</f>
        <v>Mar</v>
      </c>
      <c r="K1686" s="14" t="str">
        <f>TEXT(((Table1[[#This Row],[deadline]]/60/60)/24)+DATE(1970,1,1),"yyyy")</f>
        <v>2017</v>
      </c>
      <c r="L1686">
        <v>1487360041</v>
      </c>
      <c r="M1686">
        <f>((Table1[[#This Row],[launched_at]]/60/60)/24)+DATE(1970,1,1)+(-5/24)</f>
        <v>42783.606956018521</v>
      </c>
      <c r="N1686" t="b">
        <v>0</v>
      </c>
      <c r="O1686">
        <v>101</v>
      </c>
      <c r="P1686" t="b">
        <v>0</v>
      </c>
      <c r="Q1686" t="s">
        <v>8293</v>
      </c>
      <c r="R1686" s="5">
        <f>Table1[[#This Row],[pledged]]/D1686</f>
        <v>1.0912500000000001</v>
      </c>
      <c r="S1686" s="6">
        <f>IFERROR(Table1[[#This Row],[pledged]]/Table1[[#This Row],[backers_count]],0)</f>
        <v>86.43564356435644</v>
      </c>
      <c r="T1686" s="5" t="s">
        <v>8325</v>
      </c>
      <c r="U1686" s="5" t="s">
        <v>8347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 t="str">
        <f>TEXT(((Table1[[#This Row],[deadline]]/60/60)/24)+DATE(1970,1,1),"mmm")</f>
        <v>Mar</v>
      </c>
      <c r="K1687" s="14" t="str">
        <f>TEXT(((Table1[[#This Row],[deadline]]/60/60)/24)+DATE(1970,1,1),"yyyy")</f>
        <v>2017</v>
      </c>
      <c r="L1687">
        <v>1487743223</v>
      </c>
      <c r="M1687">
        <f>((Table1[[#This Row],[launched_at]]/60/60)/24)+DATE(1970,1,1)+(-5/24)</f>
        <v>42788.041932870365</v>
      </c>
      <c r="N1687" t="b">
        <v>0</v>
      </c>
      <c r="O1687">
        <v>15</v>
      </c>
      <c r="P1687" t="b">
        <v>0</v>
      </c>
      <c r="Q1687" t="s">
        <v>8293</v>
      </c>
      <c r="R1687" s="5">
        <f>Table1[[#This Row],[pledged]]/D1687</f>
        <v>1.0285714285714285</v>
      </c>
      <c r="S1687" s="6">
        <f>IFERROR(Table1[[#This Row],[pledged]]/Table1[[#This Row],[backers_count]],0)</f>
        <v>24</v>
      </c>
      <c r="T1687" s="5" t="s">
        <v>8325</v>
      </c>
      <c r="U1687" s="5" t="s">
        <v>8347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 t="str">
        <f>TEXT(((Table1[[#This Row],[deadline]]/60/60)/24)+DATE(1970,1,1),"mmm")</f>
        <v>Apr</v>
      </c>
      <c r="K1688" s="14" t="str">
        <f>TEXT(((Table1[[#This Row],[deadline]]/60/60)/24)+DATE(1970,1,1),"yyyy")</f>
        <v>2017</v>
      </c>
      <c r="L1688">
        <v>1488140119</v>
      </c>
      <c r="M1688">
        <f>((Table1[[#This Row],[launched_at]]/60/60)/24)+DATE(1970,1,1)+(-5/24)</f>
        <v>42792.635636574072</v>
      </c>
      <c r="N1688" t="b">
        <v>0</v>
      </c>
      <c r="O1688">
        <v>1</v>
      </c>
      <c r="P1688" t="b">
        <v>0</v>
      </c>
      <c r="Q1688" t="s">
        <v>8293</v>
      </c>
      <c r="R1688" s="5">
        <f>Table1[[#This Row],[pledged]]/D1688</f>
        <v>3.5999999999999999E-3</v>
      </c>
      <c r="S1688" s="6">
        <f>IFERROR(Table1[[#This Row],[pledged]]/Table1[[#This Row],[backers_count]],0)</f>
        <v>18</v>
      </c>
      <c r="T1688" s="5" t="s">
        <v>8325</v>
      </c>
      <c r="U1688" s="5" t="s">
        <v>8347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 t="str">
        <f>TEXT(((Table1[[#This Row],[deadline]]/60/60)/24)+DATE(1970,1,1),"mmm")</f>
        <v>Apr</v>
      </c>
      <c r="K1689" s="14" t="str">
        <f>TEXT(((Table1[[#This Row],[deadline]]/60/60)/24)+DATE(1970,1,1),"yyyy")</f>
        <v>2017</v>
      </c>
      <c r="L1689">
        <v>1488935245</v>
      </c>
      <c r="M1689">
        <f>((Table1[[#This Row],[launched_at]]/60/60)/24)+DATE(1970,1,1)+(-5/24)</f>
        <v>42801.838483796295</v>
      </c>
      <c r="N1689" t="b">
        <v>0</v>
      </c>
      <c r="O1689">
        <v>39</v>
      </c>
      <c r="P1689" t="b">
        <v>0</v>
      </c>
      <c r="Q1689" t="s">
        <v>8293</v>
      </c>
      <c r="R1689" s="5">
        <f>Table1[[#This Row],[pledged]]/D1689</f>
        <v>0.3125</v>
      </c>
      <c r="S1689" s="6">
        <f>IFERROR(Table1[[#This Row],[pledged]]/Table1[[#This Row],[backers_count]],0)</f>
        <v>80.128205128205124</v>
      </c>
      <c r="T1689" s="5" t="s">
        <v>8325</v>
      </c>
      <c r="U1689" s="5" t="s">
        <v>8347</v>
      </c>
    </row>
    <row r="1690" spans="1:21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 t="str">
        <f>TEXT(((Table1[[#This Row],[deadline]]/60/60)/24)+DATE(1970,1,1),"mmm")</f>
        <v>Apr</v>
      </c>
      <c r="K1690" s="14" t="str">
        <f>TEXT(((Table1[[#This Row],[deadline]]/60/60)/24)+DATE(1970,1,1),"yyyy")</f>
        <v>2017</v>
      </c>
      <c r="L1690">
        <v>1489150194</v>
      </c>
      <c r="M1690">
        <f>((Table1[[#This Row],[launched_at]]/60/60)/24)+DATE(1970,1,1)+(-5/24)</f>
        <v>42804.326319444437</v>
      </c>
      <c r="N1690" t="b">
        <v>0</v>
      </c>
      <c r="O1690">
        <v>7</v>
      </c>
      <c r="P1690" t="b">
        <v>0</v>
      </c>
      <c r="Q1690" t="s">
        <v>8293</v>
      </c>
      <c r="R1690" s="5">
        <f>Table1[[#This Row],[pledged]]/D1690</f>
        <v>0.443</v>
      </c>
      <c r="S1690" s="6">
        <f>IFERROR(Table1[[#This Row],[pledged]]/Table1[[#This Row],[backers_count]],0)</f>
        <v>253.14285714285714</v>
      </c>
      <c r="T1690" s="5" t="s">
        <v>8325</v>
      </c>
      <c r="U1690" s="5" t="s">
        <v>8347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 t="str">
        <f>TEXT(((Table1[[#This Row],[deadline]]/60/60)/24)+DATE(1970,1,1),"mmm")</f>
        <v>Mar</v>
      </c>
      <c r="K1691" s="14" t="str">
        <f>TEXT(((Table1[[#This Row],[deadline]]/60/60)/24)+DATE(1970,1,1),"yyyy")</f>
        <v>2017</v>
      </c>
      <c r="L1691">
        <v>1487111830</v>
      </c>
      <c r="M1691">
        <f>((Table1[[#This Row],[launched_at]]/60/60)/24)+DATE(1970,1,1)+(-5/24)</f>
        <v>42780.734143518515</v>
      </c>
      <c r="N1691" t="b">
        <v>0</v>
      </c>
      <c r="O1691">
        <v>14</v>
      </c>
      <c r="P1691" t="b">
        <v>0</v>
      </c>
      <c r="Q1691" t="s">
        <v>8293</v>
      </c>
      <c r="R1691" s="5">
        <f>Table1[[#This Row],[pledged]]/D1691</f>
        <v>1</v>
      </c>
      <c r="S1691" s="6">
        <f>IFERROR(Table1[[#This Row],[pledged]]/Table1[[#This Row],[backers_count]],0)</f>
        <v>171.42857142857142</v>
      </c>
      <c r="T1691" s="5" t="s">
        <v>8325</v>
      </c>
      <c r="U1691" s="5" t="s">
        <v>8347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 t="str">
        <f>TEXT(((Table1[[#This Row],[deadline]]/60/60)/24)+DATE(1970,1,1),"mmm")</f>
        <v>Apr</v>
      </c>
      <c r="K1692" s="14" t="str">
        <f>TEXT(((Table1[[#This Row],[deadline]]/60/60)/24)+DATE(1970,1,1),"yyyy")</f>
        <v>2017</v>
      </c>
      <c r="L1692">
        <v>1488882042</v>
      </c>
      <c r="M1692">
        <f>((Table1[[#This Row],[launched_at]]/60/60)/24)+DATE(1970,1,1)+(-5/24)</f>
        <v>42801.222708333335</v>
      </c>
      <c r="N1692" t="b">
        <v>0</v>
      </c>
      <c r="O1692">
        <v>11</v>
      </c>
      <c r="P1692" t="b">
        <v>0</v>
      </c>
      <c r="Q1692" t="s">
        <v>8293</v>
      </c>
      <c r="R1692" s="5">
        <f>Table1[[#This Row],[pledged]]/D1692</f>
        <v>0.254</v>
      </c>
      <c r="S1692" s="6">
        <f>IFERROR(Table1[[#This Row],[pledged]]/Table1[[#This Row],[backers_count]],0)</f>
        <v>57.727272727272727</v>
      </c>
      <c r="T1692" s="5" t="s">
        <v>8325</v>
      </c>
      <c r="U1692" s="5" t="s">
        <v>8347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 t="str">
        <f>TEXT(((Table1[[#This Row],[deadline]]/60/60)/24)+DATE(1970,1,1),"mmm")</f>
        <v>Apr</v>
      </c>
      <c r="K1693" s="14" t="str">
        <f>TEXT(((Table1[[#This Row],[deadline]]/60/60)/24)+DATE(1970,1,1),"yyyy")</f>
        <v>2017</v>
      </c>
      <c r="L1693">
        <v>1488387008</v>
      </c>
      <c r="M1693">
        <f>((Table1[[#This Row],[launched_at]]/60/60)/24)+DATE(1970,1,1)+(-5/24)</f>
        <v>42795.49314814814</v>
      </c>
      <c r="N1693" t="b">
        <v>0</v>
      </c>
      <c r="O1693">
        <v>38</v>
      </c>
      <c r="P1693" t="b">
        <v>0</v>
      </c>
      <c r="Q1693" t="s">
        <v>8293</v>
      </c>
      <c r="R1693" s="5">
        <f>Table1[[#This Row],[pledged]]/D1693</f>
        <v>0.33473333333333333</v>
      </c>
      <c r="S1693" s="6">
        <f>IFERROR(Table1[[#This Row],[pledged]]/Table1[[#This Row],[backers_count]],0)</f>
        <v>264.26315789473682</v>
      </c>
      <c r="T1693" s="5" t="s">
        <v>8325</v>
      </c>
      <c r="U1693" s="5" t="s">
        <v>8347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 t="str">
        <f>TEXT(((Table1[[#This Row],[deadline]]/60/60)/24)+DATE(1970,1,1),"mmm")</f>
        <v>Mar</v>
      </c>
      <c r="K1694" s="14" t="str">
        <f>TEXT(((Table1[[#This Row],[deadline]]/60/60)/24)+DATE(1970,1,1),"yyyy")</f>
        <v>2017</v>
      </c>
      <c r="L1694">
        <v>1487734667</v>
      </c>
      <c r="M1694">
        <f>((Table1[[#This Row],[launched_at]]/60/60)/24)+DATE(1970,1,1)+(-5/24)</f>
        <v>42787.94290509259</v>
      </c>
      <c r="N1694" t="b">
        <v>0</v>
      </c>
      <c r="O1694">
        <v>15</v>
      </c>
      <c r="P1694" t="b">
        <v>0</v>
      </c>
      <c r="Q1694" t="s">
        <v>8293</v>
      </c>
      <c r="R1694" s="5">
        <f>Table1[[#This Row],[pledged]]/D1694</f>
        <v>0.47799999999999998</v>
      </c>
      <c r="S1694" s="6">
        <f>IFERROR(Table1[[#This Row],[pledged]]/Table1[[#This Row],[backers_count]],0)</f>
        <v>159.33333333333334</v>
      </c>
      <c r="T1694" s="5" t="s">
        <v>8325</v>
      </c>
      <c r="U1694" s="5" t="s">
        <v>8347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 t="str">
        <f>TEXT(((Table1[[#This Row],[deadline]]/60/60)/24)+DATE(1970,1,1),"mmm")</f>
        <v>Apr</v>
      </c>
      <c r="K1695" s="14" t="str">
        <f>TEXT(((Table1[[#This Row],[deadline]]/60/60)/24)+DATE(1970,1,1),"yyyy")</f>
        <v>2017</v>
      </c>
      <c r="L1695">
        <v>1489097112</v>
      </c>
      <c r="M1695">
        <f>((Table1[[#This Row],[launched_at]]/60/60)/24)+DATE(1970,1,1)+(-5/24)</f>
        <v>42803.711944444447</v>
      </c>
      <c r="N1695" t="b">
        <v>0</v>
      </c>
      <c r="O1695">
        <v>8</v>
      </c>
      <c r="P1695" t="b">
        <v>0</v>
      </c>
      <c r="Q1695" t="s">
        <v>8293</v>
      </c>
      <c r="R1695" s="5">
        <f>Table1[[#This Row],[pledged]]/D1695</f>
        <v>9.3333333333333338E-2</v>
      </c>
      <c r="S1695" s="6">
        <f>IFERROR(Table1[[#This Row],[pledged]]/Table1[[#This Row],[backers_count]],0)</f>
        <v>35</v>
      </c>
      <c r="T1695" s="5" t="s">
        <v>8325</v>
      </c>
      <c r="U1695" s="5" t="s">
        <v>8347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 t="str">
        <f>TEXT(((Table1[[#This Row],[deadline]]/60/60)/24)+DATE(1970,1,1),"mmm")</f>
        <v>Mar</v>
      </c>
      <c r="K1696" s="14" t="str">
        <f>TEXT(((Table1[[#This Row],[deadline]]/60/60)/24)+DATE(1970,1,1),"yyyy")</f>
        <v>2017</v>
      </c>
      <c r="L1696">
        <v>1488038674</v>
      </c>
      <c r="M1696">
        <f>((Table1[[#This Row],[launched_at]]/60/60)/24)+DATE(1970,1,1)+(-5/24)</f>
        <v>42791.461504629631</v>
      </c>
      <c r="N1696" t="b">
        <v>0</v>
      </c>
      <c r="O1696">
        <v>1</v>
      </c>
      <c r="P1696" t="b">
        <v>0</v>
      </c>
      <c r="Q1696" t="s">
        <v>8293</v>
      </c>
      <c r="R1696" s="5">
        <f>Table1[[#This Row],[pledged]]/D1696</f>
        <v>5.0000000000000001E-4</v>
      </c>
      <c r="S1696" s="6">
        <f>IFERROR(Table1[[#This Row],[pledged]]/Table1[[#This Row],[backers_count]],0)</f>
        <v>5</v>
      </c>
      <c r="T1696" s="5" t="s">
        <v>8325</v>
      </c>
      <c r="U1696" s="5" t="s">
        <v>8347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 t="str">
        <f>TEXT(((Table1[[#This Row],[deadline]]/60/60)/24)+DATE(1970,1,1),"mmm")</f>
        <v>Apr</v>
      </c>
      <c r="K1697" s="14" t="str">
        <f>TEXT(((Table1[[#This Row],[deadline]]/60/60)/24)+DATE(1970,1,1),"yyyy")</f>
        <v>2017</v>
      </c>
      <c r="L1697">
        <v>1488847514</v>
      </c>
      <c r="M1697">
        <f>((Table1[[#This Row],[launched_at]]/60/60)/24)+DATE(1970,1,1)+(-5/24)</f>
        <v>42800.823078703703</v>
      </c>
      <c r="N1697" t="b">
        <v>0</v>
      </c>
      <c r="O1697">
        <v>23</v>
      </c>
      <c r="P1697" t="b">
        <v>0</v>
      </c>
      <c r="Q1697" t="s">
        <v>8293</v>
      </c>
      <c r="R1697" s="5">
        <f>Table1[[#This Row],[pledged]]/D1697</f>
        <v>0.11708333333333333</v>
      </c>
      <c r="S1697" s="6">
        <f>IFERROR(Table1[[#This Row],[pledged]]/Table1[[#This Row],[backers_count]],0)</f>
        <v>61.086956521739133</v>
      </c>
      <c r="T1697" s="5" t="s">
        <v>8325</v>
      </c>
      <c r="U1697" s="5" t="s">
        <v>8347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 t="str">
        <f>TEXT(((Table1[[#This Row],[deadline]]/60/60)/24)+DATE(1970,1,1),"mmm")</f>
        <v>Apr</v>
      </c>
      <c r="K1698" s="14" t="str">
        <f>TEXT(((Table1[[#This Row],[deadline]]/60/60)/24)+DATE(1970,1,1),"yyyy")</f>
        <v>2017</v>
      </c>
      <c r="L1698">
        <v>1488418811</v>
      </c>
      <c r="M1698">
        <f>((Table1[[#This Row],[launched_at]]/60/60)/24)+DATE(1970,1,1)+(-5/24)</f>
        <v>42795.861238425925</v>
      </c>
      <c r="N1698" t="b">
        <v>0</v>
      </c>
      <c r="O1698">
        <v>0</v>
      </c>
      <c r="P1698" t="b">
        <v>0</v>
      </c>
      <c r="Q1698" t="s">
        <v>8293</v>
      </c>
      <c r="R1698" s="5">
        <f>Table1[[#This Row],[pledged]]/D1698</f>
        <v>0</v>
      </c>
      <c r="S1698" s="6">
        <f>IFERROR(Table1[[#This Row],[pledged]]/Table1[[#This Row],[backers_count]],0)</f>
        <v>0</v>
      </c>
      <c r="T1698" s="5" t="s">
        <v>8325</v>
      </c>
      <c r="U1698" s="5" t="s">
        <v>8347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 t="str">
        <f>TEXT(((Table1[[#This Row],[deadline]]/60/60)/24)+DATE(1970,1,1),"mmm")</f>
        <v>Apr</v>
      </c>
      <c r="K1699" s="14" t="str">
        <f>TEXT(((Table1[[#This Row],[deadline]]/60/60)/24)+DATE(1970,1,1),"yyyy")</f>
        <v>2017</v>
      </c>
      <c r="L1699">
        <v>1489193248</v>
      </c>
      <c r="M1699">
        <f>((Table1[[#This Row],[launched_at]]/60/60)/24)+DATE(1970,1,1)+(-5/24)</f>
        <v>42804.82462962962</v>
      </c>
      <c r="N1699" t="b">
        <v>0</v>
      </c>
      <c r="O1699">
        <v>22</v>
      </c>
      <c r="P1699" t="b">
        <v>0</v>
      </c>
      <c r="Q1699" t="s">
        <v>8293</v>
      </c>
      <c r="R1699" s="5">
        <f>Table1[[#This Row],[pledged]]/D1699</f>
        <v>0.20208000000000001</v>
      </c>
      <c r="S1699" s="6">
        <f>IFERROR(Table1[[#This Row],[pledged]]/Table1[[#This Row],[backers_count]],0)</f>
        <v>114.81818181818181</v>
      </c>
      <c r="T1699" s="5" t="s">
        <v>8325</v>
      </c>
      <c r="U1699" s="5" t="s">
        <v>8347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 t="str">
        <f>TEXT(((Table1[[#This Row],[deadline]]/60/60)/24)+DATE(1970,1,1),"mmm")</f>
        <v>Mar</v>
      </c>
      <c r="K1700" s="14" t="str">
        <f>TEXT(((Table1[[#This Row],[deadline]]/60/60)/24)+DATE(1970,1,1),"yyyy")</f>
        <v>2017</v>
      </c>
      <c r="L1700">
        <v>1488430760</v>
      </c>
      <c r="M1700">
        <f>((Table1[[#This Row],[launched_at]]/60/60)/24)+DATE(1970,1,1)+(-5/24)</f>
        <v>42795.999537037038</v>
      </c>
      <c r="N1700" t="b">
        <v>0</v>
      </c>
      <c r="O1700">
        <v>0</v>
      </c>
      <c r="P1700" t="b">
        <v>0</v>
      </c>
      <c r="Q1700" t="s">
        <v>8293</v>
      </c>
      <c r="R1700" s="5">
        <f>Table1[[#This Row],[pledged]]/D1700</f>
        <v>0</v>
      </c>
      <c r="S1700" s="6">
        <f>IFERROR(Table1[[#This Row],[pledged]]/Table1[[#This Row],[backers_count]],0)</f>
        <v>0</v>
      </c>
      <c r="T1700" s="5" t="s">
        <v>8325</v>
      </c>
      <c r="U1700" s="5" t="s">
        <v>8347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 t="str">
        <f>TEXT(((Table1[[#This Row],[deadline]]/60/60)/24)+DATE(1970,1,1),"mmm")</f>
        <v>Apr</v>
      </c>
      <c r="K1701" s="14" t="str">
        <f>TEXT(((Table1[[#This Row],[deadline]]/60/60)/24)+DATE(1970,1,1),"yyyy")</f>
        <v>2017</v>
      </c>
      <c r="L1701">
        <v>1489351445</v>
      </c>
      <c r="M1701">
        <f>((Table1[[#This Row],[launched_at]]/60/60)/24)+DATE(1970,1,1)+(-5/24)</f>
        <v>42806.655613425923</v>
      </c>
      <c r="N1701" t="b">
        <v>0</v>
      </c>
      <c r="O1701">
        <v>4</v>
      </c>
      <c r="P1701" t="b">
        <v>0</v>
      </c>
      <c r="Q1701" t="s">
        <v>8293</v>
      </c>
      <c r="R1701" s="5">
        <f>Table1[[#This Row],[pledged]]/D1701</f>
        <v>4.2311459353574929E-2</v>
      </c>
      <c r="S1701" s="6">
        <f>IFERROR(Table1[[#This Row],[pledged]]/Table1[[#This Row],[backers_count]],0)</f>
        <v>54</v>
      </c>
      <c r="T1701" s="5" t="s">
        <v>8325</v>
      </c>
      <c r="U1701" s="5" t="s">
        <v>8347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 t="str">
        <f>TEXT(((Table1[[#This Row],[deadline]]/60/60)/24)+DATE(1970,1,1),"mmm")</f>
        <v>Apr</v>
      </c>
      <c r="K1702" s="14" t="str">
        <f>TEXT(((Table1[[#This Row],[deadline]]/60/60)/24)+DATE(1970,1,1),"yyyy")</f>
        <v>2017</v>
      </c>
      <c r="L1702">
        <v>1488418990</v>
      </c>
      <c r="M1702">
        <f>((Table1[[#This Row],[launched_at]]/60/60)/24)+DATE(1970,1,1)+(-5/24)</f>
        <v>42795.863310185181</v>
      </c>
      <c r="N1702" t="b">
        <v>0</v>
      </c>
      <c r="O1702">
        <v>79</v>
      </c>
      <c r="P1702" t="b">
        <v>0</v>
      </c>
      <c r="Q1702" t="s">
        <v>8293</v>
      </c>
      <c r="R1702" s="5">
        <f>Table1[[#This Row],[pledged]]/D1702</f>
        <v>0.2606</v>
      </c>
      <c r="S1702" s="6">
        <f>IFERROR(Table1[[#This Row],[pledged]]/Table1[[#This Row],[backers_count]],0)</f>
        <v>65.974683544303801</v>
      </c>
      <c r="T1702" s="5" t="s">
        <v>8325</v>
      </c>
      <c r="U1702" s="5" t="s">
        <v>8347</v>
      </c>
    </row>
    <row r="1703" spans="1:21" ht="45" x14ac:dyDescent="0.2">
      <c r="A1703">
        <v>1716</v>
      </c>
      <c r="B1703" s="3" t="s">
        <v>1717</v>
      </c>
      <c r="C1703" s="3" t="s">
        <v>5826</v>
      </c>
      <c r="D1703">
        <v>2000</v>
      </c>
      <c r="E1703">
        <v>150</v>
      </c>
      <c r="F1703" t="s">
        <v>8221</v>
      </c>
      <c r="G1703" t="s">
        <v>8224</v>
      </c>
      <c r="H1703" t="s">
        <v>8246</v>
      </c>
      <c r="I1703">
        <v>1481295099</v>
      </c>
      <c r="J1703" s="14" t="str">
        <f>TEXT(((Table1[[#This Row],[deadline]]/60/60)/24)+DATE(1970,1,1),"mmm")</f>
        <v>Dec</v>
      </c>
      <c r="K1703" s="14" t="str">
        <f>TEXT(((Table1[[#This Row],[deadline]]/60/60)/24)+DATE(1970,1,1),"yyyy")</f>
        <v>2016</v>
      </c>
      <c r="L1703">
        <v>1477835499</v>
      </c>
      <c r="M1703">
        <f>((Table1[[#This Row],[launched_at]]/60/60)/24)+DATE(1970,1,1)+(-5/24)</f>
        <v>42673.369201388887</v>
      </c>
      <c r="N1703" t="b">
        <v>0</v>
      </c>
      <c r="O1703">
        <v>3</v>
      </c>
      <c r="P1703" t="b">
        <v>0</v>
      </c>
      <c r="Q1703" t="s">
        <v>8293</v>
      </c>
      <c r="R1703" s="5">
        <f>Table1[[#This Row],[pledged]]/D1703</f>
        <v>7.4999999999999997E-2</v>
      </c>
      <c r="S1703" s="6">
        <f>IFERROR(Table1[[#This Row],[pledged]]/Table1[[#This Row],[backers_count]],0)</f>
        <v>50</v>
      </c>
      <c r="T1703" s="5" t="s">
        <v>8325</v>
      </c>
      <c r="U1703" s="5" t="s">
        <v>8347</v>
      </c>
    </row>
    <row r="1704" spans="1:21" ht="45" x14ac:dyDescent="0.2">
      <c r="A1704">
        <v>2775</v>
      </c>
      <c r="B1704" s="3" t="s">
        <v>2775</v>
      </c>
      <c r="C1704" s="3" t="s">
        <v>6885</v>
      </c>
      <c r="D1704">
        <v>5000</v>
      </c>
      <c r="E1704">
        <v>150</v>
      </c>
      <c r="F1704" t="s">
        <v>8221</v>
      </c>
      <c r="G1704" t="s">
        <v>8224</v>
      </c>
      <c r="H1704" t="s">
        <v>8246</v>
      </c>
      <c r="I1704">
        <v>1323994754</v>
      </c>
      <c r="J1704" s="14" t="str">
        <f>TEXT(((Table1[[#This Row],[deadline]]/60/60)/24)+DATE(1970,1,1),"mmm")</f>
        <v>Dec</v>
      </c>
      <c r="K1704" s="14" t="str">
        <f>TEXT(((Table1[[#This Row],[deadline]]/60/60)/24)+DATE(1970,1,1),"yyyy")</f>
        <v>2011</v>
      </c>
      <c r="L1704">
        <v>1321402754</v>
      </c>
      <c r="M1704">
        <f>((Table1[[#This Row],[launched_at]]/60/60)/24)+DATE(1970,1,1)+(-5/24)</f>
        <v>40862.805023148147</v>
      </c>
      <c r="N1704" t="b">
        <v>0</v>
      </c>
      <c r="O1704">
        <v>2</v>
      </c>
      <c r="P1704" t="b">
        <v>0</v>
      </c>
      <c r="Q1704" t="s">
        <v>8304</v>
      </c>
      <c r="R1704" s="5">
        <f>Table1[[#This Row],[pledged]]/D1704</f>
        <v>0.03</v>
      </c>
      <c r="S1704" s="6">
        <f>IFERROR(Table1[[#This Row],[pledged]]/Table1[[#This Row],[backers_count]],0)</f>
        <v>75</v>
      </c>
      <c r="T1704" s="5" t="s">
        <v>8322</v>
      </c>
      <c r="U1704" s="5" t="s">
        <v>8358</v>
      </c>
    </row>
    <row r="1705" spans="1:21" ht="30" x14ac:dyDescent="0.2">
      <c r="A1705">
        <v>3737</v>
      </c>
      <c r="B1705" s="3" t="s">
        <v>3734</v>
      </c>
      <c r="C1705" s="3" t="s">
        <v>7847</v>
      </c>
      <c r="D1705">
        <v>700</v>
      </c>
      <c r="E1705">
        <v>150</v>
      </c>
      <c r="F1705" t="s">
        <v>8221</v>
      </c>
      <c r="G1705" t="s">
        <v>8224</v>
      </c>
      <c r="H1705" t="s">
        <v>8246</v>
      </c>
      <c r="I1705">
        <v>1447311540</v>
      </c>
      <c r="J1705" s="14" t="str">
        <f>TEXT(((Table1[[#This Row],[deadline]]/60/60)/24)+DATE(1970,1,1),"mmm")</f>
        <v>Nov</v>
      </c>
      <c r="K1705" s="14" t="str">
        <f>TEXT(((Table1[[#This Row],[deadline]]/60/60)/24)+DATE(1970,1,1),"yyyy")</f>
        <v>2015</v>
      </c>
      <c r="L1705">
        <v>1445358903</v>
      </c>
      <c r="M1705">
        <f>((Table1[[#This Row],[launched_at]]/60/60)/24)+DATE(1970,1,1)+(-5/24)</f>
        <v>42297.482673611106</v>
      </c>
      <c r="N1705" t="b">
        <v>0</v>
      </c>
      <c r="O1705">
        <v>4</v>
      </c>
      <c r="P1705" t="b">
        <v>0</v>
      </c>
      <c r="Q1705" t="s">
        <v>8271</v>
      </c>
      <c r="R1705" s="5">
        <f>Table1[[#This Row],[pledged]]/D1705</f>
        <v>0.21428571428571427</v>
      </c>
      <c r="S1705" s="6">
        <f>IFERROR(Table1[[#This Row],[pledged]]/Table1[[#This Row],[backers_count]],0)</f>
        <v>37.5</v>
      </c>
      <c r="T1705" s="5" t="s">
        <v>8317</v>
      </c>
      <c r="U1705" s="5" t="s">
        <v>8318</v>
      </c>
    </row>
    <row r="1706" spans="1:21" ht="60" x14ac:dyDescent="0.2">
      <c r="A1706">
        <v>484</v>
      </c>
      <c r="B1706" s="3" t="s">
        <v>485</v>
      </c>
      <c r="C1706" s="3" t="s">
        <v>4594</v>
      </c>
      <c r="D1706">
        <v>80000</v>
      </c>
      <c r="E1706">
        <v>149</v>
      </c>
      <c r="F1706" t="s">
        <v>8221</v>
      </c>
      <c r="G1706" t="s">
        <v>8225</v>
      </c>
      <c r="H1706" t="s">
        <v>8247</v>
      </c>
      <c r="I1706">
        <v>1446766372</v>
      </c>
      <c r="J1706" s="14" t="str">
        <f>TEXT(((Table1[[#This Row],[deadline]]/60/60)/24)+DATE(1970,1,1),"mmm")</f>
        <v>Nov</v>
      </c>
      <c r="K1706" s="14" t="str">
        <f>TEXT(((Table1[[#This Row],[deadline]]/60/60)/24)+DATE(1970,1,1),"yyyy")</f>
        <v>2015</v>
      </c>
      <c r="L1706">
        <v>1443220372</v>
      </c>
      <c r="M1706" s="13">
        <f>((Table1[[#This Row],[launched_at]]/60/60)/24)+DATE(1970,1,1)+(-5/24)</f>
        <v>42272.731157407405</v>
      </c>
      <c r="N1706" t="b">
        <v>0</v>
      </c>
      <c r="O1706">
        <v>11</v>
      </c>
      <c r="P1706" t="b">
        <v>0</v>
      </c>
      <c r="Q1706" t="s">
        <v>8270</v>
      </c>
      <c r="R1706" s="5">
        <f>Table1[[#This Row],[pledged]]/D1706</f>
        <v>1.8625E-3</v>
      </c>
      <c r="S1706" s="6">
        <f>IFERROR(Table1[[#This Row],[pledged]]/Table1[[#This Row],[backers_count]],0)</f>
        <v>13.545454545454545</v>
      </c>
      <c r="T1706" s="5" t="s">
        <v>8310</v>
      </c>
      <c r="U1706" s="5" t="s">
        <v>8316</v>
      </c>
    </row>
    <row r="1707" spans="1:21" ht="45" x14ac:dyDescent="0.2">
      <c r="A1707">
        <v>2856</v>
      </c>
      <c r="B1707" s="3" t="s">
        <v>2856</v>
      </c>
      <c r="C1707" s="3" t="s">
        <v>6966</v>
      </c>
      <c r="D1707">
        <v>3000</v>
      </c>
      <c r="E1707">
        <v>146</v>
      </c>
      <c r="F1707" t="s">
        <v>8221</v>
      </c>
      <c r="G1707" t="s">
        <v>8224</v>
      </c>
      <c r="H1707" t="s">
        <v>8246</v>
      </c>
      <c r="I1707">
        <v>1439069640</v>
      </c>
      <c r="J1707" s="14" t="str">
        <f>TEXT(((Table1[[#This Row],[deadline]]/60/60)/24)+DATE(1970,1,1),"mmm")</f>
        <v>Aug</v>
      </c>
      <c r="K1707" s="14" t="str">
        <f>TEXT(((Table1[[#This Row],[deadline]]/60/60)/24)+DATE(1970,1,1),"yyyy")</f>
        <v>2015</v>
      </c>
      <c r="L1707">
        <v>1433897647</v>
      </c>
      <c r="M1707">
        <f>((Table1[[#This Row],[launched_at]]/60/60)/24)+DATE(1970,1,1)+(-5/24)</f>
        <v>42164.829247685186</v>
      </c>
      <c r="N1707" t="b">
        <v>0</v>
      </c>
      <c r="O1707">
        <v>6</v>
      </c>
      <c r="P1707" t="b">
        <v>0</v>
      </c>
      <c r="Q1707" t="s">
        <v>8271</v>
      </c>
      <c r="R1707" s="5">
        <f>Table1[[#This Row],[pledged]]/D1707</f>
        <v>4.8666666666666664E-2</v>
      </c>
      <c r="S1707" s="6">
        <f>IFERROR(Table1[[#This Row],[pledged]]/Table1[[#This Row],[backers_count]],0)</f>
        <v>24.333333333333332</v>
      </c>
      <c r="T1707" s="5" t="s">
        <v>8317</v>
      </c>
      <c r="U1707" s="5" t="s">
        <v>8318</v>
      </c>
    </row>
    <row r="1708" spans="1:21" ht="30" x14ac:dyDescent="0.2">
      <c r="A1708">
        <v>2916</v>
      </c>
      <c r="B1708" s="3" t="s">
        <v>2916</v>
      </c>
      <c r="C1708" s="3" t="s">
        <v>7026</v>
      </c>
      <c r="D1708">
        <v>1850</v>
      </c>
      <c r="E1708">
        <v>145</v>
      </c>
      <c r="F1708" t="s">
        <v>8221</v>
      </c>
      <c r="G1708" t="s">
        <v>8225</v>
      </c>
      <c r="H1708" t="s">
        <v>8247</v>
      </c>
      <c r="I1708">
        <v>1400498789</v>
      </c>
      <c r="J1708" s="14" t="str">
        <f>TEXT(((Table1[[#This Row],[deadline]]/60/60)/24)+DATE(1970,1,1),"mmm")</f>
        <v>May</v>
      </c>
      <c r="K1708" s="14" t="str">
        <f>TEXT(((Table1[[#This Row],[deadline]]/60/60)/24)+DATE(1970,1,1),"yyyy")</f>
        <v>2014</v>
      </c>
      <c r="L1708">
        <v>1398511589</v>
      </c>
      <c r="M1708">
        <f>((Table1[[#This Row],[launched_at]]/60/60)/24)+DATE(1970,1,1)+(-5/24)</f>
        <v>41755.268391203703</v>
      </c>
      <c r="N1708" t="b">
        <v>0</v>
      </c>
      <c r="O1708">
        <v>7</v>
      </c>
      <c r="P1708" t="b">
        <v>0</v>
      </c>
      <c r="Q1708" t="s">
        <v>8271</v>
      </c>
      <c r="R1708" s="5">
        <f>Table1[[#This Row],[pledged]]/D1708</f>
        <v>7.8378378378378383E-2</v>
      </c>
      <c r="S1708" s="6">
        <f>IFERROR(Table1[[#This Row],[pledged]]/Table1[[#This Row],[backers_count]],0)</f>
        <v>20.714285714285715</v>
      </c>
      <c r="T1708" s="5" t="s">
        <v>8317</v>
      </c>
      <c r="U1708" s="5" t="s">
        <v>8318</v>
      </c>
    </row>
    <row r="1709" spans="1:21" ht="30" x14ac:dyDescent="0.2">
      <c r="A1709">
        <v>570</v>
      </c>
      <c r="B1709" s="3" t="s">
        <v>571</v>
      </c>
      <c r="C1709" s="3" t="s">
        <v>4680</v>
      </c>
      <c r="D1709">
        <v>85000</v>
      </c>
      <c r="E1709">
        <v>142</v>
      </c>
      <c r="F1709" t="s">
        <v>8221</v>
      </c>
      <c r="G1709" t="s">
        <v>8224</v>
      </c>
      <c r="H1709" t="s">
        <v>8246</v>
      </c>
      <c r="I1709">
        <v>1455822569</v>
      </c>
      <c r="J1709" s="14" t="str">
        <f>TEXT(((Table1[[#This Row],[deadline]]/60/60)/24)+DATE(1970,1,1),"mmm")</f>
        <v>Feb</v>
      </c>
      <c r="K1709" s="14" t="str">
        <f>TEXT(((Table1[[#This Row],[deadline]]/60/60)/24)+DATE(1970,1,1),"yyyy")</f>
        <v>2016</v>
      </c>
      <c r="L1709">
        <v>1453230569</v>
      </c>
      <c r="M1709">
        <f>((Table1[[#This Row],[launched_at]]/60/60)/24)+DATE(1970,1,1)+(-5/24)</f>
        <v>42388.589918981481</v>
      </c>
      <c r="N1709" t="b">
        <v>0</v>
      </c>
      <c r="O1709">
        <v>1</v>
      </c>
      <c r="P1709" t="b">
        <v>0</v>
      </c>
      <c r="Q1709" t="s">
        <v>8272</v>
      </c>
      <c r="R1709" s="5">
        <f>Table1[[#This Row],[pledged]]/D1709</f>
        <v>1.6705882352941177E-3</v>
      </c>
      <c r="S1709" s="6">
        <f>IFERROR(Table1[[#This Row],[pledged]]/Table1[[#This Row],[backers_count]],0)</f>
        <v>142</v>
      </c>
      <c r="T1709" s="5" t="s">
        <v>8319</v>
      </c>
      <c r="U1709" s="5" t="s">
        <v>8320</v>
      </c>
    </row>
    <row r="1710" spans="1:21" ht="45" x14ac:dyDescent="0.2">
      <c r="A1710">
        <v>472</v>
      </c>
      <c r="B1710" s="3" t="s">
        <v>473</v>
      </c>
      <c r="C1710" s="3" t="s">
        <v>4582</v>
      </c>
      <c r="D1710">
        <v>800</v>
      </c>
      <c r="E1710">
        <v>141</v>
      </c>
      <c r="F1710" t="s">
        <v>8221</v>
      </c>
      <c r="G1710" t="s">
        <v>8224</v>
      </c>
      <c r="H1710" t="s">
        <v>8246</v>
      </c>
      <c r="I1710">
        <v>1408831718</v>
      </c>
      <c r="J1710" s="14" t="str">
        <f>TEXT(((Table1[[#This Row],[deadline]]/60/60)/24)+DATE(1970,1,1),"mmm")</f>
        <v>Aug</v>
      </c>
      <c r="K1710" s="14" t="str">
        <f>TEXT(((Table1[[#This Row],[deadline]]/60/60)/24)+DATE(1970,1,1),"yyyy")</f>
        <v>2014</v>
      </c>
      <c r="L1710">
        <v>1406239718</v>
      </c>
      <c r="M1710" s="13">
        <f>((Table1[[#This Row],[launched_at]]/60/60)/24)+DATE(1970,1,1)+(-5/24)</f>
        <v>41844.714328703703</v>
      </c>
      <c r="N1710" t="b">
        <v>0</v>
      </c>
      <c r="O1710">
        <v>5</v>
      </c>
      <c r="P1710" t="b">
        <v>0</v>
      </c>
      <c r="Q1710" t="s">
        <v>8270</v>
      </c>
      <c r="R1710" s="5">
        <f>Table1[[#This Row],[pledged]]/D1710</f>
        <v>0.17624999999999999</v>
      </c>
      <c r="S1710" s="6">
        <f>IFERROR(Table1[[#This Row],[pledged]]/Table1[[#This Row],[backers_count]],0)</f>
        <v>28.2</v>
      </c>
      <c r="T1710" s="5" t="s">
        <v>8310</v>
      </c>
      <c r="U1710" s="5" t="s">
        <v>8316</v>
      </c>
    </row>
    <row r="1711" spans="1:21" ht="45" x14ac:dyDescent="0.2">
      <c r="A1711">
        <v>3069</v>
      </c>
      <c r="B1711" s="3" t="s">
        <v>3069</v>
      </c>
      <c r="C1711" s="3" t="s">
        <v>7179</v>
      </c>
      <c r="D1711">
        <v>1000</v>
      </c>
      <c r="E1711">
        <v>141</v>
      </c>
      <c r="F1711" t="s">
        <v>8221</v>
      </c>
      <c r="G1711" t="s">
        <v>8224</v>
      </c>
      <c r="H1711" t="s">
        <v>8246</v>
      </c>
      <c r="I1711">
        <v>1418587234</v>
      </c>
      <c r="J1711" s="14" t="str">
        <f>TEXT(((Table1[[#This Row],[deadline]]/60/60)/24)+DATE(1970,1,1),"mmm")</f>
        <v>Dec</v>
      </c>
      <c r="K1711" s="14" t="str">
        <f>TEXT(((Table1[[#This Row],[deadline]]/60/60)/24)+DATE(1970,1,1),"yyyy")</f>
        <v>2014</v>
      </c>
      <c r="L1711">
        <v>1415995234</v>
      </c>
      <c r="M1711">
        <f>((Table1[[#This Row],[launched_at]]/60/60)/24)+DATE(1970,1,1)+(-5/24)</f>
        <v>41957.625393518516</v>
      </c>
      <c r="N1711" t="b">
        <v>0</v>
      </c>
      <c r="O1711">
        <v>7</v>
      </c>
      <c r="P1711" t="b">
        <v>0</v>
      </c>
      <c r="Q1711" t="s">
        <v>8303</v>
      </c>
      <c r="R1711" s="5">
        <f>Table1[[#This Row],[pledged]]/D1711</f>
        <v>0.14099999999999999</v>
      </c>
      <c r="S1711" s="6">
        <f>IFERROR(Table1[[#This Row],[pledged]]/Table1[[#This Row],[backers_count]],0)</f>
        <v>20.142857142857142</v>
      </c>
      <c r="T1711" s="5" t="s">
        <v>8317</v>
      </c>
      <c r="U1711" s="5" t="s">
        <v>8357</v>
      </c>
    </row>
    <row r="1712" spans="1:21" ht="30" x14ac:dyDescent="0.2">
      <c r="A1712">
        <v>1991</v>
      </c>
      <c r="B1712" s="3" t="s">
        <v>1992</v>
      </c>
      <c r="C1712" s="3" t="s">
        <v>6101</v>
      </c>
      <c r="D1712">
        <v>2000</v>
      </c>
      <c r="E1712">
        <v>140</v>
      </c>
      <c r="F1712" t="s">
        <v>8221</v>
      </c>
      <c r="G1712" t="s">
        <v>8224</v>
      </c>
      <c r="H1712" t="s">
        <v>8246</v>
      </c>
      <c r="I1712">
        <v>1435958786</v>
      </c>
      <c r="J1712" s="14" t="str">
        <f>TEXT(((Table1[[#This Row],[deadline]]/60/60)/24)+DATE(1970,1,1),"mmm")</f>
        <v>Jul</v>
      </c>
      <c r="K1712" s="14" t="str">
        <f>TEXT(((Table1[[#This Row],[deadline]]/60/60)/24)+DATE(1970,1,1),"yyyy")</f>
        <v>2015</v>
      </c>
      <c r="L1712">
        <v>1434144386</v>
      </c>
      <c r="M1712">
        <f>((Table1[[#This Row],[launched_at]]/60/60)/24)+DATE(1970,1,1)+(-5/24)</f>
        <v>42167.685023148144</v>
      </c>
      <c r="N1712" t="b">
        <v>0</v>
      </c>
      <c r="O1712">
        <v>3</v>
      </c>
      <c r="P1712" t="b">
        <v>0</v>
      </c>
      <c r="Q1712" t="s">
        <v>8296</v>
      </c>
      <c r="R1712" s="5">
        <f>Table1[[#This Row],[pledged]]/D1712</f>
        <v>7.0000000000000007E-2</v>
      </c>
      <c r="S1712" s="6">
        <f>IFERROR(Table1[[#This Row],[pledged]]/Table1[[#This Row],[backers_count]],0)</f>
        <v>46.666666666666664</v>
      </c>
      <c r="T1712" s="5" t="s">
        <v>8338</v>
      </c>
      <c r="U1712" s="5" t="s">
        <v>8350</v>
      </c>
    </row>
    <row r="1713" spans="1:21" ht="45" x14ac:dyDescent="0.2">
      <c r="A1713">
        <v>2747</v>
      </c>
      <c r="B1713" s="3" t="s">
        <v>2747</v>
      </c>
      <c r="C1713" s="3" t="s">
        <v>6857</v>
      </c>
      <c r="D1713">
        <v>500</v>
      </c>
      <c r="E1713">
        <v>140</v>
      </c>
      <c r="F1713" t="s">
        <v>8221</v>
      </c>
      <c r="G1713" t="s">
        <v>8224</v>
      </c>
      <c r="H1713" t="s">
        <v>8246</v>
      </c>
      <c r="I1713">
        <v>1339816200</v>
      </c>
      <c r="J1713" s="14" t="str">
        <f>TEXT(((Table1[[#This Row],[deadline]]/60/60)/24)+DATE(1970,1,1),"mmm")</f>
        <v>Jun</v>
      </c>
      <c r="K1713" s="14" t="str">
        <f>TEXT(((Table1[[#This Row],[deadline]]/60/60)/24)+DATE(1970,1,1),"yyyy")</f>
        <v>2012</v>
      </c>
      <c r="L1713">
        <v>1337095997</v>
      </c>
      <c r="M1713">
        <f>((Table1[[#This Row],[launched_at]]/60/60)/24)+DATE(1970,1,1)+(-5/24)</f>
        <v>41044.439780092594</v>
      </c>
      <c r="N1713" t="b">
        <v>0</v>
      </c>
      <c r="O1713">
        <v>4</v>
      </c>
      <c r="P1713" t="b">
        <v>0</v>
      </c>
      <c r="Q1713" t="s">
        <v>8304</v>
      </c>
      <c r="R1713" s="5">
        <f>Table1[[#This Row],[pledged]]/D1713</f>
        <v>0.28000000000000003</v>
      </c>
      <c r="S1713" s="6">
        <f>IFERROR(Table1[[#This Row],[pledged]]/Table1[[#This Row],[backers_count]],0)</f>
        <v>35</v>
      </c>
      <c r="T1713" s="5" t="s">
        <v>8322</v>
      </c>
      <c r="U1713" s="5" t="s">
        <v>8358</v>
      </c>
    </row>
    <row r="1714" spans="1:21" x14ac:dyDescent="0.2">
      <c r="A1714">
        <v>465</v>
      </c>
      <c r="B1714" s="3" t="s">
        <v>466</v>
      </c>
      <c r="C1714" s="3" t="s">
        <v>4575</v>
      </c>
      <c r="D1714">
        <v>512</v>
      </c>
      <c r="E1714">
        <v>138</v>
      </c>
      <c r="F1714" t="s">
        <v>8221</v>
      </c>
      <c r="G1714" t="s">
        <v>8224</v>
      </c>
      <c r="H1714" t="s">
        <v>8246</v>
      </c>
      <c r="I1714">
        <v>1403837574</v>
      </c>
      <c r="J1714" s="14" t="str">
        <f>TEXT(((Table1[[#This Row],[deadline]]/60/60)/24)+DATE(1970,1,1),"mmm")</f>
        <v>Jun</v>
      </c>
      <c r="K1714" s="14" t="str">
        <f>TEXT(((Table1[[#This Row],[deadline]]/60/60)/24)+DATE(1970,1,1),"yyyy")</f>
        <v>2014</v>
      </c>
      <c r="L1714">
        <v>1402455174</v>
      </c>
      <c r="M1714" s="13">
        <f>((Table1[[#This Row],[launched_at]]/60/60)/24)+DATE(1970,1,1)+(-5/24)</f>
        <v>41800.911736111106</v>
      </c>
      <c r="N1714" t="b">
        <v>0</v>
      </c>
      <c r="O1714">
        <v>8</v>
      </c>
      <c r="P1714" t="b">
        <v>0</v>
      </c>
      <c r="Q1714" t="s">
        <v>8270</v>
      </c>
      <c r="R1714" s="5">
        <f>Table1[[#This Row],[pledged]]/D1714</f>
        <v>0.26953125</v>
      </c>
      <c r="S1714" s="6">
        <f>IFERROR(Table1[[#This Row],[pledged]]/Table1[[#This Row],[backers_count]],0)</f>
        <v>17.25</v>
      </c>
      <c r="T1714" s="5" t="s">
        <v>8310</v>
      </c>
      <c r="U1714" s="5" t="s">
        <v>8316</v>
      </c>
    </row>
    <row r="1715" spans="1:21" ht="45" x14ac:dyDescent="0.2">
      <c r="A1715">
        <v>4102</v>
      </c>
      <c r="B1715" s="3" t="s">
        <v>4098</v>
      </c>
      <c r="C1715" s="3" t="s">
        <v>8205</v>
      </c>
      <c r="D1715">
        <v>500</v>
      </c>
      <c r="E1715">
        <v>137</v>
      </c>
      <c r="F1715" t="s">
        <v>8221</v>
      </c>
      <c r="G1715" t="s">
        <v>8224</v>
      </c>
      <c r="H1715" t="s">
        <v>8246</v>
      </c>
      <c r="I1715">
        <v>1463343673</v>
      </c>
      <c r="J1715" s="14" t="str">
        <f>TEXT(((Table1[[#This Row],[deadline]]/60/60)/24)+DATE(1970,1,1),"mmm")</f>
        <v>May</v>
      </c>
      <c r="K1715" s="14" t="str">
        <f>TEXT(((Table1[[#This Row],[deadline]]/60/60)/24)+DATE(1970,1,1),"yyyy")</f>
        <v>2016</v>
      </c>
      <c r="L1715">
        <v>1460751673</v>
      </c>
      <c r="M1715">
        <f>((Table1[[#This Row],[launched_at]]/60/60)/24)+DATE(1970,1,1)+(-5/24)</f>
        <v>42475.639733796292</v>
      </c>
      <c r="N1715" t="b">
        <v>0</v>
      </c>
      <c r="O1715">
        <v>6</v>
      </c>
      <c r="P1715" t="b">
        <v>0</v>
      </c>
      <c r="Q1715" t="s">
        <v>8271</v>
      </c>
      <c r="R1715" s="5">
        <f>Table1[[#This Row],[pledged]]/D1715</f>
        <v>0.27400000000000002</v>
      </c>
      <c r="S1715" s="6">
        <f>IFERROR(Table1[[#This Row],[pledged]]/Table1[[#This Row],[backers_count]],0)</f>
        <v>22.833333333333332</v>
      </c>
      <c r="T1715" s="5" t="s">
        <v>8317</v>
      </c>
      <c r="U1715" s="5" t="s">
        <v>8318</v>
      </c>
    </row>
    <row r="1716" spans="1:21" ht="45" x14ac:dyDescent="0.2">
      <c r="A1716">
        <v>3971</v>
      </c>
      <c r="B1716" s="3" t="s">
        <v>3968</v>
      </c>
      <c r="C1716" s="3" t="s">
        <v>8078</v>
      </c>
      <c r="D1716">
        <v>14000</v>
      </c>
      <c r="E1716">
        <v>136</v>
      </c>
      <c r="F1716" t="s">
        <v>8221</v>
      </c>
      <c r="G1716" t="s">
        <v>8224</v>
      </c>
      <c r="H1716" t="s">
        <v>8246</v>
      </c>
      <c r="I1716">
        <v>1405947126</v>
      </c>
      <c r="J1716" s="14" t="str">
        <f>TEXT(((Table1[[#This Row],[deadline]]/60/60)/24)+DATE(1970,1,1),"mmm")</f>
        <v>Jul</v>
      </c>
      <c r="K1716" s="14" t="str">
        <f>TEXT(((Table1[[#This Row],[deadline]]/60/60)/24)+DATE(1970,1,1),"yyyy")</f>
        <v>2014</v>
      </c>
      <c r="L1716">
        <v>1403355126</v>
      </c>
      <c r="M1716">
        <f>((Table1[[#This Row],[launched_at]]/60/60)/24)+DATE(1970,1,1)+(-5/24)</f>
        <v>41811.327847222223</v>
      </c>
      <c r="N1716" t="b">
        <v>0</v>
      </c>
      <c r="O1716">
        <v>6</v>
      </c>
      <c r="P1716" t="b">
        <v>0</v>
      </c>
      <c r="Q1716" t="s">
        <v>8271</v>
      </c>
      <c r="R1716" s="5">
        <f>Table1[[#This Row],[pledged]]/D1716</f>
        <v>9.7142857142857135E-3</v>
      </c>
      <c r="S1716" s="6">
        <f>IFERROR(Table1[[#This Row],[pledged]]/Table1[[#This Row],[backers_count]],0)</f>
        <v>22.666666666666668</v>
      </c>
      <c r="T1716" s="5" t="s">
        <v>8317</v>
      </c>
      <c r="U1716" s="5" t="s">
        <v>8318</v>
      </c>
    </row>
    <row r="1717" spans="1:21" ht="30" x14ac:dyDescent="0.2">
      <c r="A1717">
        <v>3900</v>
      </c>
      <c r="B1717" s="3" t="s">
        <v>3897</v>
      </c>
      <c r="C1717" s="3" t="s">
        <v>8008</v>
      </c>
      <c r="D1717">
        <v>2500</v>
      </c>
      <c r="E1717">
        <v>135</v>
      </c>
      <c r="F1717" t="s">
        <v>8221</v>
      </c>
      <c r="G1717" t="s">
        <v>8224</v>
      </c>
      <c r="H1717" t="s">
        <v>8246</v>
      </c>
      <c r="I1717">
        <v>1433988791</v>
      </c>
      <c r="J1717" s="14" t="str">
        <f>TEXT(((Table1[[#This Row],[deadline]]/60/60)/24)+DATE(1970,1,1),"mmm")</f>
        <v>Jun</v>
      </c>
      <c r="K1717" s="14" t="str">
        <f>TEXT(((Table1[[#This Row],[deadline]]/60/60)/24)+DATE(1970,1,1),"yyyy")</f>
        <v>2015</v>
      </c>
      <c r="L1717">
        <v>1431396791</v>
      </c>
      <c r="M1717">
        <f>((Table1[[#This Row],[launched_at]]/60/60)/24)+DATE(1970,1,1)+(-5/24)</f>
        <v>42135.884155092594</v>
      </c>
      <c r="N1717" t="b">
        <v>0</v>
      </c>
      <c r="O1717">
        <v>5</v>
      </c>
      <c r="P1717" t="b">
        <v>0</v>
      </c>
      <c r="Q1717" t="s">
        <v>8271</v>
      </c>
      <c r="R1717" s="5">
        <f>Table1[[#This Row],[pledged]]/D1717</f>
        <v>5.3999999999999999E-2</v>
      </c>
      <c r="S1717" s="6">
        <f>IFERROR(Table1[[#This Row],[pledged]]/Table1[[#This Row],[backers_count]],0)</f>
        <v>27</v>
      </c>
      <c r="T1717" s="5" t="s">
        <v>8317</v>
      </c>
      <c r="U1717" s="5" t="s">
        <v>8318</v>
      </c>
    </row>
    <row r="1718" spans="1:21" ht="45" x14ac:dyDescent="0.2">
      <c r="A1718">
        <v>3909</v>
      </c>
      <c r="B1718" s="3" t="s">
        <v>3906</v>
      </c>
      <c r="C1718" s="3" t="s">
        <v>8017</v>
      </c>
      <c r="D1718">
        <v>60000</v>
      </c>
      <c r="E1718">
        <v>135</v>
      </c>
      <c r="F1718" t="s">
        <v>8221</v>
      </c>
      <c r="G1718" t="s">
        <v>8224</v>
      </c>
      <c r="H1718" t="s">
        <v>8246</v>
      </c>
      <c r="I1718">
        <v>1410424642</v>
      </c>
      <c r="J1718" s="14" t="str">
        <f>TEXT(((Table1[[#This Row],[deadline]]/60/60)/24)+DATE(1970,1,1),"mmm")</f>
        <v>Sep</v>
      </c>
      <c r="K1718" s="14" t="str">
        <f>TEXT(((Table1[[#This Row],[deadline]]/60/60)/24)+DATE(1970,1,1),"yyyy")</f>
        <v>2014</v>
      </c>
      <c r="L1718">
        <v>1407832642</v>
      </c>
      <c r="M1718">
        <f>((Table1[[#This Row],[launched_at]]/60/60)/24)+DATE(1970,1,1)+(-5/24)</f>
        <v>41863.150949074072</v>
      </c>
      <c r="N1718" t="b">
        <v>0</v>
      </c>
      <c r="O1718">
        <v>4</v>
      </c>
      <c r="P1718" t="b">
        <v>0</v>
      </c>
      <c r="Q1718" t="s">
        <v>8271</v>
      </c>
      <c r="R1718" s="5">
        <f>Table1[[#This Row],[pledged]]/D1718</f>
        <v>2.2499999999999998E-3</v>
      </c>
      <c r="S1718" s="6">
        <f>IFERROR(Table1[[#This Row],[pledged]]/Table1[[#This Row],[backers_count]],0)</f>
        <v>33.75</v>
      </c>
      <c r="T1718" s="5" t="s">
        <v>8317</v>
      </c>
      <c r="U1718" s="5" t="s">
        <v>8318</v>
      </c>
    </row>
    <row r="1719" spans="1:21" ht="45" x14ac:dyDescent="0.2">
      <c r="A1719">
        <v>3920</v>
      </c>
      <c r="B1719" s="3" t="s">
        <v>3917</v>
      </c>
      <c r="C1719" s="3" t="s">
        <v>8028</v>
      </c>
      <c r="D1719">
        <v>2500</v>
      </c>
      <c r="E1719">
        <v>135</v>
      </c>
      <c r="F1719" t="s">
        <v>8221</v>
      </c>
      <c r="G1719" t="s">
        <v>8225</v>
      </c>
      <c r="H1719" t="s">
        <v>8247</v>
      </c>
      <c r="I1719">
        <v>1479032260</v>
      </c>
      <c r="J1719" s="14" t="str">
        <f>TEXT(((Table1[[#This Row],[deadline]]/60/60)/24)+DATE(1970,1,1),"mmm")</f>
        <v>Nov</v>
      </c>
      <c r="K1719" s="14" t="str">
        <f>TEXT(((Table1[[#This Row],[deadline]]/60/60)/24)+DATE(1970,1,1),"yyyy")</f>
        <v>2016</v>
      </c>
      <c r="L1719">
        <v>1476436660</v>
      </c>
      <c r="M1719">
        <f>((Table1[[#This Row],[launched_at]]/60/60)/24)+DATE(1970,1,1)+(-5/24)</f>
        <v>42657.178935185184</v>
      </c>
      <c r="N1719" t="b">
        <v>0</v>
      </c>
      <c r="O1719">
        <v>3</v>
      </c>
      <c r="P1719" t="b">
        <v>0</v>
      </c>
      <c r="Q1719" t="s">
        <v>8271</v>
      </c>
      <c r="R1719" s="5">
        <f>Table1[[#This Row],[pledged]]/D1719</f>
        <v>5.3999999999999999E-2</v>
      </c>
      <c r="S1719" s="6">
        <f>IFERROR(Table1[[#This Row],[pledged]]/Table1[[#This Row],[backers_count]],0)</f>
        <v>45</v>
      </c>
      <c r="T1719" s="5" t="s">
        <v>8317</v>
      </c>
      <c r="U1719" s="5" t="s">
        <v>8318</v>
      </c>
    </row>
    <row r="1720" spans="1:21" ht="45" x14ac:dyDescent="0.2">
      <c r="A1720">
        <v>4063</v>
      </c>
      <c r="B1720" s="3" t="s">
        <v>4059</v>
      </c>
      <c r="C1720" s="3" t="s">
        <v>8167</v>
      </c>
      <c r="D1720">
        <v>9500</v>
      </c>
      <c r="E1720">
        <v>135</v>
      </c>
      <c r="F1720" t="s">
        <v>8221</v>
      </c>
      <c r="G1720" t="s">
        <v>8225</v>
      </c>
      <c r="H1720" t="s">
        <v>8247</v>
      </c>
      <c r="I1720">
        <v>1403886084</v>
      </c>
      <c r="J1720" s="14" t="str">
        <f>TEXT(((Table1[[#This Row],[deadline]]/60/60)/24)+DATE(1970,1,1),"mmm")</f>
        <v>Jun</v>
      </c>
      <c r="K1720" s="14" t="str">
        <f>TEXT(((Table1[[#This Row],[deadline]]/60/60)/24)+DATE(1970,1,1),"yyyy")</f>
        <v>2014</v>
      </c>
      <c r="L1720">
        <v>1401294084</v>
      </c>
      <c r="M1720">
        <f>((Table1[[#This Row],[launched_at]]/60/60)/24)+DATE(1970,1,1)+(-5/24)</f>
        <v>41787.473194444443</v>
      </c>
      <c r="N1720" t="b">
        <v>0</v>
      </c>
      <c r="O1720">
        <v>9</v>
      </c>
      <c r="P1720" t="b">
        <v>0</v>
      </c>
      <c r="Q1720" t="s">
        <v>8271</v>
      </c>
      <c r="R1720" s="5">
        <f>Table1[[#This Row],[pledged]]/D1720</f>
        <v>1.4210526315789474E-2</v>
      </c>
      <c r="S1720" s="6">
        <f>IFERROR(Table1[[#This Row],[pledged]]/Table1[[#This Row],[backers_count]],0)</f>
        <v>15</v>
      </c>
      <c r="T1720" s="5" t="s">
        <v>8317</v>
      </c>
      <c r="U1720" s="5" t="s">
        <v>8318</v>
      </c>
    </row>
    <row r="1721" spans="1:21" ht="45" x14ac:dyDescent="0.2">
      <c r="A1721">
        <v>426</v>
      </c>
      <c r="B1721" s="3" t="s">
        <v>427</v>
      </c>
      <c r="C1721" s="3" t="s">
        <v>4536</v>
      </c>
      <c r="D1721">
        <v>10000</v>
      </c>
      <c r="E1721">
        <v>133</v>
      </c>
      <c r="F1721" t="s">
        <v>8221</v>
      </c>
      <c r="G1721" t="s">
        <v>8224</v>
      </c>
      <c r="H1721" t="s">
        <v>8246</v>
      </c>
      <c r="I1721">
        <v>1456851914</v>
      </c>
      <c r="J1721" s="14" t="str">
        <f>TEXT(((Table1[[#This Row],[deadline]]/60/60)/24)+DATE(1970,1,1),"mmm")</f>
        <v>Mar</v>
      </c>
      <c r="K1721" s="14" t="str">
        <f>TEXT(((Table1[[#This Row],[deadline]]/60/60)/24)+DATE(1970,1,1),"yyyy")</f>
        <v>2016</v>
      </c>
      <c r="L1721">
        <v>1454259914</v>
      </c>
      <c r="M1721" s="13">
        <f>((Table1[[#This Row],[launched_at]]/60/60)/24)+DATE(1970,1,1)+(-5/24)</f>
        <v>42400.503634259258</v>
      </c>
      <c r="N1721" t="b">
        <v>0</v>
      </c>
      <c r="O1721">
        <v>8</v>
      </c>
      <c r="P1721" t="b">
        <v>0</v>
      </c>
      <c r="Q1721" t="s">
        <v>8270</v>
      </c>
      <c r="R1721" s="5">
        <f>Table1[[#This Row],[pledged]]/D1721</f>
        <v>1.3299999999999999E-2</v>
      </c>
      <c r="S1721" s="6">
        <f>IFERROR(Table1[[#This Row],[pledged]]/Table1[[#This Row],[backers_count]],0)</f>
        <v>16.625</v>
      </c>
      <c r="T1721" s="5" t="s">
        <v>8310</v>
      </c>
      <c r="U1721" s="5" t="s">
        <v>8316</v>
      </c>
    </row>
    <row r="1722" spans="1:21" ht="45" x14ac:dyDescent="0.2">
      <c r="A1722">
        <v>2679</v>
      </c>
      <c r="B1722" s="3" t="s">
        <v>2679</v>
      </c>
      <c r="C1722" s="3" t="s">
        <v>6789</v>
      </c>
      <c r="D1722">
        <v>40000</v>
      </c>
      <c r="E1722">
        <v>132</v>
      </c>
      <c r="F1722" t="s">
        <v>8221</v>
      </c>
      <c r="G1722" t="s">
        <v>8224</v>
      </c>
      <c r="H1722" t="s">
        <v>8246</v>
      </c>
      <c r="I1722">
        <v>1425081694</v>
      </c>
      <c r="J1722" s="14" t="str">
        <f>TEXT(((Table1[[#This Row],[deadline]]/60/60)/24)+DATE(1970,1,1),"mmm")</f>
        <v>Feb</v>
      </c>
      <c r="K1722" s="14" t="str">
        <f>TEXT(((Table1[[#This Row],[deadline]]/60/60)/24)+DATE(1970,1,1),"yyyy")</f>
        <v>2015</v>
      </c>
      <c r="L1722">
        <v>1422489694</v>
      </c>
      <c r="M1722">
        <f>((Table1[[#This Row],[launched_at]]/60/60)/24)+DATE(1970,1,1)+(-5/24)</f>
        <v>42032.792754629627</v>
      </c>
      <c r="N1722" t="b">
        <v>0</v>
      </c>
      <c r="O1722">
        <v>3</v>
      </c>
      <c r="P1722" t="b">
        <v>0</v>
      </c>
      <c r="Q1722" t="s">
        <v>8302</v>
      </c>
      <c r="R1722" s="5">
        <f>Table1[[#This Row],[pledged]]/D1722</f>
        <v>3.3E-3</v>
      </c>
      <c r="S1722" s="6">
        <f>IFERROR(Table1[[#This Row],[pledged]]/Table1[[#This Row],[backers_count]],0)</f>
        <v>44</v>
      </c>
      <c r="T1722" s="5" t="s">
        <v>8319</v>
      </c>
      <c r="U1722" s="5" t="s">
        <v>8356</v>
      </c>
    </row>
    <row r="1723" spans="1:21" ht="45" x14ac:dyDescent="0.2">
      <c r="A1723">
        <v>931</v>
      </c>
      <c r="B1723" s="3" t="s">
        <v>932</v>
      </c>
      <c r="C1723" s="3" t="s">
        <v>5041</v>
      </c>
      <c r="D1723">
        <v>2000</v>
      </c>
      <c r="E1723">
        <v>131</v>
      </c>
      <c r="F1723" t="s">
        <v>8221</v>
      </c>
      <c r="G1723" t="s">
        <v>8225</v>
      </c>
      <c r="H1723" t="s">
        <v>8247</v>
      </c>
      <c r="I1723">
        <v>1395007200</v>
      </c>
      <c r="J1723" s="14" t="str">
        <f>TEXT(((Table1[[#This Row],[deadline]]/60/60)/24)+DATE(1970,1,1),"mmm")</f>
        <v>Mar</v>
      </c>
      <c r="K1723" s="14" t="str">
        <f>TEXT(((Table1[[#This Row],[deadline]]/60/60)/24)+DATE(1970,1,1),"yyyy")</f>
        <v>2014</v>
      </c>
      <c r="L1723">
        <v>1392021502</v>
      </c>
      <c r="M1723">
        <f>((Table1[[#This Row],[launched_at]]/60/60)/24)+DATE(1970,1,1)+(-5/24)</f>
        <v>41680.151643518519</v>
      </c>
      <c r="N1723" t="b">
        <v>0</v>
      </c>
      <c r="O1723">
        <v>7</v>
      </c>
      <c r="P1723" t="b">
        <v>0</v>
      </c>
      <c r="Q1723" t="s">
        <v>8278</v>
      </c>
      <c r="R1723" s="5">
        <f>Table1[[#This Row],[pledged]]/D1723</f>
        <v>6.5500000000000003E-2</v>
      </c>
      <c r="S1723" s="6">
        <f>IFERROR(Table1[[#This Row],[pledged]]/Table1[[#This Row],[backers_count]],0)</f>
        <v>18.714285714285715</v>
      </c>
      <c r="T1723" s="5" t="s">
        <v>8325</v>
      </c>
      <c r="U1723" s="5" t="s">
        <v>8328</v>
      </c>
    </row>
    <row r="1724" spans="1:21" ht="30" x14ac:dyDescent="0.2">
      <c r="A1724">
        <v>3732</v>
      </c>
      <c r="B1724" s="3" t="s">
        <v>3729</v>
      </c>
      <c r="C1724" s="3" t="s">
        <v>7842</v>
      </c>
      <c r="D1724">
        <v>850</v>
      </c>
      <c r="E1724">
        <v>131</v>
      </c>
      <c r="F1724" t="s">
        <v>8221</v>
      </c>
      <c r="G1724" t="s">
        <v>8233</v>
      </c>
      <c r="H1724" t="s">
        <v>8249</v>
      </c>
      <c r="I1724">
        <v>1422100800</v>
      </c>
      <c r="J1724" s="14" t="str">
        <f>TEXT(((Table1[[#This Row],[deadline]]/60/60)/24)+DATE(1970,1,1),"mmm")</f>
        <v>Jan</v>
      </c>
      <c r="K1724" s="14" t="str">
        <f>TEXT(((Table1[[#This Row],[deadline]]/60/60)/24)+DATE(1970,1,1),"yyyy")</f>
        <v>2015</v>
      </c>
      <c r="L1724">
        <v>1416932133</v>
      </c>
      <c r="M1724">
        <f>((Table1[[#This Row],[launched_at]]/60/60)/24)+DATE(1970,1,1)+(-5/24)</f>
        <v>41968.469131944446</v>
      </c>
      <c r="N1724" t="b">
        <v>0</v>
      </c>
      <c r="O1724">
        <v>4</v>
      </c>
      <c r="P1724" t="b">
        <v>0</v>
      </c>
      <c r="Q1724" t="s">
        <v>8271</v>
      </c>
      <c r="R1724" s="5">
        <f>Table1[[#This Row],[pledged]]/D1724</f>
        <v>0.15411764705882353</v>
      </c>
      <c r="S1724" s="6">
        <f>IFERROR(Table1[[#This Row],[pledged]]/Table1[[#This Row],[backers_count]],0)</f>
        <v>32.75</v>
      </c>
      <c r="T1724" s="5" t="s">
        <v>8317</v>
      </c>
      <c r="U1724" s="5" t="s">
        <v>8318</v>
      </c>
    </row>
    <row r="1725" spans="1:21" ht="45" x14ac:dyDescent="0.2">
      <c r="A1725">
        <v>222</v>
      </c>
      <c r="B1725" s="3" t="s">
        <v>224</v>
      </c>
      <c r="C1725" s="3" t="s">
        <v>4332</v>
      </c>
      <c r="D1725">
        <v>1000</v>
      </c>
      <c r="E1725">
        <v>130</v>
      </c>
      <c r="F1725" t="s">
        <v>8221</v>
      </c>
      <c r="G1725" t="s">
        <v>8224</v>
      </c>
      <c r="H1725" t="s">
        <v>8246</v>
      </c>
      <c r="I1725">
        <v>1427423940</v>
      </c>
      <c r="J1725" s="14" t="str">
        <f>TEXT(((Table1[[#This Row],[deadline]]/60/60)/24)+DATE(1970,1,1),"mmm")</f>
        <v>Mar</v>
      </c>
      <c r="K1725" s="14" t="str">
        <f>TEXT(((Table1[[#This Row],[deadline]]/60/60)/24)+DATE(1970,1,1),"yyyy")</f>
        <v>2015</v>
      </c>
      <c r="L1725">
        <v>1422383318</v>
      </c>
      <c r="M1725" s="13">
        <f>((Table1[[#This Row],[launched_at]]/60/60)/24)+DATE(1970,1,1)+(-5/24)</f>
        <v>42031.561550925922</v>
      </c>
      <c r="N1725" t="b">
        <v>0</v>
      </c>
      <c r="O1725">
        <v>2</v>
      </c>
      <c r="P1725" t="b">
        <v>0</v>
      </c>
      <c r="Q1725" t="s">
        <v>8268</v>
      </c>
      <c r="R1725" s="5">
        <f>Table1[[#This Row],[pledged]]/D1725</f>
        <v>0.13</v>
      </c>
      <c r="S1725" s="6">
        <f>IFERROR(Table1[[#This Row],[pledged]]/Table1[[#This Row],[backers_count]],0)</f>
        <v>65</v>
      </c>
      <c r="T1725" s="5" t="s">
        <v>8310</v>
      </c>
      <c r="U1725" s="5" t="s">
        <v>8314</v>
      </c>
    </row>
    <row r="1726" spans="1:21" ht="45" x14ac:dyDescent="0.2">
      <c r="A1726">
        <v>1067</v>
      </c>
      <c r="B1726" s="3" t="s">
        <v>1068</v>
      </c>
      <c r="C1726" s="3" t="s">
        <v>5177</v>
      </c>
      <c r="D1726">
        <v>500</v>
      </c>
      <c r="E1726">
        <v>130</v>
      </c>
      <c r="F1726" t="s">
        <v>8221</v>
      </c>
      <c r="G1726" t="s">
        <v>8224</v>
      </c>
      <c r="H1726" t="s">
        <v>8246</v>
      </c>
      <c r="I1726">
        <v>1387657931</v>
      </c>
      <c r="J1726" s="14" t="str">
        <f>TEXT(((Table1[[#This Row],[deadline]]/60/60)/24)+DATE(1970,1,1),"mmm")</f>
        <v>Dec</v>
      </c>
      <c r="K1726" s="14" t="str">
        <f>TEXT(((Table1[[#This Row],[deadline]]/60/60)/24)+DATE(1970,1,1),"yyyy")</f>
        <v>2013</v>
      </c>
      <c r="L1726">
        <v>1385065931</v>
      </c>
      <c r="M1726">
        <f>((Table1[[#This Row],[launched_at]]/60/60)/24)+DATE(1970,1,1)+(-5/24)</f>
        <v>41599.647349537037</v>
      </c>
      <c r="N1726" t="b">
        <v>0</v>
      </c>
      <c r="O1726">
        <v>10</v>
      </c>
      <c r="P1726" t="b">
        <v>0</v>
      </c>
      <c r="Q1726" t="s">
        <v>8282</v>
      </c>
      <c r="R1726" s="5">
        <f>Table1[[#This Row],[pledged]]/D1726</f>
        <v>0.26</v>
      </c>
      <c r="S1726" s="6">
        <f>IFERROR(Table1[[#This Row],[pledged]]/Table1[[#This Row],[backers_count]],0)</f>
        <v>13</v>
      </c>
      <c r="T1726" s="5" t="s">
        <v>8333</v>
      </c>
      <c r="U1726" s="5" t="s">
        <v>8334</v>
      </c>
    </row>
    <row r="1727" spans="1:21" ht="30" x14ac:dyDescent="0.2">
      <c r="A1727">
        <v>2885</v>
      </c>
      <c r="B1727" s="3" t="s">
        <v>2885</v>
      </c>
      <c r="C1727" s="3" t="s">
        <v>6995</v>
      </c>
      <c r="D1727">
        <v>400</v>
      </c>
      <c r="E1727">
        <v>130</v>
      </c>
      <c r="F1727" t="s">
        <v>8221</v>
      </c>
      <c r="G1727" t="s">
        <v>8224</v>
      </c>
      <c r="H1727" t="s">
        <v>8246</v>
      </c>
      <c r="I1727">
        <v>1426294201</v>
      </c>
      <c r="J1727" s="14" t="str">
        <f>TEXT(((Table1[[#This Row],[deadline]]/60/60)/24)+DATE(1970,1,1),"mmm")</f>
        <v>Mar</v>
      </c>
      <c r="K1727" s="14" t="str">
        <f>TEXT(((Table1[[#This Row],[deadline]]/60/60)/24)+DATE(1970,1,1),"yyyy")</f>
        <v>2015</v>
      </c>
      <c r="L1727">
        <v>1423705801</v>
      </c>
      <c r="M1727">
        <f>((Table1[[#This Row],[launched_at]]/60/60)/24)+DATE(1970,1,1)+(-5/24)</f>
        <v>42046.868067129624</v>
      </c>
      <c r="N1727" t="b">
        <v>0</v>
      </c>
      <c r="O1727">
        <v>5</v>
      </c>
      <c r="P1727" t="b">
        <v>0</v>
      </c>
      <c r="Q1727" t="s">
        <v>8271</v>
      </c>
      <c r="R1727" s="5">
        <f>Table1[[#This Row],[pledged]]/D1727</f>
        <v>0.32500000000000001</v>
      </c>
      <c r="S1727" s="6">
        <f>IFERROR(Table1[[#This Row],[pledged]]/Table1[[#This Row],[backers_count]],0)</f>
        <v>26</v>
      </c>
      <c r="T1727" s="5" t="s">
        <v>8317</v>
      </c>
      <c r="U1727" s="5" t="s">
        <v>8318</v>
      </c>
    </row>
    <row r="1728" spans="1:21" ht="45" x14ac:dyDescent="0.2">
      <c r="A1728">
        <v>3188</v>
      </c>
      <c r="B1728" s="3" t="s">
        <v>3188</v>
      </c>
      <c r="C1728" s="3" t="s">
        <v>7298</v>
      </c>
      <c r="D1728">
        <v>200</v>
      </c>
      <c r="E1728">
        <v>130</v>
      </c>
      <c r="F1728" t="s">
        <v>8221</v>
      </c>
      <c r="G1728" t="s">
        <v>8225</v>
      </c>
      <c r="H1728" t="s">
        <v>8247</v>
      </c>
      <c r="I1728">
        <v>1433930302</v>
      </c>
      <c r="J1728" s="14" t="str">
        <f>TEXT(((Table1[[#This Row],[deadline]]/60/60)/24)+DATE(1970,1,1),"mmm")</f>
        <v>Jun</v>
      </c>
      <c r="K1728" s="14" t="str">
        <f>TEXT(((Table1[[#This Row],[deadline]]/60/60)/24)+DATE(1970,1,1),"yyyy")</f>
        <v>2015</v>
      </c>
      <c r="L1728">
        <v>1432115902</v>
      </c>
      <c r="M1728">
        <f>((Table1[[#This Row],[launched_at]]/60/60)/24)+DATE(1970,1,1)+(-5/24)</f>
        <v>42144.207199074073</v>
      </c>
      <c r="N1728" t="b">
        <v>0</v>
      </c>
      <c r="O1728">
        <v>9</v>
      </c>
      <c r="P1728" t="b">
        <v>0</v>
      </c>
      <c r="Q1728" t="s">
        <v>8305</v>
      </c>
      <c r="R1728" s="5">
        <f>Table1[[#This Row],[pledged]]/D1728</f>
        <v>0.65</v>
      </c>
      <c r="S1728" s="6">
        <f>IFERROR(Table1[[#This Row],[pledged]]/Table1[[#This Row],[backers_count]],0)</f>
        <v>14.444444444444445</v>
      </c>
      <c r="T1728" s="5" t="s">
        <v>8317</v>
      </c>
      <c r="U1728" s="5" t="s">
        <v>8359</v>
      </c>
    </row>
    <row r="1729" spans="1:21" ht="30" x14ac:dyDescent="0.2">
      <c r="A1729">
        <v>4018</v>
      </c>
      <c r="B1729" s="3" t="s">
        <v>4014</v>
      </c>
      <c r="C1729" s="3" t="s">
        <v>8123</v>
      </c>
      <c r="D1729">
        <v>1500</v>
      </c>
      <c r="E1729">
        <v>130</v>
      </c>
      <c r="F1729" t="s">
        <v>8221</v>
      </c>
      <c r="G1729" t="s">
        <v>8225</v>
      </c>
      <c r="H1729" t="s">
        <v>8247</v>
      </c>
      <c r="I1729">
        <v>1475877108</v>
      </c>
      <c r="J1729" s="14" t="str">
        <f>TEXT(((Table1[[#This Row],[deadline]]/60/60)/24)+DATE(1970,1,1),"mmm")</f>
        <v>Oct</v>
      </c>
      <c r="K1729" s="14" t="str">
        <f>TEXT(((Table1[[#This Row],[deadline]]/60/60)/24)+DATE(1970,1,1),"yyyy")</f>
        <v>2016</v>
      </c>
      <c r="L1729">
        <v>1473285108</v>
      </c>
      <c r="M1729">
        <f>((Table1[[#This Row],[launched_at]]/60/60)/24)+DATE(1970,1,1)+(-5/24)</f>
        <v>42620.702638888884</v>
      </c>
      <c r="N1729" t="b">
        <v>0</v>
      </c>
      <c r="O1729">
        <v>4</v>
      </c>
      <c r="P1729" t="b">
        <v>0</v>
      </c>
      <c r="Q1729" t="s">
        <v>8271</v>
      </c>
      <c r="R1729" s="5">
        <f>Table1[[#This Row],[pledged]]/D1729</f>
        <v>8.666666666666667E-2</v>
      </c>
      <c r="S1729" s="6">
        <f>IFERROR(Table1[[#This Row],[pledged]]/Table1[[#This Row],[backers_count]],0)</f>
        <v>32.5</v>
      </c>
      <c r="T1729" s="5" t="s">
        <v>8317</v>
      </c>
      <c r="U1729" s="5" t="s">
        <v>8318</v>
      </c>
    </row>
    <row r="1730" spans="1:21" ht="30" x14ac:dyDescent="0.2">
      <c r="A1730">
        <v>2138</v>
      </c>
      <c r="B1730" s="3" t="s">
        <v>2139</v>
      </c>
      <c r="C1730" s="3" t="s">
        <v>6248</v>
      </c>
      <c r="D1730">
        <v>1000</v>
      </c>
      <c r="E1730">
        <v>128</v>
      </c>
      <c r="F1730" t="s">
        <v>8221</v>
      </c>
      <c r="G1730" t="s">
        <v>8225</v>
      </c>
      <c r="H1730" t="s">
        <v>8247</v>
      </c>
      <c r="I1730">
        <v>1383959939</v>
      </c>
      <c r="J1730" s="14" t="str">
        <f>TEXT(((Table1[[#This Row],[deadline]]/60/60)/24)+DATE(1970,1,1),"mmm")</f>
        <v>Nov</v>
      </c>
      <c r="K1730" s="14" t="str">
        <f>TEXT(((Table1[[#This Row],[deadline]]/60/60)/24)+DATE(1970,1,1),"yyyy")</f>
        <v>2013</v>
      </c>
      <c r="L1730">
        <v>1381364339</v>
      </c>
      <c r="M1730">
        <f>((Table1[[#This Row],[launched_at]]/60/60)/24)+DATE(1970,1,1)+(-5/24)</f>
        <v>41556.804849537039</v>
      </c>
      <c r="N1730" t="b">
        <v>0</v>
      </c>
      <c r="O1730">
        <v>12</v>
      </c>
      <c r="P1730" t="b">
        <v>0</v>
      </c>
      <c r="Q1730" t="s">
        <v>8282</v>
      </c>
      <c r="R1730" s="5">
        <f>Table1[[#This Row],[pledged]]/D1730</f>
        <v>0.128</v>
      </c>
      <c r="S1730" s="6">
        <f>IFERROR(Table1[[#This Row],[pledged]]/Table1[[#This Row],[backers_count]],0)</f>
        <v>10.666666666666666</v>
      </c>
      <c r="T1730" s="5" t="s">
        <v>8333</v>
      </c>
      <c r="U1730" s="5" t="s">
        <v>8334</v>
      </c>
    </row>
    <row r="1731" spans="1:21" ht="30" x14ac:dyDescent="0.2">
      <c r="A1731">
        <v>3120</v>
      </c>
      <c r="B1731" s="3" t="s">
        <v>3120</v>
      </c>
      <c r="C1731" s="3" t="s">
        <v>7230</v>
      </c>
      <c r="D1731">
        <v>1300000</v>
      </c>
      <c r="E1731">
        <v>128</v>
      </c>
      <c r="F1731" t="s">
        <v>8221</v>
      </c>
      <c r="G1731" t="s">
        <v>8233</v>
      </c>
      <c r="H1731" t="s">
        <v>8249</v>
      </c>
      <c r="I1731">
        <v>1462484196</v>
      </c>
      <c r="J1731" s="14" t="str">
        <f>TEXT(((Table1[[#This Row],[deadline]]/60/60)/24)+DATE(1970,1,1),"mmm")</f>
        <v>May</v>
      </c>
      <c r="K1731" s="14" t="str">
        <f>TEXT(((Table1[[#This Row],[deadline]]/60/60)/24)+DATE(1970,1,1),"yyyy")</f>
        <v>2016</v>
      </c>
      <c r="L1731">
        <v>1457303796</v>
      </c>
      <c r="M1731">
        <f>((Table1[[#This Row],[launched_at]]/60/60)/24)+DATE(1970,1,1)+(-5/24)</f>
        <v>42435.733749999999</v>
      </c>
      <c r="N1731" t="b">
        <v>0</v>
      </c>
      <c r="O1731">
        <v>10</v>
      </c>
      <c r="P1731" t="b">
        <v>0</v>
      </c>
      <c r="Q1731" t="s">
        <v>8303</v>
      </c>
      <c r="R1731" s="5">
        <f>Table1[[#This Row],[pledged]]/D1731</f>
        <v>9.8461538461538464E-5</v>
      </c>
      <c r="S1731" s="6">
        <f>IFERROR(Table1[[#This Row],[pledged]]/Table1[[#This Row],[backers_count]],0)</f>
        <v>12.8</v>
      </c>
      <c r="T1731" s="5" t="s">
        <v>8317</v>
      </c>
      <c r="U1731" s="5" t="s">
        <v>8357</v>
      </c>
    </row>
    <row r="1732" spans="1:21" ht="45" x14ac:dyDescent="0.2">
      <c r="A1732">
        <v>953</v>
      </c>
      <c r="B1732" s="3" t="s">
        <v>954</v>
      </c>
      <c r="C1732" s="3" t="s">
        <v>5063</v>
      </c>
      <c r="D1732">
        <v>15000</v>
      </c>
      <c r="E1732">
        <v>126</v>
      </c>
      <c r="F1732" t="s">
        <v>8221</v>
      </c>
      <c r="G1732" t="s">
        <v>8224</v>
      </c>
      <c r="H1732" t="s">
        <v>8246</v>
      </c>
      <c r="I1732">
        <v>1422158199</v>
      </c>
      <c r="J1732" s="14" t="str">
        <f>TEXT(((Table1[[#This Row],[deadline]]/60/60)/24)+DATE(1970,1,1),"mmm")</f>
        <v>Jan</v>
      </c>
      <c r="K1732" s="14" t="str">
        <f>TEXT(((Table1[[#This Row],[deadline]]/60/60)/24)+DATE(1970,1,1),"yyyy")</f>
        <v>2015</v>
      </c>
      <c r="L1732">
        <v>1419566199</v>
      </c>
      <c r="M1732">
        <f>((Table1[[#This Row],[launched_at]]/60/60)/24)+DATE(1970,1,1)+(-5/24)</f>
        <v>41998.956006944441</v>
      </c>
      <c r="N1732" t="b">
        <v>0</v>
      </c>
      <c r="O1732">
        <v>5</v>
      </c>
      <c r="P1732" t="b">
        <v>0</v>
      </c>
      <c r="Q1732" t="s">
        <v>8273</v>
      </c>
      <c r="R1732" s="5">
        <f>Table1[[#This Row],[pledged]]/D1732</f>
        <v>8.3999999999999995E-3</v>
      </c>
      <c r="S1732" s="6">
        <f>IFERROR(Table1[[#This Row],[pledged]]/Table1[[#This Row],[backers_count]],0)</f>
        <v>25.2</v>
      </c>
      <c r="T1732" s="5" t="s">
        <v>8319</v>
      </c>
      <c r="U1732" s="5" t="s">
        <v>8321</v>
      </c>
    </row>
    <row r="1733" spans="1:21" ht="30" x14ac:dyDescent="0.2">
      <c r="A1733">
        <v>3088</v>
      </c>
      <c r="B1733" s="3" t="s">
        <v>3088</v>
      </c>
      <c r="C1733" s="3" t="s">
        <v>7198</v>
      </c>
      <c r="D1733">
        <v>65000</v>
      </c>
      <c r="E1733">
        <v>126</v>
      </c>
      <c r="F1733" t="s">
        <v>8221</v>
      </c>
      <c r="G1733" t="s">
        <v>8224</v>
      </c>
      <c r="H1733" t="s">
        <v>8246</v>
      </c>
      <c r="I1733">
        <v>1420724460</v>
      </c>
      <c r="J1733" s="14" t="str">
        <f>TEXT(((Table1[[#This Row],[deadline]]/60/60)/24)+DATE(1970,1,1),"mmm")</f>
        <v>Jan</v>
      </c>
      <c r="K1733" s="14" t="str">
        <f>TEXT(((Table1[[#This Row],[deadline]]/60/60)/24)+DATE(1970,1,1),"yyyy")</f>
        <v>2015</v>
      </c>
      <c r="L1733">
        <v>1418046247</v>
      </c>
      <c r="M1733">
        <f>((Table1[[#This Row],[launched_at]]/60/60)/24)+DATE(1970,1,1)+(-5/24)</f>
        <v>41981.363969907405</v>
      </c>
      <c r="N1733" t="b">
        <v>0</v>
      </c>
      <c r="O1733">
        <v>3</v>
      </c>
      <c r="P1733" t="b">
        <v>0</v>
      </c>
      <c r="Q1733" t="s">
        <v>8303</v>
      </c>
      <c r="R1733" s="5">
        <f>Table1[[#This Row],[pledged]]/D1733</f>
        <v>1.9384615384615384E-3</v>
      </c>
      <c r="S1733" s="6">
        <f>IFERROR(Table1[[#This Row],[pledged]]/Table1[[#This Row],[backers_count]],0)</f>
        <v>42</v>
      </c>
      <c r="T1733" s="5" t="s">
        <v>8317</v>
      </c>
      <c r="U1733" s="5" t="s">
        <v>8357</v>
      </c>
    </row>
    <row r="1734" spans="1:21" ht="45" x14ac:dyDescent="0.2">
      <c r="A1734">
        <v>3964</v>
      </c>
      <c r="B1734" s="3" t="s">
        <v>3961</v>
      </c>
      <c r="C1734" s="3" t="s">
        <v>8071</v>
      </c>
      <c r="D1734">
        <v>2000</v>
      </c>
      <c r="E1734">
        <v>126</v>
      </c>
      <c r="F1734" t="s">
        <v>8221</v>
      </c>
      <c r="G1734" t="s">
        <v>8224</v>
      </c>
      <c r="H1734" t="s">
        <v>8246</v>
      </c>
      <c r="I1734">
        <v>1429460386</v>
      </c>
      <c r="J1734" s="14" t="str">
        <f>TEXT(((Table1[[#This Row],[deadline]]/60/60)/24)+DATE(1970,1,1),"mmm")</f>
        <v>Apr</v>
      </c>
      <c r="K1734" s="14" t="str">
        <f>TEXT(((Table1[[#This Row],[deadline]]/60/60)/24)+DATE(1970,1,1),"yyyy")</f>
        <v>2015</v>
      </c>
      <c r="L1734">
        <v>1424279986</v>
      </c>
      <c r="M1734">
        <f>((Table1[[#This Row],[launched_at]]/60/60)/24)+DATE(1970,1,1)+(-5/24)</f>
        <v>42053.513726851852</v>
      </c>
      <c r="N1734" t="b">
        <v>0</v>
      </c>
      <c r="O1734">
        <v>3</v>
      </c>
      <c r="P1734" t="b">
        <v>0</v>
      </c>
      <c r="Q1734" t="s">
        <v>8271</v>
      </c>
      <c r="R1734" s="5">
        <f>Table1[[#This Row],[pledged]]/D1734</f>
        <v>6.3E-2</v>
      </c>
      <c r="S1734" s="6">
        <f>IFERROR(Table1[[#This Row],[pledged]]/Table1[[#This Row],[backers_count]],0)</f>
        <v>42</v>
      </c>
      <c r="T1734" s="5" t="s">
        <v>8317</v>
      </c>
      <c r="U1734" s="5" t="s">
        <v>8318</v>
      </c>
    </row>
    <row r="1735" spans="1:21" ht="45" x14ac:dyDescent="0.2">
      <c r="A1735">
        <v>434</v>
      </c>
      <c r="B1735" s="3" t="s">
        <v>435</v>
      </c>
      <c r="C1735" s="3" t="s">
        <v>4544</v>
      </c>
      <c r="D1735">
        <v>2500</v>
      </c>
      <c r="E1735">
        <v>125</v>
      </c>
      <c r="F1735" t="s">
        <v>8221</v>
      </c>
      <c r="G1735" t="s">
        <v>8224</v>
      </c>
      <c r="H1735" t="s">
        <v>8246</v>
      </c>
      <c r="I1735">
        <v>1385931702</v>
      </c>
      <c r="J1735" s="14" t="str">
        <f>TEXT(((Table1[[#This Row],[deadline]]/60/60)/24)+DATE(1970,1,1),"mmm")</f>
        <v>Dec</v>
      </c>
      <c r="K1735" s="14" t="str">
        <f>TEXT(((Table1[[#This Row],[deadline]]/60/60)/24)+DATE(1970,1,1),"yyyy")</f>
        <v>2013</v>
      </c>
      <c r="L1735">
        <v>1383076902</v>
      </c>
      <c r="M1735" s="13">
        <f>((Table1[[#This Row],[launched_at]]/60/60)/24)+DATE(1970,1,1)+(-5/24)</f>
        <v>41576.626180555555</v>
      </c>
      <c r="N1735" t="b">
        <v>0</v>
      </c>
      <c r="O1735">
        <v>2</v>
      </c>
      <c r="P1735" t="b">
        <v>0</v>
      </c>
      <c r="Q1735" t="s">
        <v>8270</v>
      </c>
      <c r="R1735" s="5">
        <f>Table1[[#This Row],[pledged]]/D1735</f>
        <v>0.05</v>
      </c>
      <c r="S1735" s="6">
        <f>IFERROR(Table1[[#This Row],[pledged]]/Table1[[#This Row],[backers_count]],0)</f>
        <v>62.5</v>
      </c>
      <c r="T1735" s="5" t="s">
        <v>8310</v>
      </c>
      <c r="U1735" s="5" t="s">
        <v>8316</v>
      </c>
    </row>
    <row r="1736" spans="1:21" ht="45" x14ac:dyDescent="0.2">
      <c r="A1736">
        <v>890</v>
      </c>
      <c r="B1736" s="3" t="s">
        <v>891</v>
      </c>
      <c r="C1736" s="3" t="s">
        <v>5000</v>
      </c>
      <c r="D1736">
        <v>3000</v>
      </c>
      <c r="E1736">
        <v>125</v>
      </c>
      <c r="F1736" t="s">
        <v>8221</v>
      </c>
      <c r="G1736" t="s">
        <v>8224</v>
      </c>
      <c r="H1736" t="s">
        <v>8246</v>
      </c>
      <c r="I1736">
        <v>1385055979</v>
      </c>
      <c r="J1736" s="14" t="str">
        <f>TEXT(((Table1[[#This Row],[deadline]]/60/60)/24)+DATE(1970,1,1),"mmm")</f>
        <v>Nov</v>
      </c>
      <c r="K1736" s="14" t="str">
        <f>TEXT(((Table1[[#This Row],[deadline]]/60/60)/24)+DATE(1970,1,1),"yyyy")</f>
        <v>2013</v>
      </c>
      <c r="L1736">
        <v>1382460379</v>
      </c>
      <c r="M1736">
        <f>((Table1[[#This Row],[launched_at]]/60/60)/24)+DATE(1970,1,1)+(-5/24)</f>
        <v>41569.490497685183</v>
      </c>
      <c r="N1736" t="b">
        <v>0</v>
      </c>
      <c r="O1736">
        <v>4</v>
      </c>
      <c r="P1736" t="b">
        <v>0</v>
      </c>
      <c r="Q1736" t="s">
        <v>8279</v>
      </c>
      <c r="R1736" s="5">
        <f>Table1[[#This Row],[pledged]]/D1736</f>
        <v>4.1666666666666664E-2</v>
      </c>
      <c r="S1736" s="6">
        <f>IFERROR(Table1[[#This Row],[pledged]]/Table1[[#This Row],[backers_count]],0)</f>
        <v>31.25</v>
      </c>
      <c r="T1736" s="5" t="s">
        <v>8325</v>
      </c>
      <c r="U1736" s="5" t="s">
        <v>8329</v>
      </c>
    </row>
    <row r="1737" spans="1:21" ht="45" x14ac:dyDescent="0.2">
      <c r="A1737">
        <v>1138</v>
      </c>
      <c r="B1737" s="3" t="s">
        <v>1139</v>
      </c>
      <c r="C1737" s="3" t="s">
        <v>5248</v>
      </c>
      <c r="D1737">
        <v>35000</v>
      </c>
      <c r="E1737">
        <v>125</v>
      </c>
      <c r="F1737" t="s">
        <v>8221</v>
      </c>
      <c r="G1737" t="s">
        <v>8224</v>
      </c>
      <c r="H1737" t="s">
        <v>8246</v>
      </c>
      <c r="I1737">
        <v>1485035131</v>
      </c>
      <c r="J1737" s="14" t="str">
        <f>TEXT(((Table1[[#This Row],[deadline]]/60/60)/24)+DATE(1970,1,1),"mmm")</f>
        <v>Jan</v>
      </c>
      <c r="K1737" s="14" t="str">
        <f>TEXT(((Table1[[#This Row],[deadline]]/60/60)/24)+DATE(1970,1,1),"yyyy")</f>
        <v>2017</v>
      </c>
      <c r="L1737">
        <v>1483307131</v>
      </c>
      <c r="M1737">
        <f>((Table1[[#This Row],[launched_at]]/60/60)/24)+DATE(1970,1,1)+(-5/24)</f>
        <v>42736.698275462964</v>
      </c>
      <c r="N1737" t="b">
        <v>0</v>
      </c>
      <c r="O1737">
        <v>4</v>
      </c>
      <c r="P1737" t="b">
        <v>0</v>
      </c>
      <c r="Q1737" t="s">
        <v>8283</v>
      </c>
      <c r="R1737" s="5">
        <f>Table1[[#This Row],[pledged]]/D1737</f>
        <v>3.5714285714285713E-3</v>
      </c>
      <c r="S1737" s="6">
        <f>IFERROR(Table1[[#This Row],[pledged]]/Table1[[#This Row],[backers_count]],0)</f>
        <v>31.25</v>
      </c>
      <c r="T1737" s="5" t="s">
        <v>8333</v>
      </c>
      <c r="U1737" s="5" t="s">
        <v>8335</v>
      </c>
    </row>
    <row r="1738" spans="1:21" ht="45" x14ac:dyDescent="0.2">
      <c r="A1738">
        <v>1866</v>
      </c>
      <c r="B1738" s="3" t="s">
        <v>1867</v>
      </c>
      <c r="C1738" s="3" t="s">
        <v>5976</v>
      </c>
      <c r="D1738">
        <v>25000</v>
      </c>
      <c r="E1738">
        <v>125</v>
      </c>
      <c r="F1738" t="s">
        <v>8221</v>
      </c>
      <c r="G1738" t="s">
        <v>8224</v>
      </c>
      <c r="H1738" t="s">
        <v>8246</v>
      </c>
      <c r="I1738">
        <v>1488340800</v>
      </c>
      <c r="J1738" s="14" t="str">
        <f>TEXT(((Table1[[#This Row],[deadline]]/60/60)/24)+DATE(1970,1,1),"mmm")</f>
        <v>Mar</v>
      </c>
      <c r="K1738" s="14" t="str">
        <f>TEXT(((Table1[[#This Row],[deadline]]/60/60)/24)+DATE(1970,1,1),"yyyy")</f>
        <v>2017</v>
      </c>
      <c r="L1738">
        <v>1483768497</v>
      </c>
      <c r="M1738">
        <f>((Table1[[#This Row],[launched_at]]/60/60)/24)+DATE(1970,1,1)+(-5/24)</f>
        <v>42742.038159722222</v>
      </c>
      <c r="N1738" t="b">
        <v>0</v>
      </c>
      <c r="O1738">
        <v>2</v>
      </c>
      <c r="P1738" t="b">
        <v>0</v>
      </c>
      <c r="Q1738" t="s">
        <v>8283</v>
      </c>
      <c r="R1738" s="5">
        <f>Table1[[#This Row],[pledged]]/D1738</f>
        <v>5.0000000000000001E-3</v>
      </c>
      <c r="S1738" s="6">
        <f>IFERROR(Table1[[#This Row],[pledged]]/Table1[[#This Row],[backers_count]],0)</f>
        <v>62.5</v>
      </c>
      <c r="T1738" s="5" t="s">
        <v>8333</v>
      </c>
      <c r="U1738" s="5" t="s">
        <v>8335</v>
      </c>
    </row>
    <row r="1739" spans="1:21" ht="45" x14ac:dyDescent="0.2">
      <c r="A1739">
        <v>3087</v>
      </c>
      <c r="B1739" s="3" t="s">
        <v>3087</v>
      </c>
      <c r="C1739" s="3" t="s">
        <v>7197</v>
      </c>
      <c r="D1739">
        <v>20000</v>
      </c>
      <c r="E1739">
        <v>125</v>
      </c>
      <c r="F1739" t="s">
        <v>8221</v>
      </c>
      <c r="G1739" t="s">
        <v>8224</v>
      </c>
      <c r="H1739" t="s">
        <v>8246</v>
      </c>
      <c r="I1739">
        <v>1482294990</v>
      </c>
      <c r="J1739" s="14" t="str">
        <f>TEXT(((Table1[[#This Row],[deadline]]/60/60)/24)+DATE(1970,1,1),"mmm")</f>
        <v>Dec</v>
      </c>
      <c r="K1739" s="14" t="str">
        <f>TEXT(((Table1[[#This Row],[deadline]]/60/60)/24)+DATE(1970,1,1),"yyyy")</f>
        <v>2016</v>
      </c>
      <c r="L1739">
        <v>1477107390</v>
      </c>
      <c r="M1739">
        <f>((Table1[[#This Row],[launched_at]]/60/60)/24)+DATE(1970,1,1)+(-5/24)</f>
        <v>42664.942013888889</v>
      </c>
      <c r="N1739" t="b">
        <v>0</v>
      </c>
      <c r="O1739">
        <v>2</v>
      </c>
      <c r="P1739" t="b">
        <v>0</v>
      </c>
      <c r="Q1739" t="s">
        <v>8303</v>
      </c>
      <c r="R1739" s="5">
        <f>Table1[[#This Row],[pledged]]/D1739</f>
        <v>6.2500000000000003E-3</v>
      </c>
      <c r="S1739" s="6">
        <f>IFERROR(Table1[[#This Row],[pledged]]/Table1[[#This Row],[backers_count]],0)</f>
        <v>62.5</v>
      </c>
      <c r="T1739" s="5" t="s">
        <v>8317</v>
      </c>
      <c r="U1739" s="5" t="s">
        <v>8357</v>
      </c>
    </row>
    <row r="1740" spans="1:21" ht="30" x14ac:dyDescent="0.2">
      <c r="A1740">
        <v>3899</v>
      </c>
      <c r="B1740" s="3" t="s">
        <v>3896</v>
      </c>
      <c r="C1740" s="3" t="s">
        <v>8007</v>
      </c>
      <c r="D1740">
        <v>10000</v>
      </c>
      <c r="E1740">
        <v>125</v>
      </c>
      <c r="F1740" t="s">
        <v>8221</v>
      </c>
      <c r="G1740" t="s">
        <v>8224</v>
      </c>
      <c r="H1740" t="s">
        <v>8246</v>
      </c>
      <c r="I1740">
        <v>1407868561</v>
      </c>
      <c r="J1740" s="14" t="str">
        <f>TEXT(((Table1[[#This Row],[deadline]]/60/60)/24)+DATE(1970,1,1),"mmm")</f>
        <v>Aug</v>
      </c>
      <c r="K1740" s="14" t="str">
        <f>TEXT(((Table1[[#This Row],[deadline]]/60/60)/24)+DATE(1970,1,1),"yyyy")</f>
        <v>2014</v>
      </c>
      <c r="L1740">
        <v>1406140561</v>
      </c>
      <c r="M1740">
        <f>((Table1[[#This Row],[launched_at]]/60/60)/24)+DATE(1970,1,1)+(-5/24)</f>
        <v>41843.566678240735</v>
      </c>
      <c r="N1740" t="b">
        <v>0</v>
      </c>
      <c r="O1740">
        <v>2</v>
      </c>
      <c r="P1740" t="b">
        <v>0</v>
      </c>
      <c r="Q1740" t="s">
        <v>8271</v>
      </c>
      <c r="R1740" s="5">
        <f>Table1[[#This Row],[pledged]]/D1740</f>
        <v>1.2500000000000001E-2</v>
      </c>
      <c r="S1740" s="6">
        <f>IFERROR(Table1[[#This Row],[pledged]]/Table1[[#This Row],[backers_count]],0)</f>
        <v>62.5</v>
      </c>
      <c r="T1740" s="5" t="s">
        <v>8317</v>
      </c>
      <c r="U1740" s="5" t="s">
        <v>8318</v>
      </c>
    </row>
    <row r="1741" spans="1:21" ht="30" x14ac:dyDescent="0.2">
      <c r="A1741">
        <v>4021</v>
      </c>
      <c r="B1741" s="3" t="s">
        <v>4017</v>
      </c>
      <c r="C1741" s="3" t="s">
        <v>8126</v>
      </c>
      <c r="D1741">
        <v>15000</v>
      </c>
      <c r="E1741">
        <v>125</v>
      </c>
      <c r="F1741" t="s">
        <v>8221</v>
      </c>
      <c r="G1741" t="s">
        <v>8224</v>
      </c>
      <c r="H1741" t="s">
        <v>8246</v>
      </c>
      <c r="I1741">
        <v>1414360358</v>
      </c>
      <c r="J1741" s="14" t="str">
        <f>TEXT(((Table1[[#This Row],[deadline]]/60/60)/24)+DATE(1970,1,1),"mmm")</f>
        <v>Oct</v>
      </c>
      <c r="K1741" s="14" t="str">
        <f>TEXT(((Table1[[#This Row],[deadline]]/60/60)/24)+DATE(1970,1,1),"yyyy")</f>
        <v>2014</v>
      </c>
      <c r="L1741">
        <v>1409176358</v>
      </c>
      <c r="M1741">
        <f>((Table1[[#This Row],[launched_at]]/60/60)/24)+DATE(1970,1,1)+(-5/24)</f>
        <v>41878.703217592592</v>
      </c>
      <c r="N1741" t="b">
        <v>0</v>
      </c>
      <c r="O1741">
        <v>2</v>
      </c>
      <c r="P1741" t="b">
        <v>0</v>
      </c>
      <c r="Q1741" t="s">
        <v>8271</v>
      </c>
      <c r="R1741" s="5">
        <f>Table1[[#This Row],[pledged]]/D1741</f>
        <v>8.3333333333333332E-3</v>
      </c>
      <c r="S1741" s="6">
        <f>IFERROR(Table1[[#This Row],[pledged]]/Table1[[#This Row],[backers_count]],0)</f>
        <v>62.5</v>
      </c>
      <c r="T1741" s="5" t="s">
        <v>8317</v>
      </c>
      <c r="U1741" s="5" t="s">
        <v>8318</v>
      </c>
    </row>
    <row r="1742" spans="1:21" ht="45" x14ac:dyDescent="0.2">
      <c r="A1742">
        <v>553</v>
      </c>
      <c r="B1742" s="3" t="s">
        <v>554</v>
      </c>
      <c r="C1742" s="3" t="s">
        <v>4663</v>
      </c>
      <c r="D1742">
        <v>25000</v>
      </c>
      <c r="E1742">
        <v>123</v>
      </c>
      <c r="F1742" t="s">
        <v>8221</v>
      </c>
      <c r="G1742" t="s">
        <v>8224</v>
      </c>
      <c r="H1742" t="s">
        <v>8246</v>
      </c>
      <c r="I1742">
        <v>1415988991</v>
      </c>
      <c r="J1742" s="14" t="str">
        <f>TEXT(((Table1[[#This Row],[deadline]]/60/60)/24)+DATE(1970,1,1),"mmm")</f>
        <v>Nov</v>
      </c>
      <c r="K1742" s="14" t="str">
        <f>TEXT(((Table1[[#This Row],[deadline]]/60/60)/24)+DATE(1970,1,1),"yyyy")</f>
        <v>2014</v>
      </c>
      <c r="L1742">
        <v>1413393391</v>
      </c>
      <c r="M1742">
        <f>((Table1[[#This Row],[launched_at]]/60/60)/24)+DATE(1970,1,1)+(-5/24)</f>
        <v>41927.511469907404</v>
      </c>
      <c r="N1742" t="b">
        <v>0</v>
      </c>
      <c r="O1742">
        <v>6</v>
      </c>
      <c r="P1742" t="b">
        <v>0</v>
      </c>
      <c r="Q1742" t="s">
        <v>8272</v>
      </c>
      <c r="R1742" s="5">
        <f>Table1[[#This Row],[pledged]]/D1742</f>
        <v>4.9199999999999999E-3</v>
      </c>
      <c r="S1742" s="6">
        <f>IFERROR(Table1[[#This Row],[pledged]]/Table1[[#This Row],[backers_count]],0)</f>
        <v>20.5</v>
      </c>
      <c r="T1742" s="5" t="s">
        <v>8319</v>
      </c>
      <c r="U1742" s="5" t="s">
        <v>8320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 t="str">
        <f>TEXT(((Table1[[#This Row],[deadline]]/60/60)/24)+DATE(1970,1,1),"mmm")</f>
        <v>Jun</v>
      </c>
      <c r="K1743" s="14" t="str">
        <f>TEXT(((Table1[[#This Row],[deadline]]/60/60)/24)+DATE(1970,1,1),"yyyy")</f>
        <v>2015</v>
      </c>
      <c r="L1743">
        <v>1430060671</v>
      </c>
      <c r="M1743">
        <f>((Table1[[#This Row],[launched_at]]/60/60)/24)+DATE(1970,1,1)+(-5/24)</f>
        <v>42120.419803240737</v>
      </c>
      <c r="N1743" t="b">
        <v>0</v>
      </c>
      <c r="O1743">
        <v>52</v>
      </c>
      <c r="P1743" t="b">
        <v>1</v>
      </c>
      <c r="Q1743" t="s">
        <v>8285</v>
      </c>
      <c r="R1743" s="5">
        <f>Table1[[#This Row],[pledged]]/D1743</f>
        <v>1.1083333333333334</v>
      </c>
      <c r="S1743" s="6">
        <f>IFERROR(Table1[[#This Row],[pledged]]/Table1[[#This Row],[backers_count]],0)</f>
        <v>25.576923076923077</v>
      </c>
      <c r="T1743" s="5" t="s">
        <v>8338</v>
      </c>
      <c r="U1743" s="5" t="s">
        <v>8339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 t="str">
        <f>TEXT(((Table1[[#This Row],[deadline]]/60/60)/24)+DATE(1970,1,1),"mmm")</f>
        <v>Jan</v>
      </c>
      <c r="K1744" s="14" t="str">
        <f>TEXT(((Table1[[#This Row],[deadline]]/60/60)/24)+DATE(1970,1,1),"yyyy")</f>
        <v>2017</v>
      </c>
      <c r="L1744">
        <v>1481058170</v>
      </c>
      <c r="M1744">
        <f>((Table1[[#This Row],[launched_at]]/60/60)/24)+DATE(1970,1,1)+(-5/24)</f>
        <v>42710.668634259251</v>
      </c>
      <c r="N1744" t="b">
        <v>0</v>
      </c>
      <c r="O1744">
        <v>34</v>
      </c>
      <c r="P1744" t="b">
        <v>1</v>
      </c>
      <c r="Q1744" t="s">
        <v>8285</v>
      </c>
      <c r="R1744" s="5">
        <f>Table1[[#This Row],[pledged]]/D1744</f>
        <v>1.0874999999999999</v>
      </c>
      <c r="S1744" s="6">
        <f>IFERROR(Table1[[#This Row],[pledged]]/Table1[[#This Row],[backers_count]],0)</f>
        <v>63.970588235294116</v>
      </c>
      <c r="T1744" s="5" t="s">
        <v>8338</v>
      </c>
      <c r="U1744" s="5" t="s">
        <v>8339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 t="str">
        <f>TEXT(((Table1[[#This Row],[deadline]]/60/60)/24)+DATE(1970,1,1),"mmm")</f>
        <v>Aug</v>
      </c>
      <c r="K1745" s="14" t="str">
        <f>TEXT(((Table1[[#This Row],[deadline]]/60/60)/24)+DATE(1970,1,1),"yyyy")</f>
        <v>2016</v>
      </c>
      <c r="L1745">
        <v>1470348775</v>
      </c>
      <c r="M1745">
        <f>((Table1[[#This Row],[launched_at]]/60/60)/24)+DATE(1970,1,1)+(-5/24)</f>
        <v>42586.717303240737</v>
      </c>
      <c r="N1745" t="b">
        <v>0</v>
      </c>
      <c r="O1745">
        <v>67</v>
      </c>
      <c r="P1745" t="b">
        <v>1</v>
      </c>
      <c r="Q1745" t="s">
        <v>8285</v>
      </c>
      <c r="R1745" s="5">
        <f>Table1[[#This Row],[pledged]]/D1745</f>
        <v>1.0041666666666667</v>
      </c>
      <c r="S1745" s="6">
        <f>IFERROR(Table1[[#This Row],[pledged]]/Table1[[#This Row],[backers_count]],0)</f>
        <v>89.925373134328353</v>
      </c>
      <c r="T1745" s="5" t="s">
        <v>8338</v>
      </c>
      <c r="U1745" s="5" t="s">
        <v>8339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 t="str">
        <f>TEXT(((Table1[[#This Row],[deadline]]/60/60)/24)+DATE(1970,1,1),"mmm")</f>
        <v>Mar</v>
      </c>
      <c r="K1746" s="14" t="str">
        <f>TEXT(((Table1[[#This Row],[deadline]]/60/60)/24)+DATE(1970,1,1),"yyyy")</f>
        <v>2015</v>
      </c>
      <c r="L1746">
        <v>1421937077</v>
      </c>
      <c r="M1746">
        <f>((Table1[[#This Row],[launched_at]]/60/60)/24)+DATE(1970,1,1)+(-5/24)</f>
        <v>42026.396724537037</v>
      </c>
      <c r="N1746" t="b">
        <v>0</v>
      </c>
      <c r="O1746">
        <v>70</v>
      </c>
      <c r="P1746" t="b">
        <v>1</v>
      </c>
      <c r="Q1746" t="s">
        <v>8285</v>
      </c>
      <c r="R1746" s="5">
        <f>Table1[[#This Row],[pledged]]/D1746</f>
        <v>1.1845454545454546</v>
      </c>
      <c r="S1746" s="6">
        <f>IFERROR(Table1[[#This Row],[pledged]]/Table1[[#This Row],[backers_count]],0)</f>
        <v>93.071428571428569</v>
      </c>
      <c r="T1746" s="5" t="s">
        <v>8338</v>
      </c>
      <c r="U1746" s="5" t="s">
        <v>8339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 t="str">
        <f>TEXT(((Table1[[#This Row],[deadline]]/60/60)/24)+DATE(1970,1,1),"mmm")</f>
        <v>Dec</v>
      </c>
      <c r="K1747" s="14" t="str">
        <f>TEXT(((Table1[[#This Row],[deadline]]/60/60)/24)+DATE(1970,1,1),"yyyy")</f>
        <v>2016</v>
      </c>
      <c r="L1747">
        <v>1479276838</v>
      </c>
      <c r="M1747">
        <f>((Table1[[#This Row],[launched_at]]/60/60)/24)+DATE(1970,1,1)+(-5/24)</f>
        <v>42690.051365740735</v>
      </c>
      <c r="N1747" t="b">
        <v>0</v>
      </c>
      <c r="O1747">
        <v>89</v>
      </c>
      <c r="P1747" t="b">
        <v>1</v>
      </c>
      <c r="Q1747" t="s">
        <v>8285</v>
      </c>
      <c r="R1747" s="5">
        <f>Table1[[#This Row],[pledged]]/D1747</f>
        <v>1.1401428571428571</v>
      </c>
      <c r="S1747" s="6">
        <f>IFERROR(Table1[[#This Row],[pledged]]/Table1[[#This Row],[backers_count]],0)</f>
        <v>89.674157303370791</v>
      </c>
      <c r="T1747" s="5" t="s">
        <v>8338</v>
      </c>
      <c r="U1747" s="5" t="s">
        <v>8339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 t="str">
        <f>TEXT(((Table1[[#This Row],[deadline]]/60/60)/24)+DATE(1970,1,1),"mmm")</f>
        <v>Nov</v>
      </c>
      <c r="K1748" s="14" t="str">
        <f>TEXT(((Table1[[#This Row],[deadline]]/60/60)/24)+DATE(1970,1,1),"yyyy")</f>
        <v>2016</v>
      </c>
      <c r="L1748">
        <v>1477368867</v>
      </c>
      <c r="M1748">
        <f>((Table1[[#This Row],[launched_at]]/60/60)/24)+DATE(1970,1,1)+(-5/24)</f>
        <v>42667.968368055554</v>
      </c>
      <c r="N1748" t="b">
        <v>0</v>
      </c>
      <c r="O1748">
        <v>107</v>
      </c>
      <c r="P1748" t="b">
        <v>1</v>
      </c>
      <c r="Q1748" t="s">
        <v>8285</v>
      </c>
      <c r="R1748" s="5">
        <f>Table1[[#This Row],[pledged]]/D1748</f>
        <v>1.4810000000000001</v>
      </c>
      <c r="S1748" s="6">
        <f>IFERROR(Table1[[#This Row],[pledged]]/Table1[[#This Row],[backers_count]],0)</f>
        <v>207.61682242990653</v>
      </c>
      <c r="T1748" s="5" t="s">
        <v>8338</v>
      </c>
      <c r="U1748" s="5" t="s">
        <v>8339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 t="str">
        <f>TEXT(((Table1[[#This Row],[deadline]]/60/60)/24)+DATE(1970,1,1),"mmm")</f>
        <v>Nov</v>
      </c>
      <c r="K1749" s="14" t="str">
        <f>TEXT(((Table1[[#This Row],[deadline]]/60/60)/24)+DATE(1970,1,1),"yyyy")</f>
        <v>2015</v>
      </c>
      <c r="L1749">
        <v>1444904830</v>
      </c>
      <c r="M1749">
        <f>((Table1[[#This Row],[launched_at]]/60/60)/24)+DATE(1970,1,1)+(-5/24)</f>
        <v>42292.227199074077</v>
      </c>
      <c r="N1749" t="b">
        <v>0</v>
      </c>
      <c r="O1749">
        <v>159</v>
      </c>
      <c r="P1749" t="b">
        <v>1</v>
      </c>
      <c r="Q1749" t="s">
        <v>8285</v>
      </c>
      <c r="R1749" s="5">
        <f>Table1[[#This Row],[pledged]]/D1749</f>
        <v>1.0495555555555556</v>
      </c>
      <c r="S1749" s="6">
        <f>IFERROR(Table1[[#This Row],[pledged]]/Table1[[#This Row],[backers_count]],0)</f>
        <v>59.408805031446541</v>
      </c>
      <c r="T1749" s="5" t="s">
        <v>8338</v>
      </c>
      <c r="U1749" s="5" t="s">
        <v>8339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 t="str">
        <f>TEXT(((Table1[[#This Row],[deadline]]/60/60)/24)+DATE(1970,1,1),"mmm")</f>
        <v>Sep</v>
      </c>
      <c r="K1750" s="14" t="str">
        <f>TEXT(((Table1[[#This Row],[deadline]]/60/60)/24)+DATE(1970,1,1),"yyyy")</f>
        <v>2015</v>
      </c>
      <c r="L1750">
        <v>1438642143</v>
      </c>
      <c r="M1750">
        <f>((Table1[[#This Row],[launched_at]]/60/60)/24)+DATE(1970,1,1)+(-5/24)</f>
        <v>42219.742395833331</v>
      </c>
      <c r="N1750" t="b">
        <v>0</v>
      </c>
      <c r="O1750">
        <v>181</v>
      </c>
      <c r="P1750" t="b">
        <v>1</v>
      </c>
      <c r="Q1750" t="s">
        <v>8285</v>
      </c>
      <c r="R1750" s="5">
        <f>Table1[[#This Row],[pledged]]/D1750</f>
        <v>1.29948</v>
      </c>
      <c r="S1750" s="6">
        <f>IFERROR(Table1[[#This Row],[pledged]]/Table1[[#This Row],[backers_count]],0)</f>
        <v>358.97237569060775</v>
      </c>
      <c r="T1750" s="5" t="s">
        <v>8338</v>
      </c>
      <c r="U1750" s="5" t="s">
        <v>8339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 t="str">
        <f>TEXT(((Table1[[#This Row],[deadline]]/60/60)/24)+DATE(1970,1,1),"mmm")</f>
        <v>Mar</v>
      </c>
      <c r="K1751" s="14" t="str">
        <f>TEXT(((Table1[[#This Row],[deadline]]/60/60)/24)+DATE(1970,1,1),"yyyy")</f>
        <v>2017</v>
      </c>
      <c r="L1751">
        <v>1485213921</v>
      </c>
      <c r="M1751">
        <f>((Table1[[#This Row],[launched_at]]/60/60)/24)+DATE(1970,1,1)+(-5/24)</f>
        <v>42758.767604166664</v>
      </c>
      <c r="N1751" t="b">
        <v>0</v>
      </c>
      <c r="O1751">
        <v>131</v>
      </c>
      <c r="P1751" t="b">
        <v>1</v>
      </c>
      <c r="Q1751" t="s">
        <v>8285</v>
      </c>
      <c r="R1751" s="5">
        <f>Table1[[#This Row],[pledged]]/D1751</f>
        <v>1.2348756218905472</v>
      </c>
      <c r="S1751" s="6">
        <f>IFERROR(Table1[[#This Row],[pledged]]/Table1[[#This Row],[backers_count]],0)</f>
        <v>94.736641221374043</v>
      </c>
      <c r="T1751" s="5" t="s">
        <v>8338</v>
      </c>
      <c r="U1751" s="5" t="s">
        <v>8339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 t="str">
        <f>TEXT(((Table1[[#This Row],[deadline]]/60/60)/24)+DATE(1970,1,1),"mmm")</f>
        <v>Apr</v>
      </c>
      <c r="K1752" s="14" t="str">
        <f>TEXT(((Table1[[#This Row],[deadline]]/60/60)/24)+DATE(1970,1,1),"yyyy")</f>
        <v>2016</v>
      </c>
      <c r="L1752">
        <v>1458936304</v>
      </c>
      <c r="M1752">
        <f>((Table1[[#This Row],[launched_at]]/60/60)/24)+DATE(1970,1,1)+(-5/24)</f>
        <v>42454.628518518519</v>
      </c>
      <c r="N1752" t="b">
        <v>0</v>
      </c>
      <c r="O1752">
        <v>125</v>
      </c>
      <c r="P1752" t="b">
        <v>1</v>
      </c>
      <c r="Q1752" t="s">
        <v>8285</v>
      </c>
      <c r="R1752" s="5">
        <f>Table1[[#This Row],[pledged]]/D1752</f>
        <v>2.0162</v>
      </c>
      <c r="S1752" s="6">
        <f>IFERROR(Table1[[#This Row],[pledged]]/Table1[[#This Row],[backers_count]],0)</f>
        <v>80.647999999999996</v>
      </c>
      <c r="T1752" s="5" t="s">
        <v>8338</v>
      </c>
      <c r="U1752" s="5" t="s">
        <v>8339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 t="str">
        <f>TEXT(((Table1[[#This Row],[deadline]]/60/60)/24)+DATE(1970,1,1),"mmm")</f>
        <v>Mar</v>
      </c>
      <c r="K1753" s="14" t="str">
        <f>TEXT(((Table1[[#This Row],[deadline]]/60/60)/24)+DATE(1970,1,1),"yyyy")</f>
        <v>2015</v>
      </c>
      <c r="L1753">
        <v>1424198723</v>
      </c>
      <c r="M1753">
        <f>((Table1[[#This Row],[launched_at]]/60/60)/24)+DATE(1970,1,1)+(-5/24)</f>
        <v>42052.573182870365</v>
      </c>
      <c r="N1753" t="b">
        <v>0</v>
      </c>
      <c r="O1753">
        <v>61</v>
      </c>
      <c r="P1753" t="b">
        <v>1</v>
      </c>
      <c r="Q1753" t="s">
        <v>8285</v>
      </c>
      <c r="R1753" s="5">
        <f>Table1[[#This Row],[pledged]]/D1753</f>
        <v>1.0289999999999999</v>
      </c>
      <c r="S1753" s="6">
        <f>IFERROR(Table1[[#This Row],[pledged]]/Table1[[#This Row],[backers_count]],0)</f>
        <v>168.68852459016392</v>
      </c>
      <c r="T1753" s="5" t="s">
        <v>8338</v>
      </c>
      <c r="U1753" s="5" t="s">
        <v>8339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 t="str">
        <f>TEXT(((Table1[[#This Row],[deadline]]/60/60)/24)+DATE(1970,1,1),"mmm")</f>
        <v>Oct</v>
      </c>
      <c r="K1754" s="14" t="str">
        <f>TEXT(((Table1[[#This Row],[deadline]]/60/60)/24)+DATE(1970,1,1),"yyyy")</f>
        <v>2016</v>
      </c>
      <c r="L1754">
        <v>1473833082</v>
      </c>
      <c r="M1754">
        <f>((Table1[[#This Row],[launched_at]]/60/60)/24)+DATE(1970,1,1)+(-5/24)</f>
        <v>42627.044930555552</v>
      </c>
      <c r="N1754" t="b">
        <v>0</v>
      </c>
      <c r="O1754">
        <v>90</v>
      </c>
      <c r="P1754" t="b">
        <v>1</v>
      </c>
      <c r="Q1754" t="s">
        <v>8285</v>
      </c>
      <c r="R1754" s="5">
        <f>Table1[[#This Row],[pledged]]/D1754</f>
        <v>2.6016666666666666</v>
      </c>
      <c r="S1754" s="6">
        <f>IFERROR(Table1[[#This Row],[pledged]]/Table1[[#This Row],[backers_count]],0)</f>
        <v>34.68888888888889</v>
      </c>
      <c r="T1754" s="5" t="s">
        <v>8338</v>
      </c>
      <c r="U1754" s="5" t="s">
        <v>8339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 t="str">
        <f>TEXT(((Table1[[#This Row],[deadline]]/60/60)/24)+DATE(1970,1,1),"mmm")</f>
        <v>Mar</v>
      </c>
      <c r="K1755" s="14" t="str">
        <f>TEXT(((Table1[[#This Row],[deadline]]/60/60)/24)+DATE(1970,1,1),"yyyy")</f>
        <v>2016</v>
      </c>
      <c r="L1755">
        <v>1455991168</v>
      </c>
      <c r="M1755">
        <f>((Table1[[#This Row],[launched_at]]/60/60)/24)+DATE(1970,1,1)+(-5/24)</f>
        <v>42420.541296296295</v>
      </c>
      <c r="N1755" t="b">
        <v>0</v>
      </c>
      <c r="O1755">
        <v>35</v>
      </c>
      <c r="P1755" t="b">
        <v>1</v>
      </c>
      <c r="Q1755" t="s">
        <v>8285</v>
      </c>
      <c r="R1755" s="5">
        <f>Table1[[#This Row],[pledged]]/D1755</f>
        <v>1.08</v>
      </c>
      <c r="S1755" s="6">
        <f>IFERROR(Table1[[#This Row],[pledged]]/Table1[[#This Row],[backers_count]],0)</f>
        <v>462.85714285714283</v>
      </c>
      <c r="T1755" s="5" t="s">
        <v>8338</v>
      </c>
      <c r="U1755" s="5" t="s">
        <v>8339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 t="str">
        <f>TEXT(((Table1[[#This Row],[deadline]]/60/60)/24)+DATE(1970,1,1),"mmm")</f>
        <v>Apr</v>
      </c>
      <c r="K1756" s="14" t="str">
        <f>TEXT(((Table1[[#This Row],[deadline]]/60/60)/24)+DATE(1970,1,1),"yyyy")</f>
        <v>2015</v>
      </c>
      <c r="L1756">
        <v>1425502953</v>
      </c>
      <c r="M1756">
        <f>((Table1[[#This Row],[launched_at]]/60/60)/24)+DATE(1970,1,1)+(-5/24)</f>
        <v>42067.668437499997</v>
      </c>
      <c r="N1756" t="b">
        <v>0</v>
      </c>
      <c r="O1756">
        <v>90</v>
      </c>
      <c r="P1756" t="b">
        <v>1</v>
      </c>
      <c r="Q1756" t="s">
        <v>8285</v>
      </c>
      <c r="R1756" s="5">
        <f>Table1[[#This Row],[pledged]]/D1756</f>
        <v>1.1052941176470588</v>
      </c>
      <c r="S1756" s="6">
        <f>IFERROR(Table1[[#This Row],[pledged]]/Table1[[#This Row],[backers_count]],0)</f>
        <v>104.38888888888889</v>
      </c>
      <c r="T1756" s="5" t="s">
        <v>8338</v>
      </c>
      <c r="U1756" s="5" t="s">
        <v>8339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 t="str">
        <f>TEXT(((Table1[[#This Row],[deadline]]/60/60)/24)+DATE(1970,1,1),"mmm")</f>
        <v>Oct</v>
      </c>
      <c r="K1757" s="14" t="str">
        <f>TEXT(((Table1[[#This Row],[deadline]]/60/60)/24)+DATE(1970,1,1),"yyyy")</f>
        <v>2015</v>
      </c>
      <c r="L1757">
        <v>1441479361</v>
      </c>
      <c r="M1757">
        <f>((Table1[[#This Row],[launched_at]]/60/60)/24)+DATE(1970,1,1)+(-5/24)</f>
        <v>42252.580567129626</v>
      </c>
      <c r="N1757" t="b">
        <v>0</v>
      </c>
      <c r="O1757">
        <v>4</v>
      </c>
      <c r="P1757" t="b">
        <v>1</v>
      </c>
      <c r="Q1757" t="s">
        <v>8285</v>
      </c>
      <c r="R1757" s="5">
        <f>Table1[[#This Row],[pledged]]/D1757</f>
        <v>1.2</v>
      </c>
      <c r="S1757" s="6">
        <f>IFERROR(Table1[[#This Row],[pledged]]/Table1[[#This Row],[backers_count]],0)</f>
        <v>7.5</v>
      </c>
      <c r="T1757" s="5" t="s">
        <v>8338</v>
      </c>
      <c r="U1757" s="5" t="s">
        <v>8339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 t="str">
        <f>TEXT(((Table1[[#This Row],[deadline]]/60/60)/24)+DATE(1970,1,1),"mmm")</f>
        <v>Aug</v>
      </c>
      <c r="K1758" s="14" t="str">
        <f>TEXT(((Table1[[#This Row],[deadline]]/60/60)/24)+DATE(1970,1,1),"yyyy")</f>
        <v>2016</v>
      </c>
      <c r="L1758">
        <v>1468987269</v>
      </c>
      <c r="M1758">
        <f>((Table1[[#This Row],[launched_at]]/60/60)/24)+DATE(1970,1,1)+(-5/24)</f>
        <v>42570.959131944437</v>
      </c>
      <c r="N1758" t="b">
        <v>0</v>
      </c>
      <c r="O1758">
        <v>120</v>
      </c>
      <c r="P1758" t="b">
        <v>1</v>
      </c>
      <c r="Q1758" t="s">
        <v>8285</v>
      </c>
      <c r="R1758" s="5">
        <f>Table1[[#This Row],[pledged]]/D1758</f>
        <v>1.0282909090909091</v>
      </c>
      <c r="S1758" s="6">
        <f>IFERROR(Table1[[#This Row],[pledged]]/Table1[[#This Row],[backers_count]],0)</f>
        <v>47.13</v>
      </c>
      <c r="T1758" s="5" t="s">
        <v>8338</v>
      </c>
      <c r="U1758" s="5" t="s">
        <v>8339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 t="str">
        <f>TEXT(((Table1[[#This Row],[deadline]]/60/60)/24)+DATE(1970,1,1),"mmm")</f>
        <v>Jan</v>
      </c>
      <c r="K1759" s="14" t="str">
        <f>TEXT(((Table1[[#This Row],[deadline]]/60/60)/24)+DATE(1970,1,1),"yyyy")</f>
        <v>2017</v>
      </c>
      <c r="L1759">
        <v>1483041083</v>
      </c>
      <c r="M1759">
        <f>((Table1[[#This Row],[launched_at]]/60/60)/24)+DATE(1970,1,1)+(-5/24)</f>
        <v>42733.619016203702</v>
      </c>
      <c r="N1759" t="b">
        <v>0</v>
      </c>
      <c r="O1759">
        <v>14</v>
      </c>
      <c r="P1759" t="b">
        <v>1</v>
      </c>
      <c r="Q1759" t="s">
        <v>8285</v>
      </c>
      <c r="R1759" s="5">
        <f>Table1[[#This Row],[pledged]]/D1759</f>
        <v>1.1599999999999999</v>
      </c>
      <c r="S1759" s="6">
        <f>IFERROR(Table1[[#This Row],[pledged]]/Table1[[#This Row],[backers_count]],0)</f>
        <v>414.28571428571428</v>
      </c>
      <c r="T1759" s="5" t="s">
        <v>8338</v>
      </c>
      <c r="U1759" s="5" t="s">
        <v>8339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 t="str">
        <f>TEXT(((Table1[[#This Row],[deadline]]/60/60)/24)+DATE(1970,1,1),"mmm")</f>
        <v>Jul</v>
      </c>
      <c r="K1760" s="14" t="str">
        <f>TEXT(((Table1[[#This Row],[deadline]]/60/60)/24)+DATE(1970,1,1),"yyyy")</f>
        <v>2016</v>
      </c>
      <c r="L1760">
        <v>1463352992</v>
      </c>
      <c r="M1760">
        <f>((Table1[[#This Row],[launched_at]]/60/60)/24)+DATE(1970,1,1)+(-5/24)</f>
        <v>42505.74759259259</v>
      </c>
      <c r="N1760" t="b">
        <v>0</v>
      </c>
      <c r="O1760">
        <v>27</v>
      </c>
      <c r="P1760" t="b">
        <v>1</v>
      </c>
      <c r="Q1760" t="s">
        <v>8285</v>
      </c>
      <c r="R1760" s="5">
        <f>Table1[[#This Row],[pledged]]/D1760</f>
        <v>1.147</v>
      </c>
      <c r="S1760" s="6">
        <f>IFERROR(Table1[[#This Row],[pledged]]/Table1[[#This Row],[backers_count]],0)</f>
        <v>42.481481481481481</v>
      </c>
      <c r="T1760" s="5" t="s">
        <v>8338</v>
      </c>
      <c r="U1760" s="5" t="s">
        <v>8339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 t="str">
        <f>TEXT(((Table1[[#This Row],[deadline]]/60/60)/24)+DATE(1970,1,1),"mmm")</f>
        <v>Mar</v>
      </c>
      <c r="K1761" s="14" t="str">
        <f>TEXT(((Table1[[#This Row],[deadline]]/60/60)/24)+DATE(1970,1,1),"yyyy")</f>
        <v>2015</v>
      </c>
      <c r="L1761">
        <v>1425585229</v>
      </c>
      <c r="M1761">
        <f>((Table1[[#This Row],[launched_at]]/60/60)/24)+DATE(1970,1,1)+(-5/24)</f>
        <v>42068.620706018519</v>
      </c>
      <c r="N1761" t="b">
        <v>0</v>
      </c>
      <c r="O1761">
        <v>49</v>
      </c>
      <c r="P1761" t="b">
        <v>1</v>
      </c>
      <c r="Q1761" t="s">
        <v>8285</v>
      </c>
      <c r="R1761" s="5">
        <f>Table1[[#This Row],[pledged]]/D1761</f>
        <v>1.0660000000000001</v>
      </c>
      <c r="S1761" s="6">
        <f>IFERROR(Table1[[#This Row],[pledged]]/Table1[[#This Row],[backers_count]],0)</f>
        <v>108.77551020408163</v>
      </c>
      <c r="T1761" s="5" t="s">
        <v>8338</v>
      </c>
      <c r="U1761" s="5" t="s">
        <v>8339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 t="str">
        <f>TEXT(((Table1[[#This Row],[deadline]]/60/60)/24)+DATE(1970,1,1),"mmm")</f>
        <v>Feb</v>
      </c>
      <c r="K1762" s="14" t="str">
        <f>TEXT(((Table1[[#This Row],[deadline]]/60/60)/24)+DATE(1970,1,1),"yyyy")</f>
        <v>2016</v>
      </c>
      <c r="L1762">
        <v>1454688513</v>
      </c>
      <c r="M1762">
        <f>((Table1[[#This Row],[launched_at]]/60/60)/24)+DATE(1970,1,1)+(-5/24)</f>
        <v>42405.464270833334</v>
      </c>
      <c r="N1762" t="b">
        <v>0</v>
      </c>
      <c r="O1762">
        <v>102</v>
      </c>
      <c r="P1762" t="b">
        <v>1</v>
      </c>
      <c r="Q1762" t="s">
        <v>8285</v>
      </c>
      <c r="R1762" s="5">
        <f>Table1[[#This Row],[pledged]]/D1762</f>
        <v>1.6544000000000001</v>
      </c>
      <c r="S1762" s="6">
        <f>IFERROR(Table1[[#This Row],[pledged]]/Table1[[#This Row],[backers_count]],0)</f>
        <v>81.098039215686271</v>
      </c>
      <c r="T1762" s="5" t="s">
        <v>8338</v>
      </c>
      <c r="U1762" s="5" t="s">
        <v>8339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 t="str">
        <f>TEXT(((Table1[[#This Row],[deadline]]/60/60)/24)+DATE(1970,1,1),"mmm")</f>
        <v>Sep</v>
      </c>
      <c r="K1763" s="14" t="str">
        <f>TEXT(((Table1[[#This Row],[deadline]]/60/60)/24)+DATE(1970,1,1),"yyyy")</f>
        <v>2015</v>
      </c>
      <c r="L1763">
        <v>1437745060</v>
      </c>
      <c r="M1763">
        <f>((Table1[[#This Row],[launched_at]]/60/60)/24)+DATE(1970,1,1)+(-5/24)</f>
        <v>42209.359490740739</v>
      </c>
      <c r="N1763" t="b">
        <v>0</v>
      </c>
      <c r="O1763">
        <v>3</v>
      </c>
      <c r="P1763" t="b">
        <v>1</v>
      </c>
      <c r="Q1763" t="s">
        <v>8285</v>
      </c>
      <c r="R1763" s="5">
        <f>Table1[[#This Row],[pledged]]/D1763</f>
        <v>1.55</v>
      </c>
      <c r="S1763" s="6">
        <f>IFERROR(Table1[[#This Row],[pledged]]/Table1[[#This Row],[backers_count]],0)</f>
        <v>51.666666666666664</v>
      </c>
      <c r="T1763" s="5" t="s">
        <v>8338</v>
      </c>
      <c r="U1763" s="5" t="s">
        <v>8339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 t="str">
        <f>TEXT(((Table1[[#This Row],[deadline]]/60/60)/24)+DATE(1970,1,1),"mmm")</f>
        <v>Mar</v>
      </c>
      <c r="K1764" s="14" t="str">
        <f>TEXT(((Table1[[#This Row],[deadline]]/60/60)/24)+DATE(1970,1,1),"yyyy")</f>
        <v>2016</v>
      </c>
      <c r="L1764">
        <v>1455147245</v>
      </c>
      <c r="M1764">
        <f>((Table1[[#This Row],[launched_at]]/60/60)/24)+DATE(1970,1,1)+(-5/24)</f>
        <v>42410.773668981477</v>
      </c>
      <c r="N1764" t="b">
        <v>0</v>
      </c>
      <c r="O1764">
        <v>25</v>
      </c>
      <c r="P1764" t="b">
        <v>1</v>
      </c>
      <c r="Q1764" t="s">
        <v>8285</v>
      </c>
      <c r="R1764" s="5">
        <f>Table1[[#This Row],[pledged]]/D1764</f>
        <v>8.85</v>
      </c>
      <c r="S1764" s="6">
        <f>IFERROR(Table1[[#This Row],[pledged]]/Table1[[#This Row],[backers_count]],0)</f>
        <v>35.4</v>
      </c>
      <c r="T1764" s="5" t="s">
        <v>8338</v>
      </c>
      <c r="U1764" s="5" t="s">
        <v>8339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 t="str">
        <f>TEXT(((Table1[[#This Row],[deadline]]/60/60)/24)+DATE(1970,1,1),"mmm")</f>
        <v>Oct</v>
      </c>
      <c r="K1765" s="14" t="str">
        <f>TEXT(((Table1[[#This Row],[deadline]]/60/60)/24)+DATE(1970,1,1),"yyyy")</f>
        <v>2016</v>
      </c>
      <c r="L1765">
        <v>1474663840</v>
      </c>
      <c r="M1765">
        <f>((Table1[[#This Row],[launched_at]]/60/60)/24)+DATE(1970,1,1)+(-5/24)</f>
        <v>42636.660185185181</v>
      </c>
      <c r="N1765" t="b">
        <v>0</v>
      </c>
      <c r="O1765">
        <v>118</v>
      </c>
      <c r="P1765" t="b">
        <v>1</v>
      </c>
      <c r="Q1765" t="s">
        <v>8285</v>
      </c>
      <c r="R1765" s="5">
        <f>Table1[[#This Row],[pledged]]/D1765</f>
        <v>1.0190833333333333</v>
      </c>
      <c r="S1765" s="6">
        <f>IFERROR(Table1[[#This Row],[pledged]]/Table1[[#This Row],[backers_count]],0)</f>
        <v>103.63559322033899</v>
      </c>
      <c r="T1765" s="5" t="s">
        <v>8338</v>
      </c>
      <c r="U1765" s="5" t="s">
        <v>8339</v>
      </c>
    </row>
    <row r="1766" spans="1:21" ht="45" x14ac:dyDescent="0.2">
      <c r="A1766">
        <v>910</v>
      </c>
      <c r="B1766" s="3" t="s">
        <v>911</v>
      </c>
      <c r="C1766" s="3" t="s">
        <v>5020</v>
      </c>
      <c r="D1766">
        <v>550</v>
      </c>
      <c r="E1766">
        <v>123</v>
      </c>
      <c r="F1766" t="s">
        <v>8221</v>
      </c>
      <c r="G1766" t="s">
        <v>8225</v>
      </c>
      <c r="H1766" t="s">
        <v>8247</v>
      </c>
      <c r="I1766">
        <v>1488546319</v>
      </c>
      <c r="J1766" s="14" t="str">
        <f>TEXT(((Table1[[#This Row],[deadline]]/60/60)/24)+DATE(1970,1,1),"mmm")</f>
        <v>Mar</v>
      </c>
      <c r="K1766" s="14" t="str">
        <f>TEXT(((Table1[[#This Row],[deadline]]/60/60)/24)+DATE(1970,1,1),"yyyy")</f>
        <v>2017</v>
      </c>
      <c r="L1766">
        <v>1483362319</v>
      </c>
      <c r="M1766">
        <f>((Table1[[#This Row],[launched_at]]/60/60)/24)+DATE(1970,1,1)+(-5/24)</f>
        <v>42737.337025462963</v>
      </c>
      <c r="N1766" t="b">
        <v>0</v>
      </c>
      <c r="O1766">
        <v>5</v>
      </c>
      <c r="P1766" t="b">
        <v>0</v>
      </c>
      <c r="Q1766" t="s">
        <v>8278</v>
      </c>
      <c r="R1766" s="5">
        <f>Table1[[#This Row],[pledged]]/D1766</f>
        <v>0.22363636363636363</v>
      </c>
      <c r="S1766" s="6">
        <f>IFERROR(Table1[[#This Row],[pledged]]/Table1[[#This Row],[backers_count]],0)</f>
        <v>24.6</v>
      </c>
      <c r="T1766" s="5" t="s">
        <v>8325</v>
      </c>
      <c r="U1766" s="5" t="s">
        <v>8328</v>
      </c>
    </row>
    <row r="1767" spans="1:21" ht="45" x14ac:dyDescent="0.2">
      <c r="A1767">
        <v>933</v>
      </c>
      <c r="B1767" s="3" t="s">
        <v>934</v>
      </c>
      <c r="C1767" s="3" t="s">
        <v>5043</v>
      </c>
      <c r="D1767">
        <v>2000</v>
      </c>
      <c r="E1767">
        <v>120</v>
      </c>
      <c r="F1767" t="s">
        <v>8221</v>
      </c>
      <c r="G1767" t="s">
        <v>8224</v>
      </c>
      <c r="H1767" t="s">
        <v>8246</v>
      </c>
      <c r="I1767">
        <v>1399867409</v>
      </c>
      <c r="J1767" s="14" t="str">
        <f>TEXT(((Table1[[#This Row],[deadline]]/60/60)/24)+DATE(1970,1,1),"mmm")</f>
        <v>May</v>
      </c>
      <c r="K1767" s="14" t="str">
        <f>TEXT(((Table1[[#This Row],[deadline]]/60/60)/24)+DATE(1970,1,1),"yyyy")</f>
        <v>2014</v>
      </c>
      <c r="L1767">
        <v>1394683409</v>
      </c>
      <c r="M1767">
        <f>((Table1[[#This Row],[launched_at]]/60/60)/24)+DATE(1970,1,1)+(-5/24)</f>
        <v>41710.960752314815</v>
      </c>
      <c r="N1767" t="b">
        <v>0</v>
      </c>
      <c r="O1767">
        <v>2</v>
      </c>
      <c r="P1767" t="b">
        <v>0</v>
      </c>
      <c r="Q1767" t="s">
        <v>8278</v>
      </c>
      <c r="R1767" s="5">
        <f>Table1[[#This Row],[pledged]]/D1767</f>
        <v>0.06</v>
      </c>
      <c r="S1767" s="6">
        <f>IFERROR(Table1[[#This Row],[pledged]]/Table1[[#This Row],[backers_count]],0)</f>
        <v>60</v>
      </c>
      <c r="T1767" s="5" t="s">
        <v>8325</v>
      </c>
      <c r="U1767" s="5" t="s">
        <v>8328</v>
      </c>
    </row>
    <row r="1768" spans="1:21" ht="45" x14ac:dyDescent="0.2">
      <c r="A1768">
        <v>3918</v>
      </c>
      <c r="B1768" s="3" t="s">
        <v>3915</v>
      </c>
      <c r="C1768" s="3" t="s">
        <v>8026</v>
      </c>
      <c r="D1768">
        <v>60000</v>
      </c>
      <c r="E1768">
        <v>120</v>
      </c>
      <c r="F1768" t="s">
        <v>8221</v>
      </c>
      <c r="G1768" t="s">
        <v>8225</v>
      </c>
      <c r="H1768" t="s">
        <v>8247</v>
      </c>
      <c r="I1768">
        <v>1407168000</v>
      </c>
      <c r="J1768" s="14" t="str">
        <f>TEXT(((Table1[[#This Row],[deadline]]/60/60)/24)+DATE(1970,1,1),"mmm")</f>
        <v>Aug</v>
      </c>
      <c r="K1768" s="14" t="str">
        <f>TEXT(((Table1[[#This Row],[deadline]]/60/60)/24)+DATE(1970,1,1),"yyyy")</f>
        <v>2014</v>
      </c>
      <c r="L1768">
        <v>1406131023</v>
      </c>
      <c r="M1768">
        <f>((Table1[[#This Row],[launched_at]]/60/60)/24)+DATE(1970,1,1)+(-5/24)</f>
        <v>41843.456284722219</v>
      </c>
      <c r="N1768" t="b">
        <v>0</v>
      </c>
      <c r="O1768">
        <v>3</v>
      </c>
      <c r="P1768" t="b">
        <v>0</v>
      </c>
      <c r="Q1768" t="s">
        <v>8271</v>
      </c>
      <c r="R1768" s="5">
        <f>Table1[[#This Row],[pledged]]/D1768</f>
        <v>2E-3</v>
      </c>
      <c r="S1768" s="6">
        <f>IFERROR(Table1[[#This Row],[pledged]]/Table1[[#This Row],[backers_count]],0)</f>
        <v>40</v>
      </c>
      <c r="T1768" s="5" t="s">
        <v>8317</v>
      </c>
      <c r="U1768" s="5" t="s">
        <v>8318</v>
      </c>
    </row>
    <row r="1769" spans="1:21" ht="45" x14ac:dyDescent="0.2">
      <c r="A1769">
        <v>2151</v>
      </c>
      <c r="B1769" s="3" t="s">
        <v>2152</v>
      </c>
      <c r="C1769" s="3" t="s">
        <v>6261</v>
      </c>
      <c r="D1769">
        <v>45000</v>
      </c>
      <c r="E1769">
        <v>118</v>
      </c>
      <c r="F1769" t="s">
        <v>8221</v>
      </c>
      <c r="G1769" t="s">
        <v>8224</v>
      </c>
      <c r="H1769" t="s">
        <v>8246</v>
      </c>
      <c r="I1769">
        <v>1467231614</v>
      </c>
      <c r="J1769" s="14" t="str">
        <f>TEXT(((Table1[[#This Row],[deadline]]/60/60)/24)+DATE(1970,1,1),"mmm")</f>
        <v>Jun</v>
      </c>
      <c r="K1769" s="14" t="str">
        <f>TEXT(((Table1[[#This Row],[deadline]]/60/60)/24)+DATE(1970,1,1),"yyyy")</f>
        <v>2016</v>
      </c>
      <c r="L1769">
        <v>1464639614</v>
      </c>
      <c r="M1769">
        <f>((Table1[[#This Row],[launched_at]]/60/60)/24)+DATE(1970,1,1)+(-5/24)</f>
        <v>42520.639050925929</v>
      </c>
      <c r="N1769" t="b">
        <v>0</v>
      </c>
      <c r="O1769">
        <v>6</v>
      </c>
      <c r="P1769" t="b">
        <v>0</v>
      </c>
      <c r="Q1769" t="s">
        <v>8282</v>
      </c>
      <c r="R1769" s="5">
        <f>Table1[[#This Row],[pledged]]/D1769</f>
        <v>2.6222222222222224E-3</v>
      </c>
      <c r="S1769" s="6">
        <f>IFERROR(Table1[[#This Row],[pledged]]/Table1[[#This Row],[backers_count]],0)</f>
        <v>19.666666666666668</v>
      </c>
      <c r="T1769" s="5" t="s">
        <v>8333</v>
      </c>
      <c r="U1769" s="5" t="s">
        <v>8334</v>
      </c>
    </row>
    <row r="1770" spans="1:21" ht="45" x14ac:dyDescent="0.2">
      <c r="A1770">
        <v>3889</v>
      </c>
      <c r="B1770" s="3" t="s">
        <v>3886</v>
      </c>
      <c r="C1770" s="3" t="s">
        <v>7997</v>
      </c>
      <c r="D1770">
        <v>8000</v>
      </c>
      <c r="E1770">
        <v>118</v>
      </c>
      <c r="F1770" t="s">
        <v>8221</v>
      </c>
      <c r="G1770" t="s">
        <v>8224</v>
      </c>
      <c r="H1770" t="s">
        <v>8246</v>
      </c>
      <c r="I1770">
        <v>1420413960</v>
      </c>
      <c r="J1770" s="14" t="str">
        <f>TEXT(((Table1[[#This Row],[deadline]]/60/60)/24)+DATE(1970,1,1),"mmm")</f>
        <v>Jan</v>
      </c>
      <c r="K1770" s="14" t="str">
        <f>TEXT(((Table1[[#This Row],[deadline]]/60/60)/24)+DATE(1970,1,1),"yyyy")</f>
        <v>2015</v>
      </c>
      <c r="L1770">
        <v>1417651630</v>
      </c>
      <c r="M1770">
        <f>((Table1[[#This Row],[launched_at]]/60/60)/24)+DATE(1970,1,1)+(-5/24)</f>
        <v>41976.796643518515</v>
      </c>
      <c r="N1770" t="b">
        <v>0</v>
      </c>
      <c r="O1770">
        <v>9</v>
      </c>
      <c r="P1770" t="b">
        <v>0</v>
      </c>
      <c r="Q1770" t="s">
        <v>8271</v>
      </c>
      <c r="R1770" s="5">
        <f>Table1[[#This Row],[pledged]]/D1770</f>
        <v>1.4749999999999999E-2</v>
      </c>
      <c r="S1770" s="6">
        <f>IFERROR(Table1[[#This Row],[pledged]]/Table1[[#This Row],[backers_count]],0)</f>
        <v>13.111111111111111</v>
      </c>
      <c r="T1770" s="5" t="s">
        <v>8317</v>
      </c>
      <c r="U1770" s="5" t="s">
        <v>8318</v>
      </c>
    </row>
    <row r="1771" spans="1:21" ht="45" x14ac:dyDescent="0.2">
      <c r="A1771">
        <v>3789</v>
      </c>
      <c r="B1771" s="3" t="s">
        <v>3786</v>
      </c>
      <c r="C1771" s="3" t="s">
        <v>7899</v>
      </c>
      <c r="D1771">
        <v>3550</v>
      </c>
      <c r="E1771">
        <v>116</v>
      </c>
      <c r="F1771" t="s">
        <v>8221</v>
      </c>
      <c r="G1771" t="s">
        <v>8225</v>
      </c>
      <c r="H1771" t="s">
        <v>8247</v>
      </c>
      <c r="I1771">
        <v>1434395418</v>
      </c>
      <c r="J1771" s="14" t="str">
        <f>TEXT(((Table1[[#This Row],[deadline]]/60/60)/24)+DATE(1970,1,1),"mmm")</f>
        <v>Jun</v>
      </c>
      <c r="K1771" s="14" t="str">
        <f>TEXT(((Table1[[#This Row],[deadline]]/60/60)/24)+DATE(1970,1,1),"yyyy")</f>
        <v>2015</v>
      </c>
      <c r="L1771">
        <v>1431630618</v>
      </c>
      <c r="M1771">
        <f>((Table1[[#This Row],[launched_at]]/60/60)/24)+DATE(1970,1,1)+(-5/24)</f>
        <v>42138.590486111112</v>
      </c>
      <c r="N1771" t="b">
        <v>0</v>
      </c>
      <c r="O1771">
        <v>4</v>
      </c>
      <c r="P1771" t="b">
        <v>0</v>
      </c>
      <c r="Q1771" t="s">
        <v>8305</v>
      </c>
      <c r="R1771" s="5">
        <f>Table1[[#This Row],[pledged]]/D1771</f>
        <v>3.267605633802817E-2</v>
      </c>
      <c r="S1771" s="6">
        <f>IFERROR(Table1[[#This Row],[pledged]]/Table1[[#This Row],[backers_count]],0)</f>
        <v>29</v>
      </c>
      <c r="T1771" s="5" t="s">
        <v>8317</v>
      </c>
      <c r="U1771" s="5" t="s">
        <v>8359</v>
      </c>
    </row>
    <row r="1772" spans="1:21" ht="45" x14ac:dyDescent="0.2">
      <c r="A1772">
        <v>593</v>
      </c>
      <c r="B1772" s="3" t="s">
        <v>594</v>
      </c>
      <c r="C1772" s="3" t="s">
        <v>4703</v>
      </c>
      <c r="D1772">
        <v>500</v>
      </c>
      <c r="E1772">
        <v>115</v>
      </c>
      <c r="F1772" t="s">
        <v>8221</v>
      </c>
      <c r="G1772" t="s">
        <v>8225</v>
      </c>
      <c r="H1772" t="s">
        <v>8247</v>
      </c>
      <c r="I1772">
        <v>1428333345</v>
      </c>
      <c r="J1772" s="14" t="str">
        <f>TEXT(((Table1[[#This Row],[deadline]]/60/60)/24)+DATE(1970,1,1),"mmm")</f>
        <v>Apr</v>
      </c>
      <c r="K1772" s="14" t="str">
        <f>TEXT(((Table1[[#This Row],[deadline]]/60/60)/24)+DATE(1970,1,1),"yyyy")</f>
        <v>2015</v>
      </c>
      <c r="L1772">
        <v>1425744945</v>
      </c>
      <c r="M1772">
        <f>((Table1[[#This Row],[launched_at]]/60/60)/24)+DATE(1970,1,1)+(-5/24)</f>
        <v>42070.469270833331</v>
      </c>
      <c r="N1772" t="b">
        <v>0</v>
      </c>
      <c r="O1772">
        <v>7</v>
      </c>
      <c r="P1772" t="b">
        <v>0</v>
      </c>
      <c r="Q1772" t="s">
        <v>8272</v>
      </c>
      <c r="R1772" s="5">
        <f>Table1[[#This Row],[pledged]]/D1772</f>
        <v>0.23</v>
      </c>
      <c r="S1772" s="6">
        <f>IFERROR(Table1[[#This Row],[pledged]]/Table1[[#This Row],[backers_count]],0)</f>
        <v>16.428571428571427</v>
      </c>
      <c r="T1772" s="5" t="s">
        <v>8319</v>
      </c>
      <c r="U1772" s="5" t="s">
        <v>8320</v>
      </c>
    </row>
    <row r="1773" spans="1:21" ht="45" x14ac:dyDescent="0.2">
      <c r="A1773">
        <v>2124</v>
      </c>
      <c r="B1773" s="3" t="s">
        <v>2125</v>
      </c>
      <c r="C1773" s="3" t="s">
        <v>6234</v>
      </c>
      <c r="D1773">
        <v>1100</v>
      </c>
      <c r="E1773">
        <v>115</v>
      </c>
      <c r="F1773" t="s">
        <v>8221</v>
      </c>
      <c r="G1773" t="s">
        <v>8224</v>
      </c>
      <c r="H1773" t="s">
        <v>8246</v>
      </c>
      <c r="I1773">
        <v>1291093200</v>
      </c>
      <c r="J1773" s="14" t="str">
        <f>TEXT(((Table1[[#This Row],[deadline]]/60/60)/24)+DATE(1970,1,1),"mmm")</f>
        <v>Nov</v>
      </c>
      <c r="K1773" s="14" t="str">
        <f>TEXT(((Table1[[#This Row],[deadline]]/60/60)/24)+DATE(1970,1,1),"yyyy")</f>
        <v>2010</v>
      </c>
      <c r="L1773">
        <v>1286930435</v>
      </c>
      <c r="M1773">
        <f>((Table1[[#This Row],[launched_at]]/60/60)/24)+DATE(1970,1,1)+(-5/24)</f>
        <v>40463.819849537031</v>
      </c>
      <c r="N1773" t="b">
        <v>0</v>
      </c>
      <c r="O1773">
        <v>5</v>
      </c>
      <c r="P1773" t="b">
        <v>0</v>
      </c>
      <c r="Q1773" t="s">
        <v>8282</v>
      </c>
      <c r="R1773" s="5">
        <f>Table1[[#This Row],[pledged]]/D1773</f>
        <v>0.10454545454545454</v>
      </c>
      <c r="S1773" s="6">
        <f>IFERROR(Table1[[#This Row],[pledged]]/Table1[[#This Row],[backers_count]],0)</f>
        <v>23</v>
      </c>
      <c r="T1773" s="5" t="s">
        <v>8333</v>
      </c>
      <c r="U1773" s="5" t="s">
        <v>8334</v>
      </c>
    </row>
    <row r="1774" spans="1:21" ht="45" x14ac:dyDescent="0.2">
      <c r="A1774">
        <v>2155</v>
      </c>
      <c r="B1774" s="3" t="s">
        <v>2156</v>
      </c>
      <c r="C1774" s="3" t="s">
        <v>6265</v>
      </c>
      <c r="D1774">
        <v>5000</v>
      </c>
      <c r="E1774">
        <v>115</v>
      </c>
      <c r="F1774" t="s">
        <v>8221</v>
      </c>
      <c r="G1774" t="s">
        <v>8225</v>
      </c>
      <c r="H1774" t="s">
        <v>8247</v>
      </c>
      <c r="I1774">
        <v>1459443385</v>
      </c>
      <c r="J1774" s="14" t="str">
        <f>TEXT(((Table1[[#This Row],[deadline]]/60/60)/24)+DATE(1970,1,1),"mmm")</f>
        <v>Mar</v>
      </c>
      <c r="K1774" s="14" t="str">
        <f>TEXT(((Table1[[#This Row],[deadline]]/60/60)/24)+DATE(1970,1,1),"yyyy")</f>
        <v>2016</v>
      </c>
      <c r="L1774">
        <v>1456854985</v>
      </c>
      <c r="M1774">
        <f>((Table1[[#This Row],[launched_at]]/60/60)/24)+DATE(1970,1,1)+(-5/24)</f>
        <v>42430.539178240739</v>
      </c>
      <c r="N1774" t="b">
        <v>0</v>
      </c>
      <c r="O1774">
        <v>5</v>
      </c>
      <c r="P1774" t="b">
        <v>0</v>
      </c>
      <c r="Q1774" t="s">
        <v>8282</v>
      </c>
      <c r="R1774" s="5">
        <f>Table1[[#This Row],[pledged]]/D1774</f>
        <v>2.3E-2</v>
      </c>
      <c r="S1774" s="6">
        <f>IFERROR(Table1[[#This Row],[pledged]]/Table1[[#This Row],[backers_count]],0)</f>
        <v>23</v>
      </c>
      <c r="T1774" s="5" t="s">
        <v>8333</v>
      </c>
      <c r="U1774" s="5" t="s">
        <v>8334</v>
      </c>
    </row>
    <row r="1775" spans="1:21" ht="45" x14ac:dyDescent="0.2">
      <c r="A1775">
        <v>503</v>
      </c>
      <c r="B1775" s="3" t="s">
        <v>504</v>
      </c>
      <c r="C1775" s="3" t="s">
        <v>4613</v>
      </c>
      <c r="D1775">
        <v>6500</v>
      </c>
      <c r="E1775">
        <v>114</v>
      </c>
      <c r="F1775" t="s">
        <v>8221</v>
      </c>
      <c r="G1775" t="s">
        <v>8225</v>
      </c>
      <c r="H1775" t="s">
        <v>8247</v>
      </c>
      <c r="I1775">
        <v>1421498303</v>
      </c>
      <c r="J1775" s="14" t="str">
        <f>TEXT(((Table1[[#This Row],[deadline]]/60/60)/24)+DATE(1970,1,1),"mmm")</f>
        <v>Jan</v>
      </c>
      <c r="K1775" s="14" t="str">
        <f>TEXT(((Table1[[#This Row],[deadline]]/60/60)/24)+DATE(1970,1,1),"yyyy")</f>
        <v>2015</v>
      </c>
      <c r="L1775">
        <v>1418906303</v>
      </c>
      <c r="M1775" s="13">
        <f>((Table1[[#This Row],[launched_at]]/60/60)/24)+DATE(1970,1,1)+(-5/24)</f>
        <v>41991.318321759252</v>
      </c>
      <c r="N1775" t="b">
        <v>0</v>
      </c>
      <c r="O1775">
        <v>9</v>
      </c>
      <c r="P1775" t="b">
        <v>0</v>
      </c>
      <c r="Q1775" t="s">
        <v>8270</v>
      </c>
      <c r="R1775" s="5">
        <f>Table1[[#This Row],[pledged]]/D1775</f>
        <v>1.7538461538461537E-2</v>
      </c>
      <c r="S1775" s="6">
        <f>IFERROR(Table1[[#This Row],[pledged]]/Table1[[#This Row],[backers_count]],0)</f>
        <v>12.666666666666666</v>
      </c>
      <c r="T1775" s="5" t="s">
        <v>8310</v>
      </c>
      <c r="U1775" s="5" t="s">
        <v>8316</v>
      </c>
    </row>
    <row r="1776" spans="1:21" ht="45" x14ac:dyDescent="0.2">
      <c r="A1776">
        <v>880</v>
      </c>
      <c r="B1776" s="3" t="s">
        <v>881</v>
      </c>
      <c r="C1776" s="3" t="s">
        <v>4990</v>
      </c>
      <c r="D1776">
        <v>3780</v>
      </c>
      <c r="E1776">
        <v>113</v>
      </c>
      <c r="F1776" t="s">
        <v>8221</v>
      </c>
      <c r="G1776" t="s">
        <v>8224</v>
      </c>
      <c r="H1776" t="s">
        <v>8246</v>
      </c>
      <c r="I1776">
        <v>1351582938</v>
      </c>
      <c r="J1776" s="14" t="str">
        <f>TEXT(((Table1[[#This Row],[deadline]]/60/60)/24)+DATE(1970,1,1),"mmm")</f>
        <v>Oct</v>
      </c>
      <c r="K1776" s="14" t="str">
        <f>TEXT(((Table1[[#This Row],[deadline]]/60/60)/24)+DATE(1970,1,1),"yyyy")</f>
        <v>2012</v>
      </c>
      <c r="L1776">
        <v>1348731738</v>
      </c>
      <c r="M1776">
        <f>((Table1[[#This Row],[launched_at]]/60/60)/24)+DATE(1970,1,1)+(-5/24)</f>
        <v>41179.112708333334</v>
      </c>
      <c r="N1776" t="b">
        <v>0</v>
      </c>
      <c r="O1776">
        <v>8</v>
      </c>
      <c r="P1776" t="b">
        <v>0</v>
      </c>
      <c r="Q1776" t="s">
        <v>8279</v>
      </c>
      <c r="R1776" s="5">
        <f>Table1[[#This Row],[pledged]]/D1776</f>
        <v>2.9894179894179893E-2</v>
      </c>
      <c r="S1776" s="6">
        <f>IFERROR(Table1[[#This Row],[pledged]]/Table1[[#This Row],[backers_count]],0)</f>
        <v>14.125</v>
      </c>
      <c r="T1776" s="5" t="s">
        <v>8325</v>
      </c>
      <c r="U1776" s="5" t="s">
        <v>8329</v>
      </c>
    </row>
    <row r="1777" spans="1:21" ht="45" x14ac:dyDescent="0.2">
      <c r="A1777">
        <v>232</v>
      </c>
      <c r="B1777" s="3" t="s">
        <v>234</v>
      </c>
      <c r="C1777" s="3" t="s">
        <v>4342</v>
      </c>
      <c r="D1777">
        <v>4000</v>
      </c>
      <c r="E1777">
        <v>110</v>
      </c>
      <c r="F1777" t="s">
        <v>8221</v>
      </c>
      <c r="G1777" t="s">
        <v>8225</v>
      </c>
      <c r="H1777" t="s">
        <v>8247</v>
      </c>
      <c r="I1777">
        <v>1425066546</v>
      </c>
      <c r="J1777" s="14" t="str">
        <f>TEXT(((Table1[[#This Row],[deadline]]/60/60)/24)+DATE(1970,1,1),"mmm")</f>
        <v>Feb</v>
      </c>
      <c r="K1777" s="14" t="str">
        <f>TEXT(((Table1[[#This Row],[deadline]]/60/60)/24)+DATE(1970,1,1),"yyyy")</f>
        <v>2015</v>
      </c>
      <c r="L1777">
        <v>1422474546</v>
      </c>
      <c r="M1777" s="13">
        <f>((Table1[[#This Row],[launched_at]]/60/60)/24)+DATE(1970,1,1)+(-5/24)</f>
        <v>42032.617430555554</v>
      </c>
      <c r="N1777" t="b">
        <v>0</v>
      </c>
      <c r="O1777">
        <v>7</v>
      </c>
      <c r="P1777" t="b">
        <v>0</v>
      </c>
      <c r="Q1777" t="s">
        <v>8268</v>
      </c>
      <c r="R1777" s="5">
        <f>Table1[[#This Row],[pledged]]/D1777</f>
        <v>2.75E-2</v>
      </c>
      <c r="S1777" s="6">
        <f>IFERROR(Table1[[#This Row],[pledged]]/Table1[[#This Row],[backers_count]],0)</f>
        <v>15.714285714285714</v>
      </c>
      <c r="T1777" s="5" t="s">
        <v>8310</v>
      </c>
      <c r="U1777" s="5" t="s">
        <v>8314</v>
      </c>
    </row>
    <row r="1778" spans="1:21" ht="45" x14ac:dyDescent="0.2">
      <c r="A1778">
        <v>1735</v>
      </c>
      <c r="B1778" s="3" t="s">
        <v>1736</v>
      </c>
      <c r="C1778" s="3" t="s">
        <v>5845</v>
      </c>
      <c r="D1778">
        <v>1000</v>
      </c>
      <c r="E1778">
        <v>110</v>
      </c>
      <c r="F1778" t="s">
        <v>8221</v>
      </c>
      <c r="G1778" t="s">
        <v>8224</v>
      </c>
      <c r="H1778" t="s">
        <v>8246</v>
      </c>
      <c r="I1778">
        <v>1470598345</v>
      </c>
      <c r="J1778" s="14" t="str">
        <f>TEXT(((Table1[[#This Row],[deadline]]/60/60)/24)+DATE(1970,1,1),"mmm")</f>
        <v>Aug</v>
      </c>
      <c r="K1778" s="14" t="str">
        <f>TEXT(((Table1[[#This Row],[deadline]]/60/60)/24)+DATE(1970,1,1),"yyyy")</f>
        <v>2016</v>
      </c>
      <c r="L1778">
        <v>1468006345</v>
      </c>
      <c r="M1778">
        <f>((Table1[[#This Row],[launched_at]]/60/60)/24)+DATE(1970,1,1)+(-5/24)</f>
        <v>42559.605844907412</v>
      </c>
      <c r="N1778" t="b">
        <v>0</v>
      </c>
      <c r="O1778">
        <v>2</v>
      </c>
      <c r="P1778" t="b">
        <v>0</v>
      </c>
      <c r="Q1778" t="s">
        <v>8293</v>
      </c>
      <c r="R1778" s="5">
        <f>Table1[[#This Row],[pledged]]/D1778</f>
        <v>0.11</v>
      </c>
      <c r="S1778" s="6">
        <f>IFERROR(Table1[[#This Row],[pledged]]/Table1[[#This Row],[backers_count]],0)</f>
        <v>55</v>
      </c>
      <c r="T1778" s="5" t="s">
        <v>8325</v>
      </c>
      <c r="U1778" s="5" t="s">
        <v>8347</v>
      </c>
    </row>
    <row r="1779" spans="1:21" ht="30" x14ac:dyDescent="0.2">
      <c r="A1779">
        <v>2749</v>
      </c>
      <c r="B1779" s="3" t="s">
        <v>2749</v>
      </c>
      <c r="C1779" s="3" t="s">
        <v>6859</v>
      </c>
      <c r="D1779">
        <v>10000</v>
      </c>
      <c r="E1779">
        <v>110</v>
      </c>
      <c r="F1779" t="s">
        <v>8221</v>
      </c>
      <c r="G1779" t="s">
        <v>8224</v>
      </c>
      <c r="H1779" t="s">
        <v>8246</v>
      </c>
      <c r="I1779">
        <v>1428171037</v>
      </c>
      <c r="J1779" s="14" t="str">
        <f>TEXT(((Table1[[#This Row],[deadline]]/60/60)/24)+DATE(1970,1,1),"mmm")</f>
        <v>Apr</v>
      </c>
      <c r="K1779" s="14" t="str">
        <f>TEXT(((Table1[[#This Row],[deadline]]/60/60)/24)+DATE(1970,1,1),"yyyy")</f>
        <v>2015</v>
      </c>
      <c r="L1779">
        <v>1425582637</v>
      </c>
      <c r="M1779">
        <f>((Table1[[#This Row],[launched_at]]/60/60)/24)+DATE(1970,1,1)+(-5/24)</f>
        <v>42068.59070601852</v>
      </c>
      <c r="N1779" t="b">
        <v>0</v>
      </c>
      <c r="O1779">
        <v>2</v>
      </c>
      <c r="P1779" t="b">
        <v>0</v>
      </c>
      <c r="Q1779" t="s">
        <v>8304</v>
      </c>
      <c r="R1779" s="5">
        <f>Table1[[#This Row],[pledged]]/D1779</f>
        <v>1.0999999999999999E-2</v>
      </c>
      <c r="S1779" s="6">
        <f>IFERROR(Table1[[#This Row],[pledged]]/Table1[[#This Row],[backers_count]],0)</f>
        <v>55</v>
      </c>
      <c r="T1779" s="5" t="s">
        <v>8322</v>
      </c>
      <c r="U1779" s="5" t="s">
        <v>8358</v>
      </c>
    </row>
    <row r="1780" spans="1:21" ht="45" x14ac:dyDescent="0.2">
      <c r="A1780">
        <v>3198</v>
      </c>
      <c r="B1780" s="3" t="s">
        <v>3198</v>
      </c>
      <c r="C1780" s="3" t="s">
        <v>7308</v>
      </c>
      <c r="D1780">
        <v>30000</v>
      </c>
      <c r="E1780">
        <v>110</v>
      </c>
      <c r="F1780" t="s">
        <v>8221</v>
      </c>
      <c r="G1780" t="s">
        <v>8232</v>
      </c>
      <c r="H1780" t="s">
        <v>8253</v>
      </c>
      <c r="I1780">
        <v>1424081477</v>
      </c>
      <c r="J1780" s="14" t="str">
        <f>TEXT(((Table1[[#This Row],[deadline]]/60/60)/24)+DATE(1970,1,1),"mmm")</f>
        <v>Feb</v>
      </c>
      <c r="K1780" s="14" t="str">
        <f>TEXT(((Table1[[#This Row],[deadline]]/60/60)/24)+DATE(1970,1,1),"yyyy")</f>
        <v>2015</v>
      </c>
      <c r="L1780">
        <v>1420798277</v>
      </c>
      <c r="M1780">
        <f>((Table1[[#This Row],[launched_at]]/60/60)/24)+DATE(1970,1,1)+(-5/24)</f>
        <v>42013.216168981475</v>
      </c>
      <c r="N1780" t="b">
        <v>0</v>
      </c>
      <c r="O1780">
        <v>3</v>
      </c>
      <c r="P1780" t="b">
        <v>0</v>
      </c>
      <c r="Q1780" t="s">
        <v>8305</v>
      </c>
      <c r="R1780" s="5">
        <f>Table1[[#This Row],[pledged]]/D1780</f>
        <v>3.6666666666666666E-3</v>
      </c>
      <c r="S1780" s="6">
        <f>IFERROR(Table1[[#This Row],[pledged]]/Table1[[#This Row],[backers_count]],0)</f>
        <v>36.666666666666664</v>
      </c>
      <c r="T1780" s="5" t="s">
        <v>8317</v>
      </c>
      <c r="U1780" s="5" t="s">
        <v>8359</v>
      </c>
    </row>
    <row r="1781" spans="1:21" ht="45" x14ac:dyDescent="0.2">
      <c r="A1781">
        <v>3979</v>
      </c>
      <c r="B1781" s="3" t="s">
        <v>3976</v>
      </c>
      <c r="C1781" s="3" t="s">
        <v>8086</v>
      </c>
      <c r="D1781">
        <v>6000</v>
      </c>
      <c r="E1781">
        <v>110</v>
      </c>
      <c r="F1781" t="s">
        <v>8221</v>
      </c>
      <c r="G1781" t="s">
        <v>8225</v>
      </c>
      <c r="H1781" t="s">
        <v>8247</v>
      </c>
      <c r="I1781">
        <v>1427659200</v>
      </c>
      <c r="J1781" s="14" t="str">
        <f>TEXT(((Table1[[#This Row],[deadline]]/60/60)/24)+DATE(1970,1,1),"mmm")</f>
        <v>Mar</v>
      </c>
      <c r="K1781" s="14" t="str">
        <f>TEXT(((Table1[[#This Row],[deadline]]/60/60)/24)+DATE(1970,1,1),"yyyy")</f>
        <v>2015</v>
      </c>
      <c r="L1781">
        <v>1425678057</v>
      </c>
      <c r="M1781">
        <f>((Table1[[#This Row],[launched_at]]/60/60)/24)+DATE(1970,1,1)+(-5/24)</f>
        <v>42069.695104166669</v>
      </c>
      <c r="N1781" t="b">
        <v>0</v>
      </c>
      <c r="O1781">
        <v>6</v>
      </c>
      <c r="P1781" t="b">
        <v>0</v>
      </c>
      <c r="Q1781" t="s">
        <v>8271</v>
      </c>
      <c r="R1781" s="5">
        <f>Table1[[#This Row],[pledged]]/D1781</f>
        <v>1.8333333333333333E-2</v>
      </c>
      <c r="S1781" s="6">
        <f>IFERROR(Table1[[#This Row],[pledged]]/Table1[[#This Row],[backers_count]],0)</f>
        <v>18.333333333333332</v>
      </c>
      <c r="T1781" s="5" t="s">
        <v>8317</v>
      </c>
      <c r="U1781" s="5" t="s">
        <v>8318</v>
      </c>
    </row>
    <row r="1782" spans="1:21" ht="45" x14ac:dyDescent="0.2">
      <c r="A1782">
        <v>4047</v>
      </c>
      <c r="B1782" s="3" t="s">
        <v>4043</v>
      </c>
      <c r="C1782" s="3" t="s">
        <v>8151</v>
      </c>
      <c r="D1782">
        <v>5000</v>
      </c>
      <c r="E1782">
        <v>110</v>
      </c>
      <c r="F1782" t="s">
        <v>8221</v>
      </c>
      <c r="G1782" t="s">
        <v>8224</v>
      </c>
      <c r="H1782" t="s">
        <v>8246</v>
      </c>
      <c r="I1782">
        <v>1420938000</v>
      </c>
      <c r="J1782" s="14" t="str">
        <f>TEXT(((Table1[[#This Row],[deadline]]/60/60)/24)+DATE(1970,1,1),"mmm")</f>
        <v>Jan</v>
      </c>
      <c r="K1782" s="14" t="str">
        <f>TEXT(((Table1[[#This Row],[deadline]]/60/60)/24)+DATE(1970,1,1),"yyyy")</f>
        <v>2015</v>
      </c>
      <c r="L1782">
        <v>1418862743</v>
      </c>
      <c r="M1782">
        <f>((Table1[[#This Row],[launched_at]]/60/60)/24)+DATE(1970,1,1)+(-5/24)</f>
        <v>41990.814155092587</v>
      </c>
      <c r="N1782" t="b">
        <v>0</v>
      </c>
      <c r="O1782">
        <v>4</v>
      </c>
      <c r="P1782" t="b">
        <v>0</v>
      </c>
      <c r="Q1782" t="s">
        <v>8271</v>
      </c>
      <c r="R1782" s="5">
        <f>Table1[[#This Row],[pledged]]/D1782</f>
        <v>2.1999999999999999E-2</v>
      </c>
      <c r="S1782" s="6">
        <f>IFERROR(Table1[[#This Row],[pledged]]/Table1[[#This Row],[backers_count]],0)</f>
        <v>27.5</v>
      </c>
      <c r="T1782" s="5" t="s">
        <v>8317</v>
      </c>
      <c r="U1782" s="5" t="s">
        <v>8318</v>
      </c>
    </row>
    <row r="1783" spans="1:21" ht="45" x14ac:dyDescent="0.2">
      <c r="A1783">
        <v>4053</v>
      </c>
      <c r="B1783" s="3" t="s">
        <v>4049</v>
      </c>
      <c r="C1783" s="3" t="s">
        <v>8157</v>
      </c>
      <c r="D1783">
        <v>500</v>
      </c>
      <c r="E1783">
        <v>110</v>
      </c>
      <c r="F1783" t="s">
        <v>8221</v>
      </c>
      <c r="G1783" t="s">
        <v>8225</v>
      </c>
      <c r="H1783" t="s">
        <v>8247</v>
      </c>
      <c r="I1783">
        <v>1416081600</v>
      </c>
      <c r="J1783" s="14" t="str">
        <f>TEXT(((Table1[[#This Row],[deadline]]/60/60)/24)+DATE(1970,1,1),"mmm")</f>
        <v>Nov</v>
      </c>
      <c r="K1783" s="14" t="str">
        <f>TEXT(((Table1[[#This Row],[deadline]]/60/60)/24)+DATE(1970,1,1),"yyyy")</f>
        <v>2014</v>
      </c>
      <c r="L1783">
        <v>1413477228</v>
      </c>
      <c r="M1783">
        <f>((Table1[[#This Row],[launched_at]]/60/60)/24)+DATE(1970,1,1)+(-5/24)</f>
        <v>41928.481805555552</v>
      </c>
      <c r="N1783" t="b">
        <v>0</v>
      </c>
      <c r="O1783">
        <v>2</v>
      </c>
      <c r="P1783" t="b">
        <v>0</v>
      </c>
      <c r="Q1783" t="s">
        <v>8271</v>
      </c>
      <c r="R1783" s="5">
        <f>Table1[[#This Row],[pledged]]/D1783</f>
        <v>0.22</v>
      </c>
      <c r="S1783" s="6">
        <f>IFERROR(Table1[[#This Row],[pledged]]/Table1[[#This Row],[backers_count]],0)</f>
        <v>55</v>
      </c>
      <c r="T1783" s="5" t="s">
        <v>8317</v>
      </c>
      <c r="U1783" s="5" t="s">
        <v>8318</v>
      </c>
    </row>
    <row r="1784" spans="1:21" ht="45" x14ac:dyDescent="0.2">
      <c r="A1784">
        <v>1118</v>
      </c>
      <c r="B1784" s="3" t="s">
        <v>1119</v>
      </c>
      <c r="C1784" s="3" t="s">
        <v>5228</v>
      </c>
      <c r="D1784">
        <v>4500</v>
      </c>
      <c r="E1784">
        <v>109</v>
      </c>
      <c r="F1784" t="s">
        <v>8221</v>
      </c>
      <c r="G1784" t="s">
        <v>8226</v>
      </c>
      <c r="H1784" t="s">
        <v>8248</v>
      </c>
      <c r="I1784">
        <v>1396666779</v>
      </c>
      <c r="J1784" s="14" t="str">
        <f>TEXT(((Table1[[#This Row],[deadline]]/60/60)/24)+DATE(1970,1,1),"mmm")</f>
        <v>Apr</v>
      </c>
      <c r="K1784" s="14" t="str">
        <f>TEXT(((Table1[[#This Row],[deadline]]/60/60)/24)+DATE(1970,1,1),"yyyy")</f>
        <v>2014</v>
      </c>
      <c r="L1784">
        <v>1394078379</v>
      </c>
      <c r="M1784">
        <f>((Table1[[#This Row],[launched_at]]/60/60)/24)+DATE(1970,1,1)+(-5/24)</f>
        <v>41703.958090277774</v>
      </c>
      <c r="N1784" t="b">
        <v>0</v>
      </c>
      <c r="O1784">
        <v>3</v>
      </c>
      <c r="P1784" t="b">
        <v>0</v>
      </c>
      <c r="Q1784" t="s">
        <v>8282</v>
      </c>
      <c r="R1784" s="5">
        <f>Table1[[#This Row],[pledged]]/D1784</f>
        <v>2.4222222222222221E-2</v>
      </c>
      <c r="S1784" s="6">
        <f>IFERROR(Table1[[#This Row],[pledged]]/Table1[[#This Row],[backers_count]],0)</f>
        <v>36.333333333333336</v>
      </c>
      <c r="T1784" s="5" t="s">
        <v>8333</v>
      </c>
      <c r="U1784" s="5" t="s">
        <v>8334</v>
      </c>
    </row>
    <row r="1785" spans="1:21" ht="30" x14ac:dyDescent="0.2">
      <c r="A1785">
        <v>1791</v>
      </c>
      <c r="B1785" s="3" t="s">
        <v>1792</v>
      </c>
      <c r="C1785" s="3" t="s">
        <v>5901</v>
      </c>
      <c r="D1785">
        <v>3000</v>
      </c>
      <c r="E1785">
        <v>107</v>
      </c>
      <c r="F1785" t="s">
        <v>8221</v>
      </c>
      <c r="G1785" t="s">
        <v>8225</v>
      </c>
      <c r="H1785" t="s">
        <v>8247</v>
      </c>
      <c r="I1785">
        <v>1422553565</v>
      </c>
      <c r="J1785" s="14" t="str">
        <f>TEXT(((Table1[[#This Row],[deadline]]/60/60)/24)+DATE(1970,1,1),"mmm")</f>
        <v>Jan</v>
      </c>
      <c r="K1785" s="14" t="str">
        <f>TEXT(((Table1[[#This Row],[deadline]]/60/60)/24)+DATE(1970,1,1),"yyyy")</f>
        <v>2015</v>
      </c>
      <c r="L1785">
        <v>1417369565</v>
      </c>
      <c r="M1785">
        <f>((Table1[[#This Row],[launched_at]]/60/60)/24)+DATE(1970,1,1)+(-5/24)</f>
        <v>41973.532002314816</v>
      </c>
      <c r="N1785" t="b">
        <v>1</v>
      </c>
      <c r="O1785">
        <v>4</v>
      </c>
      <c r="P1785" t="b">
        <v>0</v>
      </c>
      <c r="Q1785" t="s">
        <v>8285</v>
      </c>
      <c r="R1785" s="5">
        <f>Table1[[#This Row],[pledged]]/D1785</f>
        <v>3.5666666666666666E-2</v>
      </c>
      <c r="S1785" s="6">
        <f>IFERROR(Table1[[#This Row],[pledged]]/Table1[[#This Row],[backers_count]],0)</f>
        <v>26.75</v>
      </c>
      <c r="T1785" s="5" t="s">
        <v>8338</v>
      </c>
      <c r="U1785" s="5" t="s">
        <v>8339</v>
      </c>
    </row>
    <row r="1786" spans="1:21" ht="45" x14ac:dyDescent="0.2">
      <c r="A1786">
        <v>571</v>
      </c>
      <c r="B1786" s="3" t="s">
        <v>572</v>
      </c>
      <c r="C1786" s="3" t="s">
        <v>4681</v>
      </c>
      <c r="D1786">
        <v>25000</v>
      </c>
      <c r="E1786">
        <v>106</v>
      </c>
      <c r="F1786" t="s">
        <v>8221</v>
      </c>
      <c r="G1786" t="s">
        <v>8224</v>
      </c>
      <c r="H1786" t="s">
        <v>8246</v>
      </c>
      <c r="I1786">
        <v>1437969540</v>
      </c>
      <c r="J1786" s="14" t="str">
        <f>TEXT(((Table1[[#This Row],[deadline]]/60/60)/24)+DATE(1970,1,1),"mmm")</f>
        <v>Jul</v>
      </c>
      <c r="K1786" s="14" t="str">
        <f>TEXT(((Table1[[#This Row],[deadline]]/60/60)/24)+DATE(1970,1,1),"yyyy")</f>
        <v>2015</v>
      </c>
      <c r="L1786">
        <v>1436297723</v>
      </c>
      <c r="M1786">
        <f>((Table1[[#This Row],[launched_at]]/60/60)/24)+DATE(1970,1,1)+(-5/24)</f>
        <v>42192.607905092591</v>
      </c>
      <c r="N1786" t="b">
        <v>0</v>
      </c>
      <c r="O1786">
        <v>2</v>
      </c>
      <c r="P1786" t="b">
        <v>0</v>
      </c>
      <c r="Q1786" t="s">
        <v>8272</v>
      </c>
      <c r="R1786" s="5">
        <f>Table1[[#This Row],[pledged]]/D1786</f>
        <v>4.2399999999999998E-3</v>
      </c>
      <c r="S1786" s="6">
        <f>IFERROR(Table1[[#This Row],[pledged]]/Table1[[#This Row],[backers_count]],0)</f>
        <v>53</v>
      </c>
      <c r="T1786" s="5" t="s">
        <v>8319</v>
      </c>
      <c r="U1786" s="5" t="s">
        <v>8320</v>
      </c>
    </row>
    <row r="1787" spans="1:21" ht="45" x14ac:dyDescent="0.2">
      <c r="A1787">
        <v>968</v>
      </c>
      <c r="B1787" s="3" t="s">
        <v>969</v>
      </c>
      <c r="C1787" s="3" t="s">
        <v>5078</v>
      </c>
      <c r="D1787">
        <v>8000</v>
      </c>
      <c r="E1787">
        <v>106</v>
      </c>
      <c r="F1787" t="s">
        <v>8221</v>
      </c>
      <c r="G1787" t="s">
        <v>8224</v>
      </c>
      <c r="H1787" t="s">
        <v>8246</v>
      </c>
      <c r="I1787">
        <v>1408134034</v>
      </c>
      <c r="J1787" s="14" t="str">
        <f>TEXT(((Table1[[#This Row],[deadline]]/60/60)/24)+DATE(1970,1,1),"mmm")</f>
        <v>Aug</v>
      </c>
      <c r="K1787" s="14" t="str">
        <f>TEXT(((Table1[[#This Row],[deadline]]/60/60)/24)+DATE(1970,1,1),"yyyy")</f>
        <v>2014</v>
      </c>
      <c r="L1787">
        <v>1405542034</v>
      </c>
      <c r="M1787">
        <f>((Table1[[#This Row],[launched_at]]/60/60)/24)+DATE(1970,1,1)+(-5/24)</f>
        <v>41836.639282407406</v>
      </c>
      <c r="N1787" t="b">
        <v>0</v>
      </c>
      <c r="O1787">
        <v>4</v>
      </c>
      <c r="P1787" t="b">
        <v>0</v>
      </c>
      <c r="Q1787" t="s">
        <v>8273</v>
      </c>
      <c r="R1787" s="5">
        <f>Table1[[#This Row],[pledged]]/D1787</f>
        <v>1.325E-2</v>
      </c>
      <c r="S1787" s="6">
        <f>IFERROR(Table1[[#This Row],[pledged]]/Table1[[#This Row],[backers_count]],0)</f>
        <v>26.5</v>
      </c>
      <c r="T1787" s="5" t="s">
        <v>8319</v>
      </c>
      <c r="U1787" s="5" t="s">
        <v>8321</v>
      </c>
    </row>
    <row r="1788" spans="1:21" ht="75" x14ac:dyDescent="0.2">
      <c r="A1788">
        <v>984</v>
      </c>
      <c r="B1788" s="3" t="s">
        <v>985</v>
      </c>
      <c r="C1788" s="3" t="s">
        <v>5094</v>
      </c>
      <c r="D1788">
        <v>10000</v>
      </c>
      <c r="E1788">
        <v>106</v>
      </c>
      <c r="F1788" t="s">
        <v>8221</v>
      </c>
      <c r="G1788" t="s">
        <v>8224</v>
      </c>
      <c r="H1788" t="s">
        <v>8246</v>
      </c>
      <c r="I1788">
        <v>1427507208</v>
      </c>
      <c r="J1788" s="14" t="str">
        <f>TEXT(((Table1[[#This Row],[deadline]]/60/60)/24)+DATE(1970,1,1),"mmm")</f>
        <v>Mar</v>
      </c>
      <c r="K1788" s="14" t="str">
        <f>TEXT(((Table1[[#This Row],[deadline]]/60/60)/24)+DATE(1970,1,1),"yyyy")</f>
        <v>2015</v>
      </c>
      <c r="L1788">
        <v>1424918808</v>
      </c>
      <c r="M1788">
        <f>((Table1[[#This Row],[launched_at]]/60/60)/24)+DATE(1970,1,1)+(-5/24)</f>
        <v>42060.907499999994</v>
      </c>
      <c r="N1788" t="b">
        <v>0</v>
      </c>
      <c r="O1788">
        <v>3</v>
      </c>
      <c r="P1788" t="b">
        <v>0</v>
      </c>
      <c r="Q1788" t="s">
        <v>8273</v>
      </c>
      <c r="R1788" s="5">
        <f>Table1[[#This Row],[pledged]]/D1788</f>
        <v>1.06E-2</v>
      </c>
      <c r="S1788" s="6">
        <f>IFERROR(Table1[[#This Row],[pledged]]/Table1[[#This Row],[backers_count]],0)</f>
        <v>35.333333333333336</v>
      </c>
      <c r="T1788" s="5" t="s">
        <v>8319</v>
      </c>
      <c r="U1788" s="5" t="s">
        <v>8321</v>
      </c>
    </row>
    <row r="1789" spans="1:21" ht="45" x14ac:dyDescent="0.2">
      <c r="A1789">
        <v>712</v>
      </c>
      <c r="B1789" s="3" t="s">
        <v>713</v>
      </c>
      <c r="C1789" s="3" t="s">
        <v>4822</v>
      </c>
      <c r="D1789">
        <v>48500</v>
      </c>
      <c r="E1789">
        <v>105</v>
      </c>
      <c r="F1789" t="s">
        <v>8221</v>
      </c>
      <c r="G1789" t="s">
        <v>8224</v>
      </c>
      <c r="H1789" t="s">
        <v>8246</v>
      </c>
      <c r="I1789">
        <v>1455466832</v>
      </c>
      <c r="J1789" s="14" t="str">
        <f>TEXT(((Table1[[#This Row],[deadline]]/60/60)/24)+DATE(1970,1,1),"mmm")</f>
        <v>Feb</v>
      </c>
      <c r="K1789" s="14" t="str">
        <f>TEXT(((Table1[[#This Row],[deadline]]/60/60)/24)+DATE(1970,1,1),"yyyy")</f>
        <v>2016</v>
      </c>
      <c r="L1789">
        <v>1452874832</v>
      </c>
      <c r="M1789">
        <f>((Table1[[#This Row],[launched_at]]/60/60)/24)+DATE(1970,1,1)+(-5/24)</f>
        <v>42384.472592592596</v>
      </c>
      <c r="N1789" t="b">
        <v>0</v>
      </c>
      <c r="O1789">
        <v>4</v>
      </c>
      <c r="P1789" t="b">
        <v>0</v>
      </c>
      <c r="Q1789" t="s">
        <v>8273</v>
      </c>
      <c r="R1789" s="5">
        <f>Table1[[#This Row],[pledged]]/D1789</f>
        <v>2.1649484536082476E-3</v>
      </c>
      <c r="S1789" s="6">
        <f>IFERROR(Table1[[#This Row],[pledged]]/Table1[[#This Row],[backers_count]],0)</f>
        <v>26.25</v>
      </c>
      <c r="T1789" s="5" t="s">
        <v>8319</v>
      </c>
      <c r="U1789" s="5" t="s">
        <v>8321</v>
      </c>
    </row>
    <row r="1790" spans="1:21" ht="30" x14ac:dyDescent="0.2">
      <c r="A1790">
        <v>1405</v>
      </c>
      <c r="B1790" s="3" t="s">
        <v>1406</v>
      </c>
      <c r="C1790" s="3" t="s">
        <v>5515</v>
      </c>
      <c r="D1790">
        <v>25000</v>
      </c>
      <c r="E1790">
        <v>105</v>
      </c>
      <c r="F1790" t="s">
        <v>8221</v>
      </c>
      <c r="G1790" t="s">
        <v>8224</v>
      </c>
      <c r="H1790" t="s">
        <v>8246</v>
      </c>
      <c r="I1790">
        <v>1417195201</v>
      </c>
      <c r="J1790" s="14" t="str">
        <f>TEXT(((Table1[[#This Row],[deadline]]/60/60)/24)+DATE(1970,1,1),"mmm")</f>
        <v>Nov</v>
      </c>
      <c r="K1790" s="14" t="str">
        <f>TEXT(((Table1[[#This Row],[deadline]]/60/60)/24)+DATE(1970,1,1),"yyyy")</f>
        <v>2014</v>
      </c>
      <c r="L1790">
        <v>1414599601</v>
      </c>
      <c r="M1790">
        <f>((Table1[[#This Row],[launched_at]]/60/60)/24)+DATE(1970,1,1)+(-5/24)</f>
        <v>41941.472233796296</v>
      </c>
      <c r="N1790" t="b">
        <v>1</v>
      </c>
      <c r="O1790">
        <v>17</v>
      </c>
      <c r="P1790" t="b">
        <v>0</v>
      </c>
      <c r="Q1790" t="s">
        <v>8287</v>
      </c>
      <c r="R1790" s="5">
        <f>Table1[[#This Row],[pledged]]/D1790</f>
        <v>4.1999999999999997E-3</v>
      </c>
      <c r="S1790" s="6">
        <f>IFERROR(Table1[[#This Row],[pledged]]/Table1[[#This Row],[backers_count]],0)</f>
        <v>6.1764705882352944</v>
      </c>
      <c r="T1790" s="5" t="s">
        <v>8322</v>
      </c>
      <c r="U1790" s="5" t="s">
        <v>8341</v>
      </c>
    </row>
    <row r="1791" spans="1:21" ht="45" x14ac:dyDescent="0.2">
      <c r="A1791">
        <v>1481</v>
      </c>
      <c r="B1791" s="3" t="s">
        <v>1482</v>
      </c>
      <c r="C1791" s="3" t="s">
        <v>5591</v>
      </c>
      <c r="D1791">
        <v>5000</v>
      </c>
      <c r="E1791">
        <v>105</v>
      </c>
      <c r="F1791" t="s">
        <v>8221</v>
      </c>
      <c r="G1791" t="s">
        <v>8229</v>
      </c>
      <c r="H1791" t="s">
        <v>8251</v>
      </c>
      <c r="I1791">
        <v>1383430145</v>
      </c>
      <c r="J1791" s="14" t="str">
        <f>TEXT(((Table1[[#This Row],[deadline]]/60/60)/24)+DATE(1970,1,1),"mmm")</f>
        <v>Nov</v>
      </c>
      <c r="K1791" s="14" t="str">
        <f>TEXT(((Table1[[#This Row],[deadline]]/60/60)/24)+DATE(1970,1,1),"yyyy")</f>
        <v>2013</v>
      </c>
      <c r="L1791">
        <v>1380838145</v>
      </c>
      <c r="M1791">
        <f>((Table1[[#This Row],[launched_at]]/60/60)/24)+DATE(1970,1,1)+(-5/24)</f>
        <v>41550.714641203704</v>
      </c>
      <c r="N1791" t="b">
        <v>0</v>
      </c>
      <c r="O1791">
        <v>6</v>
      </c>
      <c r="P1791" t="b">
        <v>0</v>
      </c>
      <c r="Q1791" t="s">
        <v>8275</v>
      </c>
      <c r="R1791" s="5">
        <f>Table1[[#This Row],[pledged]]/D1791</f>
        <v>2.1000000000000001E-2</v>
      </c>
      <c r="S1791" s="6">
        <f>IFERROR(Table1[[#This Row],[pledged]]/Table1[[#This Row],[backers_count]],0)</f>
        <v>17.5</v>
      </c>
      <c r="T1791" s="5" t="s">
        <v>8322</v>
      </c>
      <c r="U1791" s="5" t="s">
        <v>8324</v>
      </c>
    </row>
    <row r="1792" spans="1:21" ht="45" x14ac:dyDescent="0.2">
      <c r="A1792">
        <v>2759</v>
      </c>
      <c r="B1792" s="3" t="s">
        <v>2759</v>
      </c>
      <c r="C1792" s="3" t="s">
        <v>6869</v>
      </c>
      <c r="D1792">
        <v>1000</v>
      </c>
      <c r="E1792">
        <v>105</v>
      </c>
      <c r="F1792" t="s">
        <v>8221</v>
      </c>
      <c r="G1792" t="s">
        <v>8226</v>
      </c>
      <c r="H1792" t="s">
        <v>8248</v>
      </c>
      <c r="I1792">
        <v>1468658866</v>
      </c>
      <c r="J1792" s="14" t="str">
        <f>TEXT(((Table1[[#This Row],[deadline]]/60/60)/24)+DATE(1970,1,1),"mmm")</f>
        <v>Jul</v>
      </c>
      <c r="K1792" s="14" t="str">
        <f>TEXT(((Table1[[#This Row],[deadline]]/60/60)/24)+DATE(1970,1,1),"yyyy")</f>
        <v>2016</v>
      </c>
      <c r="L1792">
        <v>1464943666</v>
      </c>
      <c r="M1792">
        <f>((Table1[[#This Row],[launched_at]]/60/60)/24)+DATE(1970,1,1)+(-5/24)</f>
        <v>42524.158171296294</v>
      </c>
      <c r="N1792" t="b">
        <v>0</v>
      </c>
      <c r="O1792">
        <v>2</v>
      </c>
      <c r="P1792" t="b">
        <v>0</v>
      </c>
      <c r="Q1792" t="s">
        <v>8304</v>
      </c>
      <c r="R1792" s="5">
        <f>Table1[[#This Row],[pledged]]/D1792</f>
        <v>0.105</v>
      </c>
      <c r="S1792" s="6">
        <f>IFERROR(Table1[[#This Row],[pledged]]/Table1[[#This Row],[backers_count]],0)</f>
        <v>52.5</v>
      </c>
      <c r="T1792" s="5" t="s">
        <v>8322</v>
      </c>
      <c r="U1792" s="5" t="s">
        <v>8358</v>
      </c>
    </row>
    <row r="1793" spans="1:21" ht="45" x14ac:dyDescent="0.2">
      <c r="A1793">
        <v>3077</v>
      </c>
      <c r="B1793" s="3" t="s">
        <v>3077</v>
      </c>
      <c r="C1793" s="3" t="s">
        <v>7187</v>
      </c>
      <c r="D1793">
        <v>22000</v>
      </c>
      <c r="E1793">
        <v>105</v>
      </c>
      <c r="F1793" t="s">
        <v>8221</v>
      </c>
      <c r="G1793" t="s">
        <v>8229</v>
      </c>
      <c r="H1793" t="s">
        <v>8251</v>
      </c>
      <c r="I1793">
        <v>1488495478</v>
      </c>
      <c r="J1793" s="14" t="str">
        <f>TEXT(((Table1[[#This Row],[deadline]]/60/60)/24)+DATE(1970,1,1),"mmm")</f>
        <v>Mar</v>
      </c>
      <c r="K1793" s="14" t="str">
        <f>TEXT(((Table1[[#This Row],[deadline]]/60/60)/24)+DATE(1970,1,1),"yyyy")</f>
        <v>2017</v>
      </c>
      <c r="L1793">
        <v>1485903478</v>
      </c>
      <c r="M1793">
        <f>((Table1[[#This Row],[launched_at]]/60/60)/24)+DATE(1970,1,1)+(-5/24)</f>
        <v>42766.74858796296</v>
      </c>
      <c r="N1793" t="b">
        <v>0</v>
      </c>
      <c r="O1793">
        <v>2</v>
      </c>
      <c r="P1793" t="b">
        <v>0</v>
      </c>
      <c r="Q1793" t="s">
        <v>8303</v>
      </c>
      <c r="R1793" s="5">
        <f>Table1[[#This Row],[pledged]]/D1793</f>
        <v>4.7727272727272731E-3</v>
      </c>
      <c r="S1793" s="6">
        <f>IFERROR(Table1[[#This Row],[pledged]]/Table1[[#This Row],[backers_count]],0)</f>
        <v>52.5</v>
      </c>
      <c r="T1793" s="5" t="s">
        <v>8317</v>
      </c>
      <c r="U1793" s="5" t="s">
        <v>8357</v>
      </c>
    </row>
    <row r="1794" spans="1:21" ht="45" x14ac:dyDescent="0.2">
      <c r="A1794">
        <v>4017</v>
      </c>
      <c r="B1794" s="3" t="s">
        <v>4013</v>
      </c>
      <c r="C1794" s="3" t="s">
        <v>8122</v>
      </c>
      <c r="D1794">
        <v>10000</v>
      </c>
      <c r="E1794">
        <v>105</v>
      </c>
      <c r="F1794" t="s">
        <v>8221</v>
      </c>
      <c r="G1794" t="s">
        <v>8224</v>
      </c>
      <c r="H1794" t="s">
        <v>8246</v>
      </c>
      <c r="I1794">
        <v>1409846874</v>
      </c>
      <c r="J1794" s="14" t="str">
        <f>TEXT(((Table1[[#This Row],[deadline]]/60/60)/24)+DATE(1970,1,1),"mmm")</f>
        <v>Sep</v>
      </c>
      <c r="K1794" s="14" t="str">
        <f>TEXT(((Table1[[#This Row],[deadline]]/60/60)/24)+DATE(1970,1,1),"yyyy")</f>
        <v>2014</v>
      </c>
      <c r="L1794">
        <v>1407254874</v>
      </c>
      <c r="M1794">
        <f>((Table1[[#This Row],[launched_at]]/60/60)/24)+DATE(1970,1,1)+(-5/24)</f>
        <v>41856.463819444441</v>
      </c>
      <c r="N1794" t="b">
        <v>0</v>
      </c>
      <c r="O1794">
        <v>2</v>
      </c>
      <c r="P1794" t="b">
        <v>0</v>
      </c>
      <c r="Q1794" t="s">
        <v>8271</v>
      </c>
      <c r="R1794" s="5">
        <f>Table1[[#This Row],[pledged]]/D1794</f>
        <v>1.0500000000000001E-2</v>
      </c>
      <c r="S1794" s="6">
        <f>IFERROR(Table1[[#This Row],[pledged]]/Table1[[#This Row],[backers_count]],0)</f>
        <v>52.5</v>
      </c>
      <c r="T1794" s="5" t="s">
        <v>8317</v>
      </c>
      <c r="U1794" s="5" t="s">
        <v>8318</v>
      </c>
    </row>
    <row r="1795" spans="1:21" ht="45" x14ac:dyDescent="0.2">
      <c r="A1795">
        <v>2134</v>
      </c>
      <c r="B1795" s="3" t="s">
        <v>2135</v>
      </c>
      <c r="C1795" s="3" t="s">
        <v>6244</v>
      </c>
      <c r="D1795">
        <v>6000</v>
      </c>
      <c r="E1795">
        <v>104</v>
      </c>
      <c r="F1795" t="s">
        <v>8221</v>
      </c>
      <c r="G1795" t="s">
        <v>8224</v>
      </c>
      <c r="H1795" t="s">
        <v>8246</v>
      </c>
      <c r="I1795">
        <v>1367097391</v>
      </c>
      <c r="J1795" s="14" t="str">
        <f>TEXT(((Table1[[#This Row],[deadline]]/60/60)/24)+DATE(1970,1,1),"mmm")</f>
        <v>Apr</v>
      </c>
      <c r="K1795" s="14" t="str">
        <f>TEXT(((Table1[[#This Row],[deadline]]/60/60)/24)+DATE(1970,1,1),"yyyy")</f>
        <v>2013</v>
      </c>
      <c r="L1795">
        <v>1364505391</v>
      </c>
      <c r="M1795">
        <f>((Table1[[#This Row],[launched_at]]/60/60)/24)+DATE(1970,1,1)+(-5/24)</f>
        <v>41361.678136574068</v>
      </c>
      <c r="N1795" t="b">
        <v>0</v>
      </c>
      <c r="O1795">
        <v>3</v>
      </c>
      <c r="P1795" t="b">
        <v>0</v>
      </c>
      <c r="Q1795" t="s">
        <v>8282</v>
      </c>
      <c r="R1795" s="5">
        <f>Table1[[#This Row],[pledged]]/D1795</f>
        <v>1.7333333333333333E-2</v>
      </c>
      <c r="S1795" s="6">
        <f>IFERROR(Table1[[#This Row],[pledged]]/Table1[[#This Row],[backers_count]],0)</f>
        <v>34.666666666666664</v>
      </c>
      <c r="T1795" s="5" t="s">
        <v>8333</v>
      </c>
      <c r="U1795" s="5" t="s">
        <v>8334</v>
      </c>
    </row>
    <row r="1796" spans="1:21" ht="30" x14ac:dyDescent="0.2">
      <c r="A1796">
        <v>1916</v>
      </c>
      <c r="B1796" s="3" t="s">
        <v>1917</v>
      </c>
      <c r="C1796" s="3" t="s">
        <v>6026</v>
      </c>
      <c r="D1796">
        <v>20000</v>
      </c>
      <c r="E1796">
        <v>102</v>
      </c>
      <c r="F1796" t="s">
        <v>8221</v>
      </c>
      <c r="G1796" t="s">
        <v>8224</v>
      </c>
      <c r="H1796" t="s">
        <v>8246</v>
      </c>
      <c r="I1796">
        <v>1478542375</v>
      </c>
      <c r="J1796" s="14" t="str">
        <f>TEXT(((Table1[[#This Row],[deadline]]/60/60)/24)+DATE(1970,1,1),"mmm")</f>
        <v>Nov</v>
      </c>
      <c r="K1796" s="14" t="str">
        <f>TEXT(((Table1[[#This Row],[deadline]]/60/60)/24)+DATE(1970,1,1),"yyyy")</f>
        <v>2016</v>
      </c>
      <c r="L1796">
        <v>1476378775</v>
      </c>
      <c r="M1796">
        <f>((Table1[[#This Row],[launched_at]]/60/60)/24)+DATE(1970,1,1)+(-5/24)</f>
        <v>42656.508969907409</v>
      </c>
      <c r="N1796" t="b">
        <v>0</v>
      </c>
      <c r="O1796">
        <v>6</v>
      </c>
      <c r="P1796" t="b">
        <v>0</v>
      </c>
      <c r="Q1796" t="s">
        <v>8294</v>
      </c>
      <c r="R1796" s="5">
        <f>Table1[[#This Row],[pledged]]/D1796</f>
        <v>5.1000000000000004E-3</v>
      </c>
      <c r="S1796" s="6">
        <f>IFERROR(Table1[[#This Row],[pledged]]/Table1[[#This Row],[backers_count]],0)</f>
        <v>17</v>
      </c>
      <c r="T1796" s="5" t="s">
        <v>8319</v>
      </c>
      <c r="U1796" s="5" t="s">
        <v>8348</v>
      </c>
    </row>
    <row r="1797" spans="1:21" ht="45" x14ac:dyDescent="0.2">
      <c r="A1797">
        <v>3192</v>
      </c>
      <c r="B1797" s="3" t="s">
        <v>3192</v>
      </c>
      <c r="C1797" s="3" t="s">
        <v>7302</v>
      </c>
      <c r="D1797">
        <v>10000</v>
      </c>
      <c r="E1797">
        <v>102</v>
      </c>
      <c r="F1797" t="s">
        <v>8221</v>
      </c>
      <c r="G1797" t="s">
        <v>8225</v>
      </c>
      <c r="H1797" t="s">
        <v>8247</v>
      </c>
      <c r="I1797">
        <v>1425160800</v>
      </c>
      <c r="J1797" s="14" t="str">
        <f>TEXT(((Table1[[#This Row],[deadline]]/60/60)/24)+DATE(1970,1,1),"mmm")</f>
        <v>Feb</v>
      </c>
      <c r="K1797" s="14" t="str">
        <f>TEXT(((Table1[[#This Row],[deadline]]/60/60)/24)+DATE(1970,1,1),"yyyy")</f>
        <v>2015</v>
      </c>
      <c r="L1797">
        <v>1421274859</v>
      </c>
      <c r="M1797">
        <f>((Table1[[#This Row],[launched_at]]/60/60)/24)+DATE(1970,1,1)+(-5/24)</f>
        <v>42018.732164351844</v>
      </c>
      <c r="N1797" t="b">
        <v>0</v>
      </c>
      <c r="O1797">
        <v>8</v>
      </c>
      <c r="P1797" t="b">
        <v>0</v>
      </c>
      <c r="Q1797" t="s">
        <v>8305</v>
      </c>
      <c r="R1797" s="5">
        <f>Table1[[#This Row],[pledged]]/D1797</f>
        <v>1.0200000000000001E-2</v>
      </c>
      <c r="S1797" s="6">
        <f>IFERROR(Table1[[#This Row],[pledged]]/Table1[[#This Row],[backers_count]],0)</f>
        <v>12.75</v>
      </c>
      <c r="T1797" s="5" t="s">
        <v>8317</v>
      </c>
      <c r="U1797" s="5" t="s">
        <v>8359</v>
      </c>
    </row>
    <row r="1798" spans="1:21" ht="45" x14ac:dyDescent="0.2">
      <c r="A1798">
        <v>861</v>
      </c>
      <c r="B1798" s="3" t="s">
        <v>862</v>
      </c>
      <c r="C1798" s="3" t="s">
        <v>4971</v>
      </c>
      <c r="D1798">
        <v>4500</v>
      </c>
      <c r="E1798">
        <v>101</v>
      </c>
      <c r="F1798" t="s">
        <v>8221</v>
      </c>
      <c r="G1798" t="s">
        <v>8224</v>
      </c>
      <c r="H1798" t="s">
        <v>8246</v>
      </c>
      <c r="I1798">
        <v>1474067404</v>
      </c>
      <c r="J1798" s="14" t="str">
        <f>TEXT(((Table1[[#This Row],[deadline]]/60/60)/24)+DATE(1970,1,1),"mmm")</f>
        <v>Sep</v>
      </c>
      <c r="K1798" s="14" t="str">
        <f>TEXT(((Table1[[#This Row],[deadline]]/60/60)/24)+DATE(1970,1,1),"yyyy")</f>
        <v>2016</v>
      </c>
      <c r="L1798">
        <v>1471475404</v>
      </c>
      <c r="M1798">
        <f>((Table1[[#This Row],[launched_at]]/60/60)/24)+DATE(1970,1,1)+(-5/24)</f>
        <v>42599.756990740738</v>
      </c>
      <c r="N1798" t="b">
        <v>0</v>
      </c>
      <c r="O1798">
        <v>2</v>
      </c>
      <c r="P1798" t="b">
        <v>0</v>
      </c>
      <c r="Q1798" t="s">
        <v>8278</v>
      </c>
      <c r="R1798" s="5">
        <f>Table1[[#This Row],[pledged]]/D1798</f>
        <v>2.2444444444444444E-2</v>
      </c>
      <c r="S1798" s="6">
        <f>IFERROR(Table1[[#This Row],[pledged]]/Table1[[#This Row],[backers_count]],0)</f>
        <v>50.5</v>
      </c>
      <c r="T1798" s="5" t="s">
        <v>8325</v>
      </c>
      <c r="U1798" s="5" t="s">
        <v>8328</v>
      </c>
    </row>
    <row r="1799" spans="1:21" ht="45" x14ac:dyDescent="0.2">
      <c r="A1799">
        <v>1550</v>
      </c>
      <c r="B1799" s="3" t="s">
        <v>1551</v>
      </c>
      <c r="C1799" s="3" t="s">
        <v>5660</v>
      </c>
      <c r="D1799">
        <v>750</v>
      </c>
      <c r="E1799">
        <v>101</v>
      </c>
      <c r="F1799" t="s">
        <v>8221</v>
      </c>
      <c r="G1799" t="s">
        <v>8225</v>
      </c>
      <c r="H1799" t="s">
        <v>8247</v>
      </c>
      <c r="I1799">
        <v>1463050034</v>
      </c>
      <c r="J1799" s="14" t="str">
        <f>TEXT(((Table1[[#This Row],[deadline]]/60/60)/24)+DATE(1970,1,1),"mmm")</f>
        <v>May</v>
      </c>
      <c r="K1799" s="14" t="str">
        <f>TEXT(((Table1[[#This Row],[deadline]]/60/60)/24)+DATE(1970,1,1),"yyyy")</f>
        <v>2016</v>
      </c>
      <c r="L1799">
        <v>1460458034</v>
      </c>
      <c r="M1799">
        <f>((Table1[[#This Row],[launched_at]]/60/60)/24)+DATE(1970,1,1)+(-5/24)</f>
        <v>42472.24113425926</v>
      </c>
      <c r="N1799" t="b">
        <v>0</v>
      </c>
      <c r="O1799">
        <v>7</v>
      </c>
      <c r="P1799" t="b">
        <v>0</v>
      </c>
      <c r="Q1799" t="s">
        <v>8289</v>
      </c>
      <c r="R1799" s="5">
        <f>Table1[[#This Row],[pledged]]/D1799</f>
        <v>0.13466666666666666</v>
      </c>
      <c r="S1799" s="6">
        <f>IFERROR(Table1[[#This Row],[pledged]]/Table1[[#This Row],[backers_count]],0)</f>
        <v>14.428571428571429</v>
      </c>
      <c r="T1799" s="5" t="s">
        <v>8338</v>
      </c>
      <c r="U1799" s="5" t="s">
        <v>8343</v>
      </c>
    </row>
    <row r="1800" spans="1:21" ht="45" x14ac:dyDescent="0.2">
      <c r="A1800">
        <v>3947</v>
      </c>
      <c r="B1800" s="3" t="s">
        <v>3944</v>
      </c>
      <c r="C1800" s="3" t="s">
        <v>8055</v>
      </c>
      <c r="D1800">
        <v>3000</v>
      </c>
      <c r="E1800">
        <v>101</v>
      </c>
      <c r="F1800" t="s">
        <v>8221</v>
      </c>
      <c r="G1800" t="s">
        <v>8224</v>
      </c>
      <c r="H1800" t="s">
        <v>8246</v>
      </c>
      <c r="I1800">
        <v>1475378744</v>
      </c>
      <c r="J1800" s="14" t="str">
        <f>TEXT(((Table1[[#This Row],[deadline]]/60/60)/24)+DATE(1970,1,1),"mmm")</f>
        <v>Oct</v>
      </c>
      <c r="K1800" s="14" t="str">
        <f>TEXT(((Table1[[#This Row],[deadline]]/60/60)/24)+DATE(1970,1,1),"yyyy")</f>
        <v>2016</v>
      </c>
      <c r="L1800">
        <v>1472786744</v>
      </c>
      <c r="M1800">
        <f>((Table1[[#This Row],[launched_at]]/60/60)/24)+DATE(1970,1,1)+(-5/24)</f>
        <v>42614.934537037036</v>
      </c>
      <c r="N1800" t="b">
        <v>0</v>
      </c>
      <c r="O1800">
        <v>2</v>
      </c>
      <c r="P1800" t="b">
        <v>0</v>
      </c>
      <c r="Q1800" t="s">
        <v>8271</v>
      </c>
      <c r="R1800" s="5">
        <f>Table1[[#This Row],[pledged]]/D1800</f>
        <v>3.3666666666666664E-2</v>
      </c>
      <c r="S1800" s="6">
        <f>IFERROR(Table1[[#This Row],[pledged]]/Table1[[#This Row],[backers_count]],0)</f>
        <v>50.5</v>
      </c>
      <c r="T1800" s="5" t="s">
        <v>8317</v>
      </c>
      <c r="U1800" s="5" t="s">
        <v>8318</v>
      </c>
    </row>
    <row r="1801" spans="1:21" ht="45" x14ac:dyDescent="0.2">
      <c r="A1801">
        <v>218</v>
      </c>
      <c r="B1801" s="3" t="s">
        <v>220</v>
      </c>
      <c r="C1801" s="3" t="s">
        <v>4328</v>
      </c>
      <c r="D1801">
        <v>5000</v>
      </c>
      <c r="E1801">
        <v>100</v>
      </c>
      <c r="F1801" t="s">
        <v>8221</v>
      </c>
      <c r="G1801" t="s">
        <v>8224</v>
      </c>
      <c r="H1801" t="s">
        <v>8246</v>
      </c>
      <c r="I1801">
        <v>1431702289</v>
      </c>
      <c r="J1801" s="14" t="str">
        <f>TEXT(((Table1[[#This Row],[deadline]]/60/60)/24)+DATE(1970,1,1),"mmm")</f>
        <v>May</v>
      </c>
      <c r="K1801" s="14" t="str">
        <f>TEXT(((Table1[[#This Row],[deadline]]/60/60)/24)+DATE(1970,1,1),"yyyy")</f>
        <v>2015</v>
      </c>
      <c r="L1801">
        <v>1426518289</v>
      </c>
      <c r="M1801" s="13">
        <f>((Table1[[#This Row],[launched_at]]/60/60)/24)+DATE(1970,1,1)+(-5/24)</f>
        <v>42079.420011574075</v>
      </c>
      <c r="N1801" t="b">
        <v>0</v>
      </c>
      <c r="O1801">
        <v>1</v>
      </c>
      <c r="P1801" t="b">
        <v>0</v>
      </c>
      <c r="Q1801" t="s">
        <v>8268</v>
      </c>
      <c r="R1801" s="5">
        <f>Table1[[#This Row],[pledged]]/D1801</f>
        <v>0.02</v>
      </c>
      <c r="S1801" s="6">
        <f>IFERROR(Table1[[#This Row],[pledged]]/Table1[[#This Row],[backers_count]],0)</f>
        <v>100</v>
      </c>
      <c r="T1801" s="5" t="s">
        <v>8310</v>
      </c>
      <c r="U1801" s="5" t="s">
        <v>8314</v>
      </c>
    </row>
    <row r="1802" spans="1:21" x14ac:dyDescent="0.2">
      <c r="A1802">
        <v>919</v>
      </c>
      <c r="B1802" s="3" t="s">
        <v>920</v>
      </c>
      <c r="C1802" s="3" t="s">
        <v>5029</v>
      </c>
      <c r="D1802">
        <v>20000</v>
      </c>
      <c r="E1802">
        <v>100</v>
      </c>
      <c r="F1802" t="s">
        <v>8221</v>
      </c>
      <c r="G1802" t="s">
        <v>8224</v>
      </c>
      <c r="H1802" t="s">
        <v>8246</v>
      </c>
      <c r="I1802">
        <v>1355930645</v>
      </c>
      <c r="J1802" s="14" t="str">
        <f>TEXT(((Table1[[#This Row],[deadline]]/60/60)/24)+DATE(1970,1,1),"mmm")</f>
        <v>Dec</v>
      </c>
      <c r="K1802" s="14" t="str">
        <f>TEXT(((Table1[[#This Row],[deadline]]/60/60)/24)+DATE(1970,1,1),"yyyy")</f>
        <v>2012</v>
      </c>
      <c r="L1802">
        <v>1352906645</v>
      </c>
      <c r="M1802">
        <f>((Table1[[#This Row],[launched_at]]/60/60)/24)+DATE(1970,1,1)+(-5/24)</f>
        <v>41227.433391203704</v>
      </c>
      <c r="N1802" t="b">
        <v>0</v>
      </c>
      <c r="O1802">
        <v>1</v>
      </c>
      <c r="P1802" t="b">
        <v>0</v>
      </c>
      <c r="Q1802" t="s">
        <v>8278</v>
      </c>
      <c r="R1802" s="5">
        <f>Table1[[#This Row],[pledged]]/D1802</f>
        <v>5.0000000000000001E-3</v>
      </c>
      <c r="S1802" s="6">
        <f>IFERROR(Table1[[#This Row],[pledged]]/Table1[[#This Row],[backers_count]],0)</f>
        <v>100</v>
      </c>
      <c r="T1802" s="5" t="s">
        <v>8325</v>
      </c>
      <c r="U1802" s="5" t="s">
        <v>8328</v>
      </c>
    </row>
    <row r="1803" spans="1:21" ht="45" x14ac:dyDescent="0.2">
      <c r="A1803">
        <v>1100</v>
      </c>
      <c r="B1803" s="3" t="s">
        <v>1101</v>
      </c>
      <c r="C1803" s="3" t="s">
        <v>5210</v>
      </c>
      <c r="D1803">
        <v>4000</v>
      </c>
      <c r="E1803">
        <v>100</v>
      </c>
      <c r="F1803" t="s">
        <v>8221</v>
      </c>
      <c r="G1803" t="s">
        <v>8236</v>
      </c>
      <c r="H1803" t="s">
        <v>8249</v>
      </c>
      <c r="I1803">
        <v>1455417571</v>
      </c>
      <c r="J1803" s="14" t="str">
        <f>TEXT(((Table1[[#This Row],[deadline]]/60/60)/24)+DATE(1970,1,1),"mmm")</f>
        <v>Feb</v>
      </c>
      <c r="K1803" s="14" t="str">
        <f>TEXT(((Table1[[#This Row],[deadline]]/60/60)/24)+DATE(1970,1,1),"yyyy")</f>
        <v>2016</v>
      </c>
      <c r="L1803">
        <v>1452825571</v>
      </c>
      <c r="M1803">
        <f>((Table1[[#This Row],[launched_at]]/60/60)/24)+DATE(1970,1,1)+(-5/24)</f>
        <v>42383.902442129627</v>
      </c>
      <c r="N1803" t="b">
        <v>0</v>
      </c>
      <c r="O1803">
        <v>10</v>
      </c>
      <c r="P1803" t="b">
        <v>0</v>
      </c>
      <c r="Q1803" t="s">
        <v>8282</v>
      </c>
      <c r="R1803" s="5">
        <f>Table1[[#This Row],[pledged]]/D1803</f>
        <v>2.5000000000000001E-2</v>
      </c>
      <c r="S1803" s="6">
        <f>IFERROR(Table1[[#This Row],[pledged]]/Table1[[#This Row],[backers_count]],0)</f>
        <v>10</v>
      </c>
      <c r="T1803" s="5" t="s">
        <v>8333</v>
      </c>
      <c r="U1803" s="5" t="s">
        <v>8334</v>
      </c>
    </row>
    <row r="1804" spans="1:21" ht="30" x14ac:dyDescent="0.2">
      <c r="A1804">
        <v>1145</v>
      </c>
      <c r="B1804" s="3" t="s">
        <v>1146</v>
      </c>
      <c r="C1804" s="3" t="s">
        <v>5255</v>
      </c>
      <c r="D1804">
        <v>80000</v>
      </c>
      <c r="E1804">
        <v>100</v>
      </c>
      <c r="F1804" t="s">
        <v>8221</v>
      </c>
      <c r="G1804" t="s">
        <v>8224</v>
      </c>
      <c r="H1804" t="s">
        <v>8246</v>
      </c>
      <c r="I1804">
        <v>1412272592</v>
      </c>
      <c r="J1804" s="14" t="str">
        <f>TEXT(((Table1[[#This Row],[deadline]]/60/60)/24)+DATE(1970,1,1),"mmm")</f>
        <v>Oct</v>
      </c>
      <c r="K1804" s="14" t="str">
        <f>TEXT(((Table1[[#This Row],[deadline]]/60/60)/24)+DATE(1970,1,1),"yyyy")</f>
        <v>2014</v>
      </c>
      <c r="L1804">
        <v>1407088592</v>
      </c>
      <c r="M1804">
        <f>((Table1[[#This Row],[launched_at]]/60/60)/24)+DATE(1970,1,1)+(-5/24)</f>
        <v>41854.539259259262</v>
      </c>
      <c r="N1804" t="b">
        <v>0</v>
      </c>
      <c r="O1804">
        <v>1</v>
      </c>
      <c r="P1804" t="b">
        <v>0</v>
      </c>
      <c r="Q1804" t="s">
        <v>8284</v>
      </c>
      <c r="R1804" s="5">
        <f>Table1[[#This Row],[pledged]]/D1804</f>
        <v>1.25E-3</v>
      </c>
      <c r="S1804" s="6">
        <f>IFERROR(Table1[[#This Row],[pledged]]/Table1[[#This Row],[backers_count]],0)</f>
        <v>100</v>
      </c>
      <c r="T1804" s="5" t="s">
        <v>8336</v>
      </c>
      <c r="U1804" s="5" t="s">
        <v>8337</v>
      </c>
    </row>
    <row r="1805" spans="1:21" ht="45" x14ac:dyDescent="0.2">
      <c r="A1805">
        <v>1170</v>
      </c>
      <c r="B1805" s="3" t="s">
        <v>1171</v>
      </c>
      <c r="C1805" s="3" t="s">
        <v>5280</v>
      </c>
      <c r="D1805">
        <v>25000</v>
      </c>
      <c r="E1805">
        <v>100</v>
      </c>
      <c r="F1805" t="s">
        <v>8221</v>
      </c>
      <c r="G1805" t="s">
        <v>8225</v>
      </c>
      <c r="H1805" t="s">
        <v>8247</v>
      </c>
      <c r="I1805">
        <v>1433021171</v>
      </c>
      <c r="J1805" s="14" t="str">
        <f>TEXT(((Table1[[#This Row],[deadline]]/60/60)/24)+DATE(1970,1,1),"mmm")</f>
        <v>May</v>
      </c>
      <c r="K1805" s="14" t="str">
        <f>TEXT(((Table1[[#This Row],[deadline]]/60/60)/24)+DATE(1970,1,1),"yyyy")</f>
        <v>2015</v>
      </c>
      <c r="L1805">
        <v>1430429171</v>
      </c>
      <c r="M1805">
        <f>((Table1[[#This Row],[launched_at]]/60/60)/24)+DATE(1970,1,1)+(-5/24)</f>
        <v>42124.684849537036</v>
      </c>
      <c r="N1805" t="b">
        <v>0</v>
      </c>
      <c r="O1805">
        <v>2</v>
      </c>
      <c r="P1805" t="b">
        <v>0</v>
      </c>
      <c r="Q1805" t="s">
        <v>8284</v>
      </c>
      <c r="R1805" s="5">
        <f>Table1[[#This Row],[pledged]]/D1805</f>
        <v>4.0000000000000001E-3</v>
      </c>
      <c r="S1805" s="6">
        <f>IFERROR(Table1[[#This Row],[pledged]]/Table1[[#This Row],[backers_count]],0)</f>
        <v>50</v>
      </c>
      <c r="T1805" s="5" t="s">
        <v>8336</v>
      </c>
      <c r="U1805" s="5" t="s">
        <v>8337</v>
      </c>
    </row>
    <row r="1806" spans="1:21" ht="45" x14ac:dyDescent="0.2">
      <c r="A1806">
        <v>1183</v>
      </c>
      <c r="B1806" s="3" t="s">
        <v>1184</v>
      </c>
      <c r="C1806" s="3" t="s">
        <v>5293</v>
      </c>
      <c r="D1806">
        <v>2500</v>
      </c>
      <c r="E1806">
        <v>100</v>
      </c>
      <c r="F1806" t="s">
        <v>8221</v>
      </c>
      <c r="G1806" t="s">
        <v>8224</v>
      </c>
      <c r="H1806" t="s">
        <v>8246</v>
      </c>
      <c r="I1806">
        <v>1478059140</v>
      </c>
      <c r="J1806" s="14" t="str">
        <f>TEXT(((Table1[[#This Row],[deadline]]/60/60)/24)+DATE(1970,1,1),"mmm")</f>
        <v>Nov</v>
      </c>
      <c r="K1806" s="14" t="str">
        <f>TEXT(((Table1[[#This Row],[deadline]]/60/60)/24)+DATE(1970,1,1),"yyyy")</f>
        <v>2016</v>
      </c>
      <c r="L1806">
        <v>1476391223</v>
      </c>
      <c r="M1806">
        <f>((Table1[[#This Row],[launched_at]]/60/60)/24)+DATE(1970,1,1)+(-5/24)</f>
        <v>42656.653043981474</v>
      </c>
      <c r="N1806" t="b">
        <v>0</v>
      </c>
      <c r="O1806">
        <v>3</v>
      </c>
      <c r="P1806" t="b">
        <v>0</v>
      </c>
      <c r="Q1806" t="s">
        <v>8284</v>
      </c>
      <c r="R1806" s="5">
        <f>Table1[[#This Row],[pledged]]/D1806</f>
        <v>0.04</v>
      </c>
      <c r="S1806" s="6">
        <f>IFERROR(Table1[[#This Row],[pledged]]/Table1[[#This Row],[backers_count]],0)</f>
        <v>33.333333333333336</v>
      </c>
      <c r="T1806" s="5" t="s">
        <v>8336</v>
      </c>
      <c r="U1806" s="5" t="s">
        <v>8337</v>
      </c>
    </row>
    <row r="1807" spans="1:21" ht="45" x14ac:dyDescent="0.2">
      <c r="A1807">
        <v>1413</v>
      </c>
      <c r="B1807" s="3" t="s">
        <v>1414</v>
      </c>
      <c r="C1807" s="3" t="s">
        <v>5523</v>
      </c>
      <c r="D1807">
        <v>2000</v>
      </c>
      <c r="E1807">
        <v>100</v>
      </c>
      <c r="F1807" t="s">
        <v>8221</v>
      </c>
      <c r="G1807" t="s">
        <v>8237</v>
      </c>
      <c r="H1807" t="s">
        <v>8249</v>
      </c>
      <c r="I1807">
        <v>1455964170</v>
      </c>
      <c r="J1807" s="14" t="str">
        <f>TEXT(((Table1[[#This Row],[deadline]]/60/60)/24)+DATE(1970,1,1),"mmm")</f>
        <v>Feb</v>
      </c>
      <c r="K1807" s="14" t="str">
        <f>TEXT(((Table1[[#This Row],[deadline]]/60/60)/24)+DATE(1970,1,1),"yyyy")</f>
        <v>2016</v>
      </c>
      <c r="L1807">
        <v>1450780170</v>
      </c>
      <c r="M1807">
        <f>((Table1[[#This Row],[launched_at]]/60/60)/24)+DATE(1970,1,1)+(-5/24)</f>
        <v>42360.228819444441</v>
      </c>
      <c r="N1807" t="b">
        <v>0</v>
      </c>
      <c r="O1807">
        <v>1</v>
      </c>
      <c r="P1807" t="b">
        <v>0</v>
      </c>
      <c r="Q1807" t="s">
        <v>8287</v>
      </c>
      <c r="R1807" s="5">
        <f>Table1[[#This Row],[pledged]]/D1807</f>
        <v>0.05</v>
      </c>
      <c r="S1807" s="6">
        <f>IFERROR(Table1[[#This Row],[pledged]]/Table1[[#This Row],[backers_count]],0)</f>
        <v>100</v>
      </c>
      <c r="T1807" s="5" t="s">
        <v>8322</v>
      </c>
      <c r="U1807" s="5" t="s">
        <v>8341</v>
      </c>
    </row>
    <row r="1808" spans="1:21" ht="45" x14ac:dyDescent="0.2">
      <c r="A1808">
        <v>1423</v>
      </c>
      <c r="B1808" s="3" t="s">
        <v>1424</v>
      </c>
      <c r="C1808" s="3" t="s">
        <v>5533</v>
      </c>
      <c r="D1808">
        <v>30000</v>
      </c>
      <c r="E1808">
        <v>100</v>
      </c>
      <c r="F1808" t="s">
        <v>8221</v>
      </c>
      <c r="G1808" t="s">
        <v>8226</v>
      </c>
      <c r="H1808" t="s">
        <v>8248</v>
      </c>
      <c r="I1808">
        <v>1451637531</v>
      </c>
      <c r="J1808" s="14" t="str">
        <f>TEXT(((Table1[[#This Row],[deadline]]/60/60)/24)+DATE(1970,1,1),"mmm")</f>
        <v>Jan</v>
      </c>
      <c r="K1808" s="14" t="str">
        <f>TEXT(((Table1[[#This Row],[deadline]]/60/60)/24)+DATE(1970,1,1),"yyyy")</f>
        <v>2016</v>
      </c>
      <c r="L1808">
        <v>1449045531</v>
      </c>
      <c r="M1808">
        <f>((Table1[[#This Row],[launched_at]]/60/60)/24)+DATE(1970,1,1)+(-5/24)</f>
        <v>42340.151979166665</v>
      </c>
      <c r="N1808" t="b">
        <v>0</v>
      </c>
      <c r="O1808">
        <v>1</v>
      </c>
      <c r="P1808" t="b">
        <v>0</v>
      </c>
      <c r="Q1808" t="s">
        <v>8287</v>
      </c>
      <c r="R1808" s="5">
        <f>Table1[[#This Row],[pledged]]/D1808</f>
        <v>3.3333333333333335E-3</v>
      </c>
      <c r="S1808" s="6">
        <f>IFERROR(Table1[[#This Row],[pledged]]/Table1[[#This Row],[backers_count]],0)</f>
        <v>100</v>
      </c>
      <c r="T1808" s="5" t="s">
        <v>8322</v>
      </c>
      <c r="U1808" s="5" t="s">
        <v>8341</v>
      </c>
    </row>
    <row r="1809" spans="1:21" ht="30" x14ac:dyDescent="0.2">
      <c r="A1809">
        <v>1491</v>
      </c>
      <c r="B1809" s="3" t="s">
        <v>1492</v>
      </c>
      <c r="C1809" s="3" t="s">
        <v>5601</v>
      </c>
      <c r="D1809">
        <v>1200</v>
      </c>
      <c r="E1809">
        <v>100</v>
      </c>
      <c r="F1809" t="s">
        <v>8221</v>
      </c>
      <c r="G1809" t="s">
        <v>8224</v>
      </c>
      <c r="H1809" t="s">
        <v>8246</v>
      </c>
      <c r="I1809">
        <v>1424014680</v>
      </c>
      <c r="J1809" s="14" t="str">
        <f>TEXT(((Table1[[#This Row],[deadline]]/60/60)/24)+DATE(1970,1,1),"mmm")</f>
        <v>Feb</v>
      </c>
      <c r="K1809" s="14" t="str">
        <f>TEXT(((Table1[[#This Row],[deadline]]/60/60)/24)+DATE(1970,1,1),"yyyy")</f>
        <v>2015</v>
      </c>
      <c r="L1809">
        <v>1418922443</v>
      </c>
      <c r="M1809">
        <f>((Table1[[#This Row],[launched_at]]/60/60)/24)+DATE(1970,1,1)+(-5/24)</f>
        <v>41991.505127314813</v>
      </c>
      <c r="N1809" t="b">
        <v>0</v>
      </c>
      <c r="O1809">
        <v>1</v>
      </c>
      <c r="P1809" t="b">
        <v>0</v>
      </c>
      <c r="Q1809" t="s">
        <v>8275</v>
      </c>
      <c r="R1809" s="5">
        <f>Table1[[#This Row],[pledged]]/D1809</f>
        <v>8.3333333333333329E-2</v>
      </c>
      <c r="S1809" s="6">
        <f>IFERROR(Table1[[#This Row],[pledged]]/Table1[[#This Row],[backers_count]],0)</f>
        <v>100</v>
      </c>
      <c r="T1809" s="5" t="s">
        <v>8322</v>
      </c>
      <c r="U1809" s="5" t="s">
        <v>8324</v>
      </c>
    </row>
    <row r="1810" spans="1:21" ht="45" x14ac:dyDescent="0.2">
      <c r="A1810">
        <v>1557</v>
      </c>
      <c r="B1810" s="3" t="s">
        <v>1558</v>
      </c>
      <c r="C1810" s="3" t="s">
        <v>5667</v>
      </c>
      <c r="D1810">
        <v>2500</v>
      </c>
      <c r="E1810">
        <v>100</v>
      </c>
      <c r="F1810" t="s">
        <v>8221</v>
      </c>
      <c r="G1810" t="s">
        <v>8224</v>
      </c>
      <c r="H1810" t="s">
        <v>8246</v>
      </c>
      <c r="I1810">
        <v>1411227633</v>
      </c>
      <c r="J1810" s="14" t="str">
        <f>TEXT(((Table1[[#This Row],[deadline]]/60/60)/24)+DATE(1970,1,1),"mmm")</f>
        <v>Sep</v>
      </c>
      <c r="K1810" s="14" t="str">
        <f>TEXT(((Table1[[#This Row],[deadline]]/60/60)/24)+DATE(1970,1,1),"yyyy")</f>
        <v>2014</v>
      </c>
      <c r="L1810">
        <v>1408549233</v>
      </c>
      <c r="M1810">
        <f>((Table1[[#This Row],[launched_at]]/60/60)/24)+DATE(1970,1,1)+(-5/24)</f>
        <v>41871.444826388884</v>
      </c>
      <c r="N1810" t="b">
        <v>0</v>
      </c>
      <c r="O1810">
        <v>1</v>
      </c>
      <c r="P1810" t="b">
        <v>0</v>
      </c>
      <c r="Q1810" t="s">
        <v>8289</v>
      </c>
      <c r="R1810" s="5">
        <f>Table1[[#This Row],[pledged]]/D1810</f>
        <v>0.04</v>
      </c>
      <c r="S1810" s="6">
        <f>IFERROR(Table1[[#This Row],[pledged]]/Table1[[#This Row],[backers_count]],0)</f>
        <v>100</v>
      </c>
      <c r="T1810" s="5" t="s">
        <v>8338</v>
      </c>
      <c r="U1810" s="5" t="s">
        <v>8343</v>
      </c>
    </row>
    <row r="1811" spans="1:21" ht="45" x14ac:dyDescent="0.2">
      <c r="A1811">
        <v>2766</v>
      </c>
      <c r="B1811" s="3" t="s">
        <v>2766</v>
      </c>
      <c r="C1811" s="3" t="s">
        <v>6876</v>
      </c>
      <c r="D1811">
        <v>5000</v>
      </c>
      <c r="E1811">
        <v>100</v>
      </c>
      <c r="F1811" t="s">
        <v>8221</v>
      </c>
      <c r="G1811" t="s">
        <v>8224</v>
      </c>
      <c r="H1811" t="s">
        <v>8246</v>
      </c>
      <c r="I1811">
        <v>1313078518</v>
      </c>
      <c r="J1811" s="14" t="str">
        <f>TEXT(((Table1[[#This Row],[deadline]]/60/60)/24)+DATE(1970,1,1),"mmm")</f>
        <v>Aug</v>
      </c>
      <c r="K1811" s="14" t="str">
        <f>TEXT(((Table1[[#This Row],[deadline]]/60/60)/24)+DATE(1970,1,1),"yyyy")</f>
        <v>2011</v>
      </c>
      <c r="L1811">
        <v>1310486518</v>
      </c>
      <c r="M1811">
        <f>((Table1[[#This Row],[launched_at]]/60/60)/24)+DATE(1970,1,1)+(-5/24)</f>
        <v>40736.459699074068</v>
      </c>
      <c r="N1811" t="b">
        <v>0</v>
      </c>
      <c r="O1811">
        <v>4</v>
      </c>
      <c r="P1811" t="b">
        <v>0</v>
      </c>
      <c r="Q1811" t="s">
        <v>8304</v>
      </c>
      <c r="R1811" s="5">
        <f>Table1[[#This Row],[pledged]]/D1811</f>
        <v>0.02</v>
      </c>
      <c r="S1811" s="6">
        <f>IFERROR(Table1[[#This Row],[pledged]]/Table1[[#This Row],[backers_count]],0)</f>
        <v>25</v>
      </c>
      <c r="T1811" s="5" t="s">
        <v>8322</v>
      </c>
      <c r="U1811" s="5" t="s">
        <v>8358</v>
      </c>
    </row>
    <row r="1812" spans="1:21" ht="30" x14ac:dyDescent="0.2">
      <c r="A1812">
        <v>2944</v>
      </c>
      <c r="B1812" s="3" t="s">
        <v>2944</v>
      </c>
      <c r="C1812" s="3" t="s">
        <v>7054</v>
      </c>
      <c r="D1812">
        <v>10000</v>
      </c>
      <c r="E1812">
        <v>100</v>
      </c>
      <c r="F1812" t="s">
        <v>8221</v>
      </c>
      <c r="G1812" t="s">
        <v>8224</v>
      </c>
      <c r="H1812" t="s">
        <v>8246</v>
      </c>
      <c r="I1812">
        <v>1433714198</v>
      </c>
      <c r="J1812" s="14" t="str">
        <f>TEXT(((Table1[[#This Row],[deadline]]/60/60)/24)+DATE(1970,1,1),"mmm")</f>
        <v>Jun</v>
      </c>
      <c r="K1812" s="14" t="str">
        <f>TEXT(((Table1[[#This Row],[deadline]]/60/60)/24)+DATE(1970,1,1),"yyyy")</f>
        <v>2015</v>
      </c>
      <c r="L1812">
        <v>1431122198</v>
      </c>
      <c r="M1812">
        <f>((Table1[[#This Row],[launched_at]]/60/60)/24)+DATE(1970,1,1)+(-5/24)</f>
        <v>42132.705995370365</v>
      </c>
      <c r="N1812" t="b">
        <v>0</v>
      </c>
      <c r="O1812">
        <v>1</v>
      </c>
      <c r="P1812" t="b">
        <v>0</v>
      </c>
      <c r="Q1812" t="s">
        <v>8303</v>
      </c>
      <c r="R1812" s="5">
        <f>Table1[[#This Row],[pledged]]/D1812</f>
        <v>0.01</v>
      </c>
      <c r="S1812" s="6">
        <f>IFERROR(Table1[[#This Row],[pledged]]/Table1[[#This Row],[backers_count]],0)</f>
        <v>100</v>
      </c>
      <c r="T1812" s="5" t="s">
        <v>8317</v>
      </c>
      <c r="U1812" s="5" t="s">
        <v>8357</v>
      </c>
    </row>
    <row r="1813" spans="1:21" ht="45" x14ac:dyDescent="0.2">
      <c r="A1813">
        <v>3632</v>
      </c>
      <c r="B1813" s="3" t="s">
        <v>3630</v>
      </c>
      <c r="C1813" s="3" t="s">
        <v>7742</v>
      </c>
      <c r="D1813">
        <v>500</v>
      </c>
      <c r="E1813">
        <v>100</v>
      </c>
      <c r="F1813" t="s">
        <v>8221</v>
      </c>
      <c r="G1813" t="s">
        <v>8225</v>
      </c>
      <c r="H1813" t="s">
        <v>8247</v>
      </c>
      <c r="I1813">
        <v>1416781749</v>
      </c>
      <c r="J1813" s="14" t="str">
        <f>TEXT(((Table1[[#This Row],[deadline]]/60/60)/24)+DATE(1970,1,1),"mmm")</f>
        <v>Nov</v>
      </c>
      <c r="K1813" s="14" t="str">
        <f>TEXT(((Table1[[#This Row],[deadline]]/60/60)/24)+DATE(1970,1,1),"yyyy")</f>
        <v>2014</v>
      </c>
      <c r="L1813">
        <v>1415053749</v>
      </c>
      <c r="M1813">
        <f>((Table1[[#This Row],[launched_at]]/60/60)/24)+DATE(1970,1,1)+(-5/24)</f>
        <v>41946.728576388887</v>
      </c>
      <c r="N1813" t="b">
        <v>0</v>
      </c>
      <c r="O1813">
        <v>1</v>
      </c>
      <c r="P1813" t="b">
        <v>0</v>
      </c>
      <c r="Q1813" t="s">
        <v>8305</v>
      </c>
      <c r="R1813" s="5">
        <f>Table1[[#This Row],[pledged]]/D1813</f>
        <v>0.2</v>
      </c>
      <c r="S1813" s="6">
        <f>IFERROR(Table1[[#This Row],[pledged]]/Table1[[#This Row],[backers_count]],0)</f>
        <v>100</v>
      </c>
      <c r="T1813" s="5" t="s">
        <v>8317</v>
      </c>
      <c r="U1813" s="5" t="s">
        <v>8359</v>
      </c>
    </row>
    <row r="1814" spans="1:21" ht="45" x14ac:dyDescent="0.2">
      <c r="A1814">
        <v>3730</v>
      </c>
      <c r="B1814" s="3" t="s">
        <v>3727</v>
      </c>
      <c r="C1814" s="3" t="s">
        <v>7840</v>
      </c>
      <c r="D1814">
        <v>1000</v>
      </c>
      <c r="E1814">
        <v>100</v>
      </c>
      <c r="F1814" t="s">
        <v>8221</v>
      </c>
      <c r="G1814" t="s">
        <v>8224</v>
      </c>
      <c r="H1814" t="s">
        <v>8246</v>
      </c>
      <c r="I1814">
        <v>1439828159</v>
      </c>
      <c r="J1814" s="14" t="str">
        <f>TEXT(((Table1[[#This Row],[deadline]]/60/60)/24)+DATE(1970,1,1),"mmm")</f>
        <v>Aug</v>
      </c>
      <c r="K1814" s="14" t="str">
        <f>TEXT(((Table1[[#This Row],[deadline]]/60/60)/24)+DATE(1970,1,1),"yyyy")</f>
        <v>2015</v>
      </c>
      <c r="L1814">
        <v>1437236159</v>
      </c>
      <c r="M1814">
        <f>((Table1[[#This Row],[launched_at]]/60/60)/24)+DATE(1970,1,1)+(-5/24)</f>
        <v>42203.46943287037</v>
      </c>
      <c r="N1814" t="b">
        <v>0</v>
      </c>
      <c r="O1814">
        <v>1</v>
      </c>
      <c r="P1814" t="b">
        <v>0</v>
      </c>
      <c r="Q1814" t="s">
        <v>8271</v>
      </c>
      <c r="R1814" s="5">
        <f>Table1[[#This Row],[pledged]]/D1814</f>
        <v>0.1</v>
      </c>
      <c r="S1814" s="6">
        <f>IFERROR(Table1[[#This Row],[pledged]]/Table1[[#This Row],[backers_count]],0)</f>
        <v>100</v>
      </c>
      <c r="T1814" s="5" t="s">
        <v>8317</v>
      </c>
      <c r="U1814" s="5" t="s">
        <v>8318</v>
      </c>
    </row>
    <row r="1815" spans="1:21" ht="45" x14ac:dyDescent="0.2">
      <c r="A1815">
        <v>3742</v>
      </c>
      <c r="B1815" s="3" t="s">
        <v>3739</v>
      </c>
      <c r="C1815" s="3" t="s">
        <v>7852</v>
      </c>
      <c r="D1815">
        <v>5000</v>
      </c>
      <c r="E1815">
        <v>100</v>
      </c>
      <c r="F1815" t="s">
        <v>8221</v>
      </c>
      <c r="G1815" t="s">
        <v>8224</v>
      </c>
      <c r="H1815" t="s">
        <v>8246</v>
      </c>
      <c r="I1815">
        <v>1409980144</v>
      </c>
      <c r="J1815" s="14" t="str">
        <f>TEXT(((Table1[[#This Row],[deadline]]/60/60)/24)+DATE(1970,1,1),"mmm")</f>
        <v>Sep</v>
      </c>
      <c r="K1815" s="14" t="str">
        <f>TEXT(((Table1[[#This Row],[deadline]]/60/60)/24)+DATE(1970,1,1),"yyyy")</f>
        <v>2014</v>
      </c>
      <c r="L1815">
        <v>1407388144</v>
      </c>
      <c r="M1815">
        <f>((Table1[[#This Row],[launched_at]]/60/60)/24)+DATE(1970,1,1)+(-5/24)</f>
        <v>41858.006296296291</v>
      </c>
      <c r="N1815" t="b">
        <v>0</v>
      </c>
      <c r="O1815">
        <v>4</v>
      </c>
      <c r="P1815" t="b">
        <v>0</v>
      </c>
      <c r="Q1815" t="s">
        <v>8271</v>
      </c>
      <c r="R1815" s="5">
        <f>Table1[[#This Row],[pledged]]/D1815</f>
        <v>0.02</v>
      </c>
      <c r="S1815" s="6">
        <f>IFERROR(Table1[[#This Row],[pledged]]/Table1[[#This Row],[backers_count]],0)</f>
        <v>25</v>
      </c>
      <c r="T1815" s="5" t="s">
        <v>8317</v>
      </c>
      <c r="U1815" s="5" t="s">
        <v>8318</v>
      </c>
    </row>
    <row r="1816" spans="1:21" x14ac:dyDescent="0.2">
      <c r="A1816">
        <v>3861</v>
      </c>
      <c r="B1816" s="3" t="s">
        <v>3858</v>
      </c>
      <c r="C1816" s="3" t="s">
        <v>7970</v>
      </c>
      <c r="D1816">
        <v>2000</v>
      </c>
      <c r="E1816">
        <v>100</v>
      </c>
      <c r="F1816" t="s">
        <v>8221</v>
      </c>
      <c r="G1816" t="s">
        <v>8224</v>
      </c>
      <c r="H1816" t="s">
        <v>8246</v>
      </c>
      <c r="I1816">
        <v>1415828820</v>
      </c>
      <c r="J1816" s="14" t="str">
        <f>TEXT(((Table1[[#This Row],[deadline]]/60/60)/24)+DATE(1970,1,1),"mmm")</f>
        <v>Nov</v>
      </c>
      <c r="K1816" s="14" t="str">
        <f>TEXT(((Table1[[#This Row],[deadline]]/60/60)/24)+DATE(1970,1,1),"yyyy")</f>
        <v>2014</v>
      </c>
      <c r="L1816">
        <v>1412258977</v>
      </c>
      <c r="M1816">
        <f>((Table1[[#This Row],[launched_at]]/60/60)/24)+DATE(1970,1,1)+(-5/24)</f>
        <v>41914.381678240738</v>
      </c>
      <c r="N1816" t="b">
        <v>0</v>
      </c>
      <c r="O1816">
        <v>1</v>
      </c>
      <c r="P1816" t="b">
        <v>0</v>
      </c>
      <c r="Q1816" t="s">
        <v>8271</v>
      </c>
      <c r="R1816" s="5">
        <f>Table1[[#This Row],[pledged]]/D1816</f>
        <v>0.05</v>
      </c>
      <c r="S1816" s="6">
        <f>IFERROR(Table1[[#This Row],[pledged]]/Table1[[#This Row],[backers_count]],0)</f>
        <v>100</v>
      </c>
      <c r="T1816" s="5" t="s">
        <v>8317</v>
      </c>
      <c r="U1816" s="5" t="s">
        <v>8318</v>
      </c>
    </row>
    <row r="1817" spans="1:21" ht="30" x14ac:dyDescent="0.2">
      <c r="A1817">
        <v>3991</v>
      </c>
      <c r="B1817" s="3" t="s">
        <v>3987</v>
      </c>
      <c r="C1817" s="3" t="s">
        <v>8097</v>
      </c>
      <c r="D1817">
        <v>500</v>
      </c>
      <c r="E1817">
        <v>100</v>
      </c>
      <c r="F1817" t="s">
        <v>8221</v>
      </c>
      <c r="G1817" t="s">
        <v>8224</v>
      </c>
      <c r="H1817" t="s">
        <v>8246</v>
      </c>
      <c r="I1817">
        <v>1433086082</v>
      </c>
      <c r="J1817" s="14" t="str">
        <f>TEXT(((Table1[[#This Row],[deadline]]/60/60)/24)+DATE(1970,1,1),"mmm")</f>
        <v>May</v>
      </c>
      <c r="K1817" s="14" t="str">
        <f>TEXT(((Table1[[#This Row],[deadline]]/60/60)/24)+DATE(1970,1,1),"yyyy")</f>
        <v>2015</v>
      </c>
      <c r="L1817">
        <v>1430494082</v>
      </c>
      <c r="M1817">
        <f>((Table1[[#This Row],[launched_at]]/60/60)/24)+DATE(1970,1,1)+(-5/24)</f>
        <v>42125.436134259253</v>
      </c>
      <c r="N1817" t="b">
        <v>0</v>
      </c>
      <c r="O1817">
        <v>1</v>
      </c>
      <c r="P1817" t="b">
        <v>0</v>
      </c>
      <c r="Q1817" t="s">
        <v>8271</v>
      </c>
      <c r="R1817" s="5">
        <f>Table1[[#This Row],[pledged]]/D1817</f>
        <v>0.2</v>
      </c>
      <c r="S1817" s="6">
        <f>IFERROR(Table1[[#This Row],[pledged]]/Table1[[#This Row],[backers_count]],0)</f>
        <v>100</v>
      </c>
      <c r="T1817" s="5" t="s">
        <v>8317</v>
      </c>
      <c r="U1817" s="5" t="s">
        <v>8318</v>
      </c>
    </row>
    <row r="1818" spans="1:21" ht="45" x14ac:dyDescent="0.2">
      <c r="A1818">
        <v>4020</v>
      </c>
      <c r="B1818" s="3" t="s">
        <v>4016</v>
      </c>
      <c r="C1818" s="3" t="s">
        <v>8125</v>
      </c>
      <c r="D1818">
        <v>600</v>
      </c>
      <c r="E1818">
        <v>100</v>
      </c>
      <c r="F1818" t="s">
        <v>8221</v>
      </c>
      <c r="G1818" t="s">
        <v>8224</v>
      </c>
      <c r="H1818" t="s">
        <v>8246</v>
      </c>
      <c r="I1818">
        <v>1427168099</v>
      </c>
      <c r="J1818" s="14" t="str">
        <f>TEXT(((Table1[[#This Row],[deadline]]/60/60)/24)+DATE(1970,1,1),"mmm")</f>
        <v>Mar</v>
      </c>
      <c r="K1818" s="14" t="str">
        <f>TEXT(((Table1[[#This Row],[deadline]]/60/60)/24)+DATE(1970,1,1),"yyyy")</f>
        <v>2015</v>
      </c>
      <c r="L1818">
        <v>1424579699</v>
      </c>
      <c r="M1818">
        <f>((Table1[[#This Row],[launched_at]]/60/60)/24)+DATE(1970,1,1)+(-5/24)</f>
        <v>42056.982627314814</v>
      </c>
      <c r="N1818" t="b">
        <v>0</v>
      </c>
      <c r="O1818">
        <v>3</v>
      </c>
      <c r="P1818" t="b">
        <v>0</v>
      </c>
      <c r="Q1818" t="s">
        <v>8271</v>
      </c>
      <c r="R1818" s="5">
        <f>Table1[[#This Row],[pledged]]/D1818</f>
        <v>0.16666666666666666</v>
      </c>
      <c r="S1818" s="6">
        <f>IFERROR(Table1[[#This Row],[pledged]]/Table1[[#This Row],[backers_count]],0)</f>
        <v>33.333333333333336</v>
      </c>
      <c r="T1818" s="5" t="s">
        <v>8317</v>
      </c>
      <c r="U1818" s="5" t="s">
        <v>8318</v>
      </c>
    </row>
    <row r="1819" spans="1:21" ht="45" x14ac:dyDescent="0.2">
      <c r="A1819">
        <v>4103</v>
      </c>
      <c r="B1819" s="3" t="s">
        <v>4099</v>
      </c>
      <c r="C1819" s="3" t="s">
        <v>8206</v>
      </c>
      <c r="D1819">
        <v>1000</v>
      </c>
      <c r="E1819">
        <v>100</v>
      </c>
      <c r="F1819" t="s">
        <v>8221</v>
      </c>
      <c r="G1819" t="s">
        <v>8224</v>
      </c>
      <c r="H1819" t="s">
        <v>8246</v>
      </c>
      <c r="I1819">
        <v>1440613920</v>
      </c>
      <c r="J1819" s="14" t="str">
        <f>TEXT(((Table1[[#This Row],[deadline]]/60/60)/24)+DATE(1970,1,1),"mmm")</f>
        <v>Aug</v>
      </c>
      <c r="K1819" s="14" t="str">
        <f>TEXT(((Table1[[#This Row],[deadline]]/60/60)/24)+DATE(1970,1,1),"yyyy")</f>
        <v>2015</v>
      </c>
      <c r="L1819">
        <v>1435953566</v>
      </c>
      <c r="M1819">
        <f>((Table1[[#This Row],[launched_at]]/60/60)/24)+DATE(1970,1,1)+(-5/24)</f>
        <v>42188.624606481484</v>
      </c>
      <c r="N1819" t="b">
        <v>0</v>
      </c>
      <c r="O1819">
        <v>6</v>
      </c>
      <c r="P1819" t="b">
        <v>0</v>
      </c>
      <c r="Q1819" t="s">
        <v>8271</v>
      </c>
      <c r="R1819" s="5">
        <f>Table1[[#This Row],[pledged]]/D1819</f>
        <v>0.1</v>
      </c>
      <c r="S1819" s="6">
        <f>IFERROR(Table1[[#This Row],[pledged]]/Table1[[#This Row],[backers_count]],0)</f>
        <v>16.666666666666668</v>
      </c>
      <c r="T1819" s="5" t="s">
        <v>8317</v>
      </c>
      <c r="U1819" s="5" t="s">
        <v>8318</v>
      </c>
    </row>
    <row r="1820" spans="1:21" ht="45" x14ac:dyDescent="0.2">
      <c r="A1820">
        <v>661</v>
      </c>
      <c r="B1820" s="3" t="s">
        <v>662</v>
      </c>
      <c r="C1820" s="3" t="s">
        <v>4771</v>
      </c>
      <c r="D1820">
        <v>10000</v>
      </c>
      <c r="E1820">
        <v>95</v>
      </c>
      <c r="F1820" t="s">
        <v>8221</v>
      </c>
      <c r="G1820" t="s">
        <v>8224</v>
      </c>
      <c r="H1820" t="s">
        <v>8246</v>
      </c>
      <c r="I1820">
        <v>1477236559</v>
      </c>
      <c r="J1820" s="14" t="str">
        <f>TEXT(((Table1[[#This Row],[deadline]]/60/60)/24)+DATE(1970,1,1),"mmm")</f>
        <v>Oct</v>
      </c>
      <c r="K1820" s="14" t="str">
        <f>TEXT(((Table1[[#This Row],[deadline]]/60/60)/24)+DATE(1970,1,1),"yyyy")</f>
        <v>2016</v>
      </c>
      <c r="L1820">
        <v>1474644559</v>
      </c>
      <c r="M1820">
        <f>((Table1[[#This Row],[launched_at]]/60/60)/24)+DATE(1970,1,1)+(-5/24)</f>
        <v>42636.437025462961</v>
      </c>
      <c r="N1820" t="b">
        <v>0</v>
      </c>
      <c r="O1820">
        <v>9</v>
      </c>
      <c r="P1820" t="b">
        <v>0</v>
      </c>
      <c r="Q1820" t="s">
        <v>8273</v>
      </c>
      <c r="R1820" s="5">
        <f>Table1[[#This Row],[pledged]]/D1820</f>
        <v>9.4999999999999998E-3</v>
      </c>
      <c r="S1820" s="6">
        <f>IFERROR(Table1[[#This Row],[pledged]]/Table1[[#This Row],[backers_count]],0)</f>
        <v>10.555555555555555</v>
      </c>
      <c r="T1820" s="5" t="s">
        <v>8319</v>
      </c>
      <c r="U1820" s="5" t="s">
        <v>8321</v>
      </c>
    </row>
    <row r="1821" spans="1:21" ht="45" x14ac:dyDescent="0.2">
      <c r="A1821">
        <v>2852</v>
      </c>
      <c r="B1821" s="3" t="s">
        <v>2852</v>
      </c>
      <c r="C1821" s="3" t="s">
        <v>6962</v>
      </c>
      <c r="D1821">
        <v>5000</v>
      </c>
      <c r="E1821">
        <v>95</v>
      </c>
      <c r="F1821" t="s">
        <v>8221</v>
      </c>
      <c r="G1821" t="s">
        <v>8224</v>
      </c>
      <c r="H1821" t="s">
        <v>8246</v>
      </c>
      <c r="I1821">
        <v>1403312703</v>
      </c>
      <c r="J1821" s="14" t="str">
        <f>TEXT(((Table1[[#This Row],[deadline]]/60/60)/24)+DATE(1970,1,1),"mmm")</f>
        <v>Jun</v>
      </c>
      <c r="K1821" s="14" t="str">
        <f>TEXT(((Table1[[#This Row],[deadline]]/60/60)/24)+DATE(1970,1,1),"yyyy")</f>
        <v>2014</v>
      </c>
      <c r="L1821">
        <v>1400720703</v>
      </c>
      <c r="M1821">
        <f>((Table1[[#This Row],[launched_at]]/60/60)/24)+DATE(1970,1,1)+(-5/24)</f>
        <v>41780.836840277778</v>
      </c>
      <c r="N1821" t="b">
        <v>0</v>
      </c>
      <c r="O1821">
        <v>6</v>
      </c>
      <c r="P1821" t="b">
        <v>0</v>
      </c>
      <c r="Q1821" t="s">
        <v>8271</v>
      </c>
      <c r="R1821" s="5">
        <f>Table1[[#This Row],[pledged]]/D1821</f>
        <v>1.9E-2</v>
      </c>
      <c r="S1821" s="6">
        <f>IFERROR(Table1[[#This Row],[pledged]]/Table1[[#This Row],[backers_count]],0)</f>
        <v>15.833333333333334</v>
      </c>
      <c r="T1821" s="5" t="s">
        <v>8317</v>
      </c>
      <c r="U1821" s="5" t="s">
        <v>8318</v>
      </c>
    </row>
    <row r="1822" spans="1:21" ht="45" x14ac:dyDescent="0.2">
      <c r="A1822">
        <v>3984</v>
      </c>
      <c r="B1822" s="3" t="s">
        <v>3980</v>
      </c>
      <c r="C1822" s="3" t="s">
        <v>8090</v>
      </c>
      <c r="D1822">
        <v>1500</v>
      </c>
      <c r="E1822">
        <v>95</v>
      </c>
      <c r="F1822" t="s">
        <v>8221</v>
      </c>
      <c r="G1822" t="s">
        <v>8225</v>
      </c>
      <c r="H1822" t="s">
        <v>8247</v>
      </c>
      <c r="I1822">
        <v>1415404800</v>
      </c>
      <c r="J1822" s="14" t="str">
        <f>TEXT(((Table1[[#This Row],[deadline]]/60/60)/24)+DATE(1970,1,1),"mmm")</f>
        <v>Nov</v>
      </c>
      <c r="K1822" s="14" t="str">
        <f>TEXT(((Table1[[#This Row],[deadline]]/60/60)/24)+DATE(1970,1,1),"yyyy")</f>
        <v>2014</v>
      </c>
      <c r="L1822">
        <v>1412809644</v>
      </c>
      <c r="M1822">
        <f>((Table1[[#This Row],[launched_at]]/60/60)/24)+DATE(1970,1,1)+(-5/24)</f>
        <v>41920.755138888882</v>
      </c>
      <c r="N1822" t="b">
        <v>0</v>
      </c>
      <c r="O1822">
        <v>10</v>
      </c>
      <c r="P1822" t="b">
        <v>0</v>
      </c>
      <c r="Q1822" t="s">
        <v>8271</v>
      </c>
      <c r="R1822" s="5">
        <f>Table1[[#This Row],[pledged]]/D1822</f>
        <v>6.3333333333333339E-2</v>
      </c>
      <c r="S1822" s="6">
        <f>IFERROR(Table1[[#This Row],[pledged]]/Table1[[#This Row],[backers_count]],0)</f>
        <v>9.5</v>
      </c>
      <c r="T1822" s="5" t="s">
        <v>8317</v>
      </c>
      <c r="U1822" s="5" t="s">
        <v>8318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 t="str">
        <f>TEXT(((Table1[[#This Row],[deadline]]/60/60)/24)+DATE(1970,1,1),"mmm")</f>
        <v>Mar</v>
      </c>
      <c r="K1823" s="14" t="str">
        <f>TEXT(((Table1[[#This Row],[deadline]]/60/60)/24)+DATE(1970,1,1),"yyyy")</f>
        <v>2012</v>
      </c>
      <c r="L1823">
        <v>1326872367</v>
      </c>
      <c r="M1823">
        <f>((Table1[[#This Row],[launched_at]]/60/60)/24)+DATE(1970,1,1)+(-5/24)</f>
        <v>40926.110729166663</v>
      </c>
      <c r="N1823" t="b">
        <v>0</v>
      </c>
      <c r="O1823">
        <v>57</v>
      </c>
      <c r="P1823" t="b">
        <v>1</v>
      </c>
      <c r="Q1823" t="s">
        <v>8276</v>
      </c>
      <c r="R1823" s="5">
        <f>Table1[[#This Row],[pledged]]/D1823</f>
        <v>1.3489</v>
      </c>
      <c r="S1823" s="6">
        <f>IFERROR(Table1[[#This Row],[pledged]]/Table1[[#This Row],[backers_count]],0)</f>
        <v>59.162280701754383</v>
      </c>
      <c r="T1823" s="5" t="s">
        <v>8325</v>
      </c>
      <c r="U1823" s="5" t="s">
        <v>8326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 t="str">
        <f>TEXT(((Table1[[#This Row],[deadline]]/60/60)/24)+DATE(1970,1,1),"mmm")</f>
        <v>Jan</v>
      </c>
      <c r="K1824" s="14" t="str">
        <f>TEXT(((Table1[[#This Row],[deadline]]/60/60)/24)+DATE(1970,1,1),"yyyy")</f>
        <v>2014</v>
      </c>
      <c r="L1824">
        <v>1388084862</v>
      </c>
      <c r="M1824">
        <f>((Table1[[#This Row],[launched_at]]/60/60)/24)+DATE(1970,1,1)+(-5/24)</f>
        <v>41634.588680555549</v>
      </c>
      <c r="N1824" t="b">
        <v>0</v>
      </c>
      <c r="O1824">
        <v>11</v>
      </c>
      <c r="P1824" t="b">
        <v>1</v>
      </c>
      <c r="Q1824" t="s">
        <v>8276</v>
      </c>
      <c r="R1824" s="5">
        <f>Table1[[#This Row],[pledged]]/D1824</f>
        <v>1</v>
      </c>
      <c r="S1824" s="6">
        <f>IFERROR(Table1[[#This Row],[pledged]]/Table1[[#This Row],[backers_count]],0)</f>
        <v>27.272727272727273</v>
      </c>
      <c r="T1824" s="5" t="s">
        <v>8325</v>
      </c>
      <c r="U1824" s="5" t="s">
        <v>8326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 t="str">
        <f>TEXT(((Table1[[#This Row],[deadline]]/60/60)/24)+DATE(1970,1,1),"mmm")</f>
        <v>Oct</v>
      </c>
      <c r="K1825" s="14" t="str">
        <f>TEXT(((Table1[[#This Row],[deadline]]/60/60)/24)+DATE(1970,1,1),"yyyy")</f>
        <v>2012</v>
      </c>
      <c r="L1825">
        <v>1348503976</v>
      </c>
      <c r="M1825">
        <f>((Table1[[#This Row],[launched_at]]/60/60)/24)+DATE(1970,1,1)+(-5/24)</f>
        <v>41176.47657407407</v>
      </c>
      <c r="N1825" t="b">
        <v>0</v>
      </c>
      <c r="O1825">
        <v>33</v>
      </c>
      <c r="P1825" t="b">
        <v>1</v>
      </c>
      <c r="Q1825" t="s">
        <v>8276</v>
      </c>
      <c r="R1825" s="5">
        <f>Table1[[#This Row],[pledged]]/D1825</f>
        <v>1.1585714285714286</v>
      </c>
      <c r="S1825" s="6">
        <f>IFERROR(Table1[[#This Row],[pledged]]/Table1[[#This Row],[backers_count]],0)</f>
        <v>24.575757575757574</v>
      </c>
      <c r="T1825" s="5" t="s">
        <v>8325</v>
      </c>
      <c r="U1825" s="5" t="s">
        <v>8326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 t="str">
        <f>TEXT(((Table1[[#This Row],[deadline]]/60/60)/24)+DATE(1970,1,1),"mmm")</f>
        <v>Jan</v>
      </c>
      <c r="K1826" s="14" t="str">
        <f>TEXT(((Table1[[#This Row],[deadline]]/60/60)/24)+DATE(1970,1,1),"yyyy")</f>
        <v>2014</v>
      </c>
      <c r="L1826">
        <v>1387403967</v>
      </c>
      <c r="M1826">
        <f>((Table1[[#This Row],[launched_at]]/60/60)/24)+DATE(1970,1,1)+(-5/24)</f>
        <v>41626.707951388889</v>
      </c>
      <c r="N1826" t="b">
        <v>0</v>
      </c>
      <c r="O1826">
        <v>40</v>
      </c>
      <c r="P1826" t="b">
        <v>1</v>
      </c>
      <c r="Q1826" t="s">
        <v>8276</v>
      </c>
      <c r="R1826" s="5">
        <f>Table1[[#This Row],[pledged]]/D1826</f>
        <v>1.0006666666666666</v>
      </c>
      <c r="S1826" s="6">
        <f>IFERROR(Table1[[#This Row],[pledged]]/Table1[[#This Row],[backers_count]],0)</f>
        <v>75.05</v>
      </c>
      <c r="T1826" s="5" t="s">
        <v>8325</v>
      </c>
      <c r="U1826" s="5" t="s">
        <v>8326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 t="str">
        <f>TEXT(((Table1[[#This Row],[deadline]]/60/60)/24)+DATE(1970,1,1),"mmm")</f>
        <v>Jul</v>
      </c>
      <c r="K1827" s="14" t="str">
        <f>TEXT(((Table1[[#This Row],[deadline]]/60/60)/24)+DATE(1970,1,1),"yyyy")</f>
        <v>2013</v>
      </c>
      <c r="L1827">
        <v>1371585703</v>
      </c>
      <c r="M1827">
        <f>((Table1[[#This Row],[launched_at]]/60/60)/24)+DATE(1970,1,1)+(-5/24)</f>
        <v>41443.626192129625</v>
      </c>
      <c r="N1827" t="b">
        <v>0</v>
      </c>
      <c r="O1827">
        <v>50</v>
      </c>
      <c r="P1827" t="b">
        <v>1</v>
      </c>
      <c r="Q1827" t="s">
        <v>8276</v>
      </c>
      <c r="R1827" s="5">
        <f>Table1[[#This Row],[pledged]]/D1827</f>
        <v>1.0505</v>
      </c>
      <c r="S1827" s="6">
        <f>IFERROR(Table1[[#This Row],[pledged]]/Table1[[#This Row],[backers_count]],0)</f>
        <v>42.02</v>
      </c>
      <c r="T1827" s="5" t="s">
        <v>8325</v>
      </c>
      <c r="U1827" s="5" t="s">
        <v>8326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 t="str">
        <f>TEXT(((Table1[[#This Row],[deadline]]/60/60)/24)+DATE(1970,1,1),"mmm")</f>
        <v>Feb</v>
      </c>
      <c r="K1828" s="14" t="str">
        <f>TEXT(((Table1[[#This Row],[deadline]]/60/60)/24)+DATE(1970,1,1),"yyyy")</f>
        <v>2014</v>
      </c>
      <c r="L1828">
        <v>1390083017</v>
      </c>
      <c r="M1828">
        <f>((Table1[[#This Row],[launched_at]]/60/60)/24)+DATE(1970,1,1)+(-5/24)</f>
        <v>41657.715474537035</v>
      </c>
      <c r="N1828" t="b">
        <v>0</v>
      </c>
      <c r="O1828">
        <v>38</v>
      </c>
      <c r="P1828" t="b">
        <v>1</v>
      </c>
      <c r="Q1828" t="s">
        <v>8276</v>
      </c>
      <c r="R1828" s="5">
        <f>Table1[[#This Row],[pledged]]/D1828</f>
        <v>1.01</v>
      </c>
      <c r="S1828" s="6">
        <f>IFERROR(Table1[[#This Row],[pledged]]/Table1[[#This Row],[backers_count]],0)</f>
        <v>53.157894736842103</v>
      </c>
      <c r="T1828" s="5" t="s">
        <v>8325</v>
      </c>
      <c r="U1828" s="5" t="s">
        <v>8326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 t="str">
        <f>TEXT(((Table1[[#This Row],[deadline]]/60/60)/24)+DATE(1970,1,1),"mmm")</f>
        <v>Mar</v>
      </c>
      <c r="K1829" s="14" t="str">
        <f>TEXT(((Table1[[#This Row],[deadline]]/60/60)/24)+DATE(1970,1,1),"yyyy")</f>
        <v>2011</v>
      </c>
      <c r="L1829">
        <v>1294818561</v>
      </c>
      <c r="M1829">
        <f>((Table1[[#This Row],[launched_at]]/60/60)/24)+DATE(1970,1,1)+(-5/24)</f>
        <v>40555.117604166662</v>
      </c>
      <c r="N1829" t="b">
        <v>0</v>
      </c>
      <c r="O1829">
        <v>96</v>
      </c>
      <c r="P1829" t="b">
        <v>1</v>
      </c>
      <c r="Q1829" t="s">
        <v>8276</v>
      </c>
      <c r="R1829" s="5">
        <f>Table1[[#This Row],[pledged]]/D1829</f>
        <v>1.0066250000000001</v>
      </c>
      <c r="S1829" s="6">
        <f>IFERROR(Table1[[#This Row],[pledged]]/Table1[[#This Row],[backers_count]],0)</f>
        <v>83.885416666666671</v>
      </c>
      <c r="T1829" s="5" t="s">
        <v>8325</v>
      </c>
      <c r="U1829" s="5" t="s">
        <v>8326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 t="str">
        <f>TEXT(((Table1[[#This Row],[deadline]]/60/60)/24)+DATE(1970,1,1),"mmm")</f>
        <v>May</v>
      </c>
      <c r="K1830" s="14" t="str">
        <f>TEXT(((Table1[[#This Row],[deadline]]/60/60)/24)+DATE(1970,1,1),"yyyy")</f>
        <v>2014</v>
      </c>
      <c r="L1830">
        <v>1396906530</v>
      </c>
      <c r="M1830">
        <f>((Table1[[#This Row],[launched_at]]/60/60)/24)+DATE(1970,1,1)+(-5/24)</f>
        <v>41736.691319444442</v>
      </c>
      <c r="N1830" t="b">
        <v>0</v>
      </c>
      <c r="O1830">
        <v>48</v>
      </c>
      <c r="P1830" t="b">
        <v>1</v>
      </c>
      <c r="Q1830" t="s">
        <v>8276</v>
      </c>
      <c r="R1830" s="5">
        <f>Table1[[#This Row],[pledged]]/D1830</f>
        <v>1.0016</v>
      </c>
      <c r="S1830" s="6">
        <f>IFERROR(Table1[[#This Row],[pledged]]/Table1[[#This Row],[backers_count]],0)</f>
        <v>417.33333333333331</v>
      </c>
      <c r="T1830" s="5" t="s">
        <v>8325</v>
      </c>
      <c r="U1830" s="5" t="s">
        <v>8326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 t="str">
        <f>TEXT(((Table1[[#This Row],[deadline]]/60/60)/24)+DATE(1970,1,1),"mmm")</f>
        <v>Jan</v>
      </c>
      <c r="K1831" s="14" t="str">
        <f>TEXT(((Table1[[#This Row],[deadline]]/60/60)/24)+DATE(1970,1,1),"yyyy")</f>
        <v>2011</v>
      </c>
      <c r="L1831">
        <v>1291428371</v>
      </c>
      <c r="M1831">
        <f>((Table1[[#This Row],[launched_at]]/60/60)/24)+DATE(1970,1,1)+(-5/24)</f>
        <v>40515.879293981481</v>
      </c>
      <c r="N1831" t="b">
        <v>0</v>
      </c>
      <c r="O1831">
        <v>33</v>
      </c>
      <c r="P1831" t="b">
        <v>1</v>
      </c>
      <c r="Q1831" t="s">
        <v>8276</v>
      </c>
      <c r="R1831" s="5">
        <f>Table1[[#This Row],[pledged]]/D1831</f>
        <v>1.6668333333333334</v>
      </c>
      <c r="S1831" s="6">
        <f>IFERROR(Table1[[#This Row],[pledged]]/Table1[[#This Row],[backers_count]],0)</f>
        <v>75.765151515151516</v>
      </c>
      <c r="T1831" s="5" t="s">
        <v>8325</v>
      </c>
      <c r="U1831" s="5" t="s">
        <v>8326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 t="str">
        <f>TEXT(((Table1[[#This Row],[deadline]]/60/60)/24)+DATE(1970,1,1),"mmm")</f>
        <v>Feb</v>
      </c>
      <c r="K1832" s="14" t="str">
        <f>TEXT(((Table1[[#This Row],[deadline]]/60/60)/24)+DATE(1970,1,1),"yyyy")</f>
        <v>2014</v>
      </c>
      <c r="L1832">
        <v>1390667107</v>
      </c>
      <c r="M1832">
        <f>((Table1[[#This Row],[launched_at]]/60/60)/24)+DATE(1970,1,1)+(-5/24)</f>
        <v>41664.475775462961</v>
      </c>
      <c r="N1832" t="b">
        <v>0</v>
      </c>
      <c r="O1832">
        <v>226</v>
      </c>
      <c r="P1832" t="b">
        <v>1</v>
      </c>
      <c r="Q1832" t="s">
        <v>8276</v>
      </c>
      <c r="R1832" s="5">
        <f>Table1[[#This Row],[pledged]]/D1832</f>
        <v>1.0153333333333334</v>
      </c>
      <c r="S1832" s="6">
        <f>IFERROR(Table1[[#This Row],[pledged]]/Table1[[#This Row],[backers_count]],0)</f>
        <v>67.389380530973455</v>
      </c>
      <c r="T1832" s="5" t="s">
        <v>8325</v>
      </c>
      <c r="U1832" s="5" t="s">
        <v>8326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 t="str">
        <f>TEXT(((Table1[[#This Row],[deadline]]/60/60)/24)+DATE(1970,1,1),"mmm")</f>
        <v>May</v>
      </c>
      <c r="K1833" s="14" t="str">
        <f>TEXT(((Table1[[#This Row],[deadline]]/60/60)/24)+DATE(1970,1,1),"yyyy")</f>
        <v>2012</v>
      </c>
      <c r="L1833">
        <v>1335570863</v>
      </c>
      <c r="M1833">
        <f>((Table1[[#This Row],[launched_at]]/60/60)/24)+DATE(1970,1,1)+(-5/24)</f>
        <v>41026.787766203699</v>
      </c>
      <c r="N1833" t="b">
        <v>0</v>
      </c>
      <c r="O1833">
        <v>14</v>
      </c>
      <c r="P1833" t="b">
        <v>1</v>
      </c>
      <c r="Q1833" t="s">
        <v>8276</v>
      </c>
      <c r="R1833" s="5">
        <f>Table1[[#This Row],[pledged]]/D1833</f>
        <v>1.03</v>
      </c>
      <c r="S1833" s="6">
        <f>IFERROR(Table1[[#This Row],[pledged]]/Table1[[#This Row],[backers_count]],0)</f>
        <v>73.571428571428569</v>
      </c>
      <c r="T1833" s="5" t="s">
        <v>8325</v>
      </c>
      <c r="U1833" s="5" t="s">
        <v>8326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 t="str">
        <f>TEXT(((Table1[[#This Row],[deadline]]/60/60)/24)+DATE(1970,1,1),"mmm")</f>
        <v>Mar</v>
      </c>
      <c r="K1834" s="14" t="str">
        <f>TEXT(((Table1[[#This Row],[deadline]]/60/60)/24)+DATE(1970,1,1),"yyyy")</f>
        <v>2011</v>
      </c>
      <c r="L1834">
        <v>1296651427</v>
      </c>
      <c r="M1834">
        <f>((Table1[[#This Row],[launched_at]]/60/60)/24)+DATE(1970,1,1)+(-5/24)</f>
        <v>40576.331331018519</v>
      </c>
      <c r="N1834" t="b">
        <v>0</v>
      </c>
      <c r="O1834">
        <v>20</v>
      </c>
      <c r="P1834" t="b">
        <v>1</v>
      </c>
      <c r="Q1834" t="s">
        <v>8276</v>
      </c>
      <c r="R1834" s="5">
        <f>Table1[[#This Row],[pledged]]/D1834</f>
        <v>1.4285714285714286</v>
      </c>
      <c r="S1834" s="6">
        <f>IFERROR(Table1[[#This Row],[pledged]]/Table1[[#This Row],[backers_count]],0)</f>
        <v>25</v>
      </c>
      <c r="T1834" s="5" t="s">
        <v>8325</v>
      </c>
      <c r="U1834" s="5" t="s">
        <v>8326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 t="str">
        <f>TEXT(((Table1[[#This Row],[deadline]]/60/60)/24)+DATE(1970,1,1),"mmm")</f>
        <v>Mar</v>
      </c>
      <c r="K1835" s="14" t="str">
        <f>TEXT(((Table1[[#This Row],[deadline]]/60/60)/24)+DATE(1970,1,1),"yyyy")</f>
        <v>2013</v>
      </c>
      <c r="L1835">
        <v>1359421403</v>
      </c>
      <c r="M1835">
        <f>((Table1[[#This Row],[launched_at]]/60/60)/24)+DATE(1970,1,1)+(-5/24)</f>
        <v>41302.835682870369</v>
      </c>
      <c r="N1835" t="b">
        <v>0</v>
      </c>
      <c r="O1835">
        <v>25</v>
      </c>
      <c r="P1835" t="b">
        <v>1</v>
      </c>
      <c r="Q1835" t="s">
        <v>8276</v>
      </c>
      <c r="R1835" s="5">
        <f>Table1[[#This Row],[pledged]]/D1835</f>
        <v>2.625</v>
      </c>
      <c r="S1835" s="6">
        <f>IFERROR(Table1[[#This Row],[pledged]]/Table1[[#This Row],[backers_count]],0)</f>
        <v>42</v>
      </c>
      <c r="T1835" s="5" t="s">
        <v>8325</v>
      </c>
      <c r="U1835" s="5" t="s">
        <v>8326</v>
      </c>
    </row>
    <row r="1836" spans="1:2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 t="str">
        <f>TEXT(((Table1[[#This Row],[deadline]]/60/60)/24)+DATE(1970,1,1),"mmm")</f>
        <v>Jan</v>
      </c>
      <c r="K1836" s="14" t="str">
        <f>TEXT(((Table1[[#This Row],[deadline]]/60/60)/24)+DATE(1970,1,1),"yyyy")</f>
        <v>2015</v>
      </c>
      <c r="L1836">
        <v>1418684895</v>
      </c>
      <c r="M1836">
        <f>((Table1[[#This Row],[launched_at]]/60/60)/24)+DATE(1970,1,1)+(-5/24)</f>
        <v>41988.755729166667</v>
      </c>
      <c r="N1836" t="b">
        <v>0</v>
      </c>
      <c r="O1836">
        <v>90</v>
      </c>
      <c r="P1836" t="b">
        <v>1</v>
      </c>
      <c r="Q1836" t="s">
        <v>8276</v>
      </c>
      <c r="R1836" s="5">
        <f>Table1[[#This Row],[pledged]]/D1836</f>
        <v>1.1805000000000001</v>
      </c>
      <c r="S1836" s="6">
        <f>IFERROR(Table1[[#This Row],[pledged]]/Table1[[#This Row],[backers_count]],0)</f>
        <v>131.16666666666666</v>
      </c>
      <c r="T1836" s="5" t="s">
        <v>8325</v>
      </c>
      <c r="U1836" s="5" t="s">
        <v>8326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 t="str">
        <f>TEXT(((Table1[[#This Row],[deadline]]/60/60)/24)+DATE(1970,1,1),"mmm")</f>
        <v>Mar</v>
      </c>
      <c r="K1837" s="14" t="str">
        <f>TEXT(((Table1[[#This Row],[deadline]]/60/60)/24)+DATE(1970,1,1),"yyyy")</f>
        <v>2016</v>
      </c>
      <c r="L1837">
        <v>1456851071</v>
      </c>
      <c r="M1837">
        <f>((Table1[[#This Row],[launched_at]]/60/60)/24)+DATE(1970,1,1)+(-5/24)</f>
        <v>42430.49387731481</v>
      </c>
      <c r="N1837" t="b">
        <v>0</v>
      </c>
      <c r="O1837">
        <v>11</v>
      </c>
      <c r="P1837" t="b">
        <v>1</v>
      </c>
      <c r="Q1837" t="s">
        <v>8276</v>
      </c>
      <c r="R1837" s="5">
        <f>Table1[[#This Row],[pledged]]/D1837</f>
        <v>1.04</v>
      </c>
      <c r="S1837" s="6">
        <f>IFERROR(Table1[[#This Row],[pledged]]/Table1[[#This Row],[backers_count]],0)</f>
        <v>47.272727272727273</v>
      </c>
      <c r="T1837" s="5" t="s">
        <v>8325</v>
      </c>
      <c r="U1837" s="5" t="s">
        <v>8326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 t="str">
        <f>TEXT(((Table1[[#This Row],[deadline]]/60/60)/24)+DATE(1970,1,1),"mmm")</f>
        <v>Feb</v>
      </c>
      <c r="K1838" s="14" t="str">
        <f>TEXT(((Table1[[#This Row],[deadline]]/60/60)/24)+DATE(1970,1,1),"yyyy")</f>
        <v>2013</v>
      </c>
      <c r="L1838">
        <v>1359660329</v>
      </c>
      <c r="M1838">
        <f>((Table1[[#This Row],[launched_at]]/60/60)/24)+DATE(1970,1,1)+(-5/24)</f>
        <v>41305.601030092592</v>
      </c>
      <c r="N1838" t="b">
        <v>0</v>
      </c>
      <c r="O1838">
        <v>55</v>
      </c>
      <c r="P1838" t="b">
        <v>1</v>
      </c>
      <c r="Q1838" t="s">
        <v>8276</v>
      </c>
      <c r="R1838" s="5">
        <f>Table1[[#This Row],[pledged]]/D1838</f>
        <v>2.0034000000000001</v>
      </c>
      <c r="S1838" s="6">
        <f>IFERROR(Table1[[#This Row],[pledged]]/Table1[[#This Row],[backers_count]],0)</f>
        <v>182.12727272727273</v>
      </c>
      <c r="T1838" s="5" t="s">
        <v>8325</v>
      </c>
      <c r="U1838" s="5" t="s">
        <v>8326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 t="str">
        <f>TEXT(((Table1[[#This Row],[deadline]]/60/60)/24)+DATE(1970,1,1),"mmm")</f>
        <v>Mar</v>
      </c>
      <c r="K1839" s="14" t="str">
        <f>TEXT(((Table1[[#This Row],[deadline]]/60/60)/24)+DATE(1970,1,1),"yyyy")</f>
        <v>2012</v>
      </c>
      <c r="L1839">
        <v>1326848935</v>
      </c>
      <c r="M1839">
        <f>((Table1[[#This Row],[launched_at]]/60/60)/24)+DATE(1970,1,1)+(-5/24)</f>
        <v>40925.839525462965</v>
      </c>
      <c r="N1839" t="b">
        <v>0</v>
      </c>
      <c r="O1839">
        <v>30</v>
      </c>
      <c r="P1839" t="b">
        <v>1</v>
      </c>
      <c r="Q1839" t="s">
        <v>8276</v>
      </c>
      <c r="R1839" s="5">
        <f>Table1[[#This Row],[pledged]]/D1839</f>
        <v>3.0683333333333334</v>
      </c>
      <c r="S1839" s="6">
        <f>IFERROR(Table1[[#This Row],[pledged]]/Table1[[#This Row],[backers_count]],0)</f>
        <v>61.366666666666667</v>
      </c>
      <c r="T1839" s="5" t="s">
        <v>8325</v>
      </c>
      <c r="U1839" s="5" t="s">
        <v>8326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 t="str">
        <f>TEXT(((Table1[[#This Row],[deadline]]/60/60)/24)+DATE(1970,1,1),"mmm")</f>
        <v>Oct</v>
      </c>
      <c r="K1840" s="14" t="str">
        <f>TEXT(((Table1[[#This Row],[deadline]]/60/60)/24)+DATE(1970,1,1),"yyyy")</f>
        <v>2011</v>
      </c>
      <c r="L1840">
        <v>1314989557</v>
      </c>
      <c r="M1840">
        <f>((Table1[[#This Row],[launched_at]]/60/60)/24)+DATE(1970,1,1)+(-5/24)</f>
        <v>40788.578206018516</v>
      </c>
      <c r="N1840" t="b">
        <v>0</v>
      </c>
      <c r="O1840">
        <v>28</v>
      </c>
      <c r="P1840" t="b">
        <v>1</v>
      </c>
      <c r="Q1840" t="s">
        <v>8276</v>
      </c>
      <c r="R1840" s="5">
        <f>Table1[[#This Row],[pledged]]/D1840</f>
        <v>1.00149</v>
      </c>
      <c r="S1840" s="6">
        <f>IFERROR(Table1[[#This Row],[pledged]]/Table1[[#This Row],[backers_count]],0)</f>
        <v>35.767499999999998</v>
      </c>
      <c r="T1840" s="5" t="s">
        <v>8325</v>
      </c>
      <c r="U1840" s="5" t="s">
        <v>8326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 t="str">
        <f>TEXT(((Table1[[#This Row],[deadline]]/60/60)/24)+DATE(1970,1,1),"mmm")</f>
        <v>Oct</v>
      </c>
      <c r="K1841" s="14" t="str">
        <f>TEXT(((Table1[[#This Row],[deadline]]/60/60)/24)+DATE(1970,1,1),"yyyy")</f>
        <v>2016</v>
      </c>
      <c r="L1841">
        <v>1472750382</v>
      </c>
      <c r="M1841">
        <f>((Table1[[#This Row],[launched_at]]/60/60)/24)+DATE(1970,1,1)+(-5/24)</f>
        <v>42614.513680555552</v>
      </c>
      <c r="N1841" t="b">
        <v>0</v>
      </c>
      <c r="O1841">
        <v>45</v>
      </c>
      <c r="P1841" t="b">
        <v>1</v>
      </c>
      <c r="Q1841" t="s">
        <v>8276</v>
      </c>
      <c r="R1841" s="5">
        <f>Table1[[#This Row],[pledged]]/D1841</f>
        <v>2.0529999999999999</v>
      </c>
      <c r="S1841" s="6">
        <f>IFERROR(Table1[[#This Row],[pledged]]/Table1[[#This Row],[backers_count]],0)</f>
        <v>45.62222222222222</v>
      </c>
      <c r="T1841" s="5" t="s">
        <v>8325</v>
      </c>
      <c r="U1841" s="5" t="s">
        <v>8326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 t="str">
        <f>TEXT(((Table1[[#This Row],[deadline]]/60/60)/24)+DATE(1970,1,1),"mmm")</f>
        <v>May</v>
      </c>
      <c r="K1842" s="14" t="str">
        <f>TEXT(((Table1[[#This Row],[deadline]]/60/60)/24)+DATE(1970,1,1),"yyyy")</f>
        <v>2013</v>
      </c>
      <c r="L1842">
        <v>1366251510</v>
      </c>
      <c r="M1842">
        <f>((Table1[[#This Row],[launched_at]]/60/60)/24)+DATE(1970,1,1)+(-5/24)</f>
        <v>41381.88784722222</v>
      </c>
      <c r="N1842" t="b">
        <v>0</v>
      </c>
      <c r="O1842">
        <v>13</v>
      </c>
      <c r="P1842" t="b">
        <v>1</v>
      </c>
      <c r="Q1842" t="s">
        <v>8276</v>
      </c>
      <c r="R1842" s="5">
        <f>Table1[[#This Row],[pledged]]/D1842</f>
        <v>1.0888888888888888</v>
      </c>
      <c r="S1842" s="6">
        <f>IFERROR(Table1[[#This Row],[pledged]]/Table1[[#This Row],[backers_count]],0)</f>
        <v>75.384615384615387</v>
      </c>
      <c r="T1842" s="5" t="s">
        <v>8325</v>
      </c>
      <c r="U1842" s="5" t="s">
        <v>8326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 t="str">
        <f>TEXT(((Table1[[#This Row],[deadline]]/60/60)/24)+DATE(1970,1,1),"mmm")</f>
        <v>May</v>
      </c>
      <c r="K1843" s="14" t="str">
        <f>TEXT(((Table1[[#This Row],[deadline]]/60/60)/24)+DATE(1970,1,1),"yyyy")</f>
        <v>2014</v>
      </c>
      <c r="L1843">
        <v>1397679445</v>
      </c>
      <c r="M1843">
        <f>((Table1[[#This Row],[launched_at]]/60/60)/24)+DATE(1970,1,1)+(-5/24)</f>
        <v>41745.637094907404</v>
      </c>
      <c r="N1843" t="b">
        <v>0</v>
      </c>
      <c r="O1843">
        <v>40</v>
      </c>
      <c r="P1843" t="b">
        <v>1</v>
      </c>
      <c r="Q1843" t="s">
        <v>8276</v>
      </c>
      <c r="R1843" s="5">
        <f>Table1[[#This Row],[pledged]]/D1843</f>
        <v>1.0175000000000001</v>
      </c>
      <c r="S1843" s="6">
        <f>IFERROR(Table1[[#This Row],[pledged]]/Table1[[#This Row],[backers_count]],0)</f>
        <v>50.875</v>
      </c>
      <c r="T1843" s="5" t="s">
        <v>8325</v>
      </c>
      <c r="U1843" s="5" t="s">
        <v>8326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 t="str">
        <f>TEXT(((Table1[[#This Row],[deadline]]/60/60)/24)+DATE(1970,1,1),"mmm")</f>
        <v>Mar</v>
      </c>
      <c r="K1844" s="14" t="str">
        <f>TEXT(((Table1[[#This Row],[deadline]]/60/60)/24)+DATE(1970,1,1),"yyyy")</f>
        <v>2015</v>
      </c>
      <c r="L1844">
        <v>1422371381</v>
      </c>
      <c r="M1844">
        <f>((Table1[[#This Row],[launched_at]]/60/60)/24)+DATE(1970,1,1)+(-5/24)</f>
        <v>42031.423391203702</v>
      </c>
      <c r="N1844" t="b">
        <v>0</v>
      </c>
      <c r="O1844">
        <v>21</v>
      </c>
      <c r="P1844" t="b">
        <v>1</v>
      </c>
      <c r="Q1844" t="s">
        <v>8276</v>
      </c>
      <c r="R1844" s="5">
        <f>Table1[[#This Row],[pledged]]/D1844</f>
        <v>1.2524999999999999</v>
      </c>
      <c r="S1844" s="6">
        <f>IFERROR(Table1[[#This Row],[pledged]]/Table1[[#This Row],[backers_count]],0)</f>
        <v>119.28571428571429</v>
      </c>
      <c r="T1844" s="5" t="s">
        <v>8325</v>
      </c>
      <c r="U1844" s="5" t="s">
        <v>8326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 t="str">
        <f>TEXT(((Table1[[#This Row],[deadline]]/60/60)/24)+DATE(1970,1,1),"mmm")</f>
        <v>Feb</v>
      </c>
      <c r="K1845" s="14" t="str">
        <f>TEXT(((Table1[[#This Row],[deadline]]/60/60)/24)+DATE(1970,1,1),"yyyy")</f>
        <v>2011</v>
      </c>
      <c r="L1845">
        <v>1295653954</v>
      </c>
      <c r="M1845">
        <f>((Table1[[#This Row],[launched_at]]/60/60)/24)+DATE(1970,1,1)+(-5/24)</f>
        <v>40564.786504629628</v>
      </c>
      <c r="N1845" t="b">
        <v>0</v>
      </c>
      <c r="O1845">
        <v>134</v>
      </c>
      <c r="P1845" t="b">
        <v>1</v>
      </c>
      <c r="Q1845" t="s">
        <v>8276</v>
      </c>
      <c r="R1845" s="5">
        <f>Table1[[#This Row],[pledged]]/D1845</f>
        <v>1.2400610000000001</v>
      </c>
      <c r="S1845" s="6">
        <f>IFERROR(Table1[[#This Row],[pledged]]/Table1[[#This Row],[backers_count]],0)</f>
        <v>92.541865671641801</v>
      </c>
      <c r="T1845" s="5" t="s">
        <v>8325</v>
      </c>
      <c r="U1845" s="5" t="s">
        <v>8326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 t="str">
        <f>TEXT(((Table1[[#This Row],[deadline]]/60/60)/24)+DATE(1970,1,1),"mmm")</f>
        <v>Jun</v>
      </c>
      <c r="K1846" s="14" t="str">
        <f>TEXT(((Table1[[#This Row],[deadline]]/60/60)/24)+DATE(1970,1,1),"yyyy")</f>
        <v>2011</v>
      </c>
      <c r="L1846">
        <v>1304464914</v>
      </c>
      <c r="M1846">
        <f>((Table1[[#This Row],[launched_at]]/60/60)/24)+DATE(1970,1,1)+(-5/24)</f>
        <v>40666.765208333331</v>
      </c>
      <c r="N1846" t="b">
        <v>0</v>
      </c>
      <c r="O1846">
        <v>20</v>
      </c>
      <c r="P1846" t="b">
        <v>1</v>
      </c>
      <c r="Q1846" t="s">
        <v>8276</v>
      </c>
      <c r="R1846" s="5">
        <f>Table1[[#This Row],[pledged]]/D1846</f>
        <v>1.014</v>
      </c>
      <c r="S1846" s="6">
        <f>IFERROR(Table1[[#This Row],[pledged]]/Table1[[#This Row],[backers_count]],0)</f>
        <v>76.05</v>
      </c>
      <c r="T1846" s="5" t="s">
        <v>8325</v>
      </c>
      <c r="U1846" s="5" t="s">
        <v>8326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 t="str">
        <f>TEXT(((Table1[[#This Row],[deadline]]/60/60)/24)+DATE(1970,1,1),"mmm")</f>
        <v>Jun</v>
      </c>
      <c r="K1847" s="14" t="str">
        <f>TEXT(((Table1[[#This Row],[deadline]]/60/60)/24)+DATE(1970,1,1),"yyyy")</f>
        <v>2016</v>
      </c>
      <c r="L1847">
        <v>1464854398</v>
      </c>
      <c r="M1847">
        <f>((Table1[[#This Row],[launched_at]]/60/60)/24)+DATE(1970,1,1)+(-5/24)</f>
        <v>42523.124976851854</v>
      </c>
      <c r="N1847" t="b">
        <v>0</v>
      </c>
      <c r="O1847">
        <v>19</v>
      </c>
      <c r="P1847" t="b">
        <v>1</v>
      </c>
      <c r="Q1847" t="s">
        <v>8276</v>
      </c>
      <c r="R1847" s="5">
        <f>Table1[[#This Row],[pledged]]/D1847</f>
        <v>1</v>
      </c>
      <c r="S1847" s="6">
        <f>IFERROR(Table1[[#This Row],[pledged]]/Table1[[#This Row],[backers_count]],0)</f>
        <v>52.631578947368418</v>
      </c>
      <c r="T1847" s="5" t="s">
        <v>8325</v>
      </c>
      <c r="U1847" s="5" t="s">
        <v>8326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 t="str">
        <f>TEXT(((Table1[[#This Row],[deadline]]/60/60)/24)+DATE(1970,1,1),"mmm")</f>
        <v>Dec</v>
      </c>
      <c r="K1848" s="14" t="str">
        <f>TEXT(((Table1[[#This Row],[deadline]]/60/60)/24)+DATE(1970,1,1),"yyyy")</f>
        <v>2012</v>
      </c>
      <c r="L1848">
        <v>1352993777</v>
      </c>
      <c r="M1848">
        <f>((Table1[[#This Row],[launched_at]]/60/60)/24)+DATE(1970,1,1)+(-5/24)</f>
        <v>41228.441863425927</v>
      </c>
      <c r="N1848" t="b">
        <v>0</v>
      </c>
      <c r="O1848">
        <v>209</v>
      </c>
      <c r="P1848" t="b">
        <v>1</v>
      </c>
      <c r="Q1848" t="s">
        <v>8276</v>
      </c>
      <c r="R1848" s="5">
        <f>Table1[[#This Row],[pledged]]/D1848</f>
        <v>1.3792666666666666</v>
      </c>
      <c r="S1848" s="6">
        <f>IFERROR(Table1[[#This Row],[pledged]]/Table1[[#This Row],[backers_count]],0)</f>
        <v>98.990430622009569</v>
      </c>
      <c r="T1848" s="5" t="s">
        <v>8325</v>
      </c>
      <c r="U1848" s="5" t="s">
        <v>8326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 t="str">
        <f>TEXT(((Table1[[#This Row],[deadline]]/60/60)/24)+DATE(1970,1,1),"mmm")</f>
        <v>Apr</v>
      </c>
      <c r="K1849" s="14" t="str">
        <f>TEXT(((Table1[[#This Row],[deadline]]/60/60)/24)+DATE(1970,1,1),"yyyy")</f>
        <v>2015</v>
      </c>
      <c r="L1849">
        <v>1427780432</v>
      </c>
      <c r="M1849">
        <f>((Table1[[#This Row],[launched_at]]/60/60)/24)+DATE(1970,1,1)+(-5/24)</f>
        <v>42094.028148148143</v>
      </c>
      <c r="N1849" t="b">
        <v>0</v>
      </c>
      <c r="O1849">
        <v>38</v>
      </c>
      <c r="P1849" t="b">
        <v>1</v>
      </c>
      <c r="Q1849" t="s">
        <v>8276</v>
      </c>
      <c r="R1849" s="5">
        <f>Table1[[#This Row],[pledged]]/D1849</f>
        <v>1.2088000000000001</v>
      </c>
      <c r="S1849" s="6">
        <f>IFERROR(Table1[[#This Row],[pledged]]/Table1[[#This Row],[backers_count]],0)</f>
        <v>79.526315789473685</v>
      </c>
      <c r="T1849" s="5" t="s">
        <v>8325</v>
      </c>
      <c r="U1849" s="5" t="s">
        <v>8326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 t="str">
        <f>TEXT(((Table1[[#This Row],[deadline]]/60/60)/24)+DATE(1970,1,1),"mmm")</f>
        <v>Jul</v>
      </c>
      <c r="K1850" s="14" t="str">
        <f>TEXT(((Table1[[#This Row],[deadline]]/60/60)/24)+DATE(1970,1,1),"yyyy")</f>
        <v>2011</v>
      </c>
      <c r="L1850">
        <v>1306608888</v>
      </c>
      <c r="M1850">
        <f>((Table1[[#This Row],[launched_at]]/60/60)/24)+DATE(1970,1,1)+(-5/24)</f>
        <v>40691.579722222217</v>
      </c>
      <c r="N1850" t="b">
        <v>0</v>
      </c>
      <c r="O1850">
        <v>24</v>
      </c>
      <c r="P1850" t="b">
        <v>1</v>
      </c>
      <c r="Q1850" t="s">
        <v>8276</v>
      </c>
      <c r="R1850" s="5">
        <f>Table1[[#This Row],[pledged]]/D1850</f>
        <v>1.0736666666666668</v>
      </c>
      <c r="S1850" s="6">
        <f>IFERROR(Table1[[#This Row],[pledged]]/Table1[[#This Row],[backers_count]],0)</f>
        <v>134.20833333333334</v>
      </c>
      <c r="T1850" s="5" t="s">
        <v>8325</v>
      </c>
      <c r="U1850" s="5" t="s">
        <v>8326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 t="str">
        <f>TEXT(((Table1[[#This Row],[deadline]]/60/60)/24)+DATE(1970,1,1),"mmm")</f>
        <v>Oct</v>
      </c>
      <c r="K1851" s="14" t="str">
        <f>TEXT(((Table1[[#This Row],[deadline]]/60/60)/24)+DATE(1970,1,1),"yyyy")</f>
        <v>2012</v>
      </c>
      <c r="L1851">
        <v>1347913059</v>
      </c>
      <c r="M1851">
        <f>((Table1[[#This Row],[launched_at]]/60/60)/24)+DATE(1970,1,1)+(-5/24)</f>
        <v>41169.637256944443</v>
      </c>
      <c r="N1851" t="b">
        <v>0</v>
      </c>
      <c r="O1851">
        <v>8</v>
      </c>
      <c r="P1851" t="b">
        <v>1</v>
      </c>
      <c r="Q1851" t="s">
        <v>8276</v>
      </c>
      <c r="R1851" s="5">
        <f>Table1[[#This Row],[pledged]]/D1851</f>
        <v>1.0033333333333334</v>
      </c>
      <c r="S1851" s="6">
        <f>IFERROR(Table1[[#This Row],[pledged]]/Table1[[#This Row],[backers_count]],0)</f>
        <v>37.625</v>
      </c>
      <c r="T1851" s="5" t="s">
        <v>8325</v>
      </c>
      <c r="U1851" s="5" t="s">
        <v>8326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 t="str">
        <f>TEXT(((Table1[[#This Row],[deadline]]/60/60)/24)+DATE(1970,1,1),"mmm")</f>
        <v>Jul</v>
      </c>
      <c r="K1852" s="14" t="str">
        <f>TEXT(((Table1[[#This Row],[deadline]]/60/60)/24)+DATE(1970,1,1),"yyyy")</f>
        <v>2014</v>
      </c>
      <c r="L1852">
        <v>1402441300</v>
      </c>
      <c r="M1852">
        <f>((Table1[[#This Row],[launched_at]]/60/60)/24)+DATE(1970,1,1)+(-5/24)</f>
        <v>41800.751157407409</v>
      </c>
      <c r="N1852" t="b">
        <v>0</v>
      </c>
      <c r="O1852">
        <v>179</v>
      </c>
      <c r="P1852" t="b">
        <v>1</v>
      </c>
      <c r="Q1852" t="s">
        <v>8276</v>
      </c>
      <c r="R1852" s="5">
        <f>Table1[[#This Row],[pledged]]/D1852</f>
        <v>1.0152222222222222</v>
      </c>
      <c r="S1852" s="6">
        <f>IFERROR(Table1[[#This Row],[pledged]]/Table1[[#This Row],[backers_count]],0)</f>
        <v>51.044692737430168</v>
      </c>
      <c r="T1852" s="5" t="s">
        <v>8325</v>
      </c>
      <c r="U1852" s="5" t="s">
        <v>8326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 t="str">
        <f>TEXT(((Table1[[#This Row],[deadline]]/60/60)/24)+DATE(1970,1,1),"mmm")</f>
        <v>Jul</v>
      </c>
      <c r="K1853" s="14" t="str">
        <f>TEXT(((Table1[[#This Row],[deadline]]/60/60)/24)+DATE(1970,1,1),"yyyy")</f>
        <v>2014</v>
      </c>
      <c r="L1853">
        <v>1404769538</v>
      </c>
      <c r="M1853">
        <f>((Table1[[#This Row],[launched_at]]/60/60)/24)+DATE(1970,1,1)+(-5/24)</f>
        <v>41827.69835648148</v>
      </c>
      <c r="N1853" t="b">
        <v>0</v>
      </c>
      <c r="O1853">
        <v>26</v>
      </c>
      <c r="P1853" t="b">
        <v>1</v>
      </c>
      <c r="Q1853" t="s">
        <v>8276</v>
      </c>
      <c r="R1853" s="5">
        <f>Table1[[#This Row],[pledged]]/D1853</f>
        <v>1.0007692307692309</v>
      </c>
      <c r="S1853" s="6">
        <f>IFERROR(Table1[[#This Row],[pledged]]/Table1[[#This Row],[backers_count]],0)</f>
        <v>50.03846153846154</v>
      </c>
      <c r="T1853" s="5" t="s">
        <v>8325</v>
      </c>
      <c r="U1853" s="5" t="s">
        <v>8326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 t="str">
        <f>TEXT(((Table1[[#This Row],[deadline]]/60/60)/24)+DATE(1970,1,1),"mmm")</f>
        <v>Apr</v>
      </c>
      <c r="K1854" s="14" t="str">
        <f>TEXT(((Table1[[#This Row],[deadline]]/60/60)/24)+DATE(1970,1,1),"yyyy")</f>
        <v>2015</v>
      </c>
      <c r="L1854">
        <v>1426703452</v>
      </c>
      <c r="M1854">
        <f>((Table1[[#This Row],[launched_at]]/60/60)/24)+DATE(1970,1,1)+(-5/24)</f>
        <v>42081.563101851854</v>
      </c>
      <c r="N1854" t="b">
        <v>0</v>
      </c>
      <c r="O1854">
        <v>131</v>
      </c>
      <c r="P1854" t="b">
        <v>1</v>
      </c>
      <c r="Q1854" t="s">
        <v>8276</v>
      </c>
      <c r="R1854" s="5">
        <f>Table1[[#This Row],[pledged]]/D1854</f>
        <v>1.1696666666666666</v>
      </c>
      <c r="S1854" s="6">
        <f>IFERROR(Table1[[#This Row],[pledged]]/Table1[[#This Row],[backers_count]],0)</f>
        <v>133.93129770992365</v>
      </c>
      <c r="T1854" s="5" t="s">
        <v>8325</v>
      </c>
      <c r="U1854" s="5" t="s">
        <v>8326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 t="str">
        <f>TEXT(((Table1[[#This Row],[deadline]]/60/60)/24)+DATE(1970,1,1),"mmm")</f>
        <v>Nov</v>
      </c>
      <c r="K1855" s="14" t="str">
        <f>TEXT(((Table1[[#This Row],[deadline]]/60/60)/24)+DATE(1970,1,1),"yyyy")</f>
        <v>2012</v>
      </c>
      <c r="L1855">
        <v>1348536417</v>
      </c>
      <c r="M1855">
        <f>((Table1[[#This Row],[launched_at]]/60/60)/24)+DATE(1970,1,1)+(-5/24)</f>
        <v>41176.852048611108</v>
      </c>
      <c r="N1855" t="b">
        <v>0</v>
      </c>
      <c r="O1855">
        <v>14</v>
      </c>
      <c r="P1855" t="b">
        <v>1</v>
      </c>
      <c r="Q1855" t="s">
        <v>8276</v>
      </c>
      <c r="R1855" s="5">
        <f>Table1[[#This Row],[pledged]]/D1855</f>
        <v>1.01875</v>
      </c>
      <c r="S1855" s="6">
        <f>IFERROR(Table1[[#This Row],[pledged]]/Table1[[#This Row],[backers_count]],0)</f>
        <v>58.214285714285715</v>
      </c>
      <c r="T1855" s="5" t="s">
        <v>8325</v>
      </c>
      <c r="U1855" s="5" t="s">
        <v>8326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 t="str">
        <f>TEXT(((Table1[[#This Row],[deadline]]/60/60)/24)+DATE(1970,1,1),"mmm")</f>
        <v>May</v>
      </c>
      <c r="K1856" s="14" t="str">
        <f>TEXT(((Table1[[#This Row],[deadline]]/60/60)/24)+DATE(1970,1,1),"yyyy")</f>
        <v>2013</v>
      </c>
      <c r="L1856">
        <v>1366763437</v>
      </c>
      <c r="M1856">
        <f>((Table1[[#This Row],[launched_at]]/60/60)/24)+DATE(1970,1,1)+(-5/24)</f>
        <v>41387.812928240739</v>
      </c>
      <c r="N1856" t="b">
        <v>0</v>
      </c>
      <c r="O1856">
        <v>174</v>
      </c>
      <c r="P1856" t="b">
        <v>1</v>
      </c>
      <c r="Q1856" t="s">
        <v>8276</v>
      </c>
      <c r="R1856" s="5">
        <f>Table1[[#This Row],[pledged]]/D1856</f>
        <v>1.0212366666666666</v>
      </c>
      <c r="S1856" s="6">
        <f>IFERROR(Table1[[#This Row],[pledged]]/Table1[[#This Row],[backers_count]],0)</f>
        <v>88.037643678160919</v>
      </c>
      <c r="T1856" s="5" t="s">
        <v>8325</v>
      </c>
      <c r="U1856" s="5" t="s">
        <v>8326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 t="str">
        <f>TEXT(((Table1[[#This Row],[deadline]]/60/60)/24)+DATE(1970,1,1),"mmm")</f>
        <v>Jan</v>
      </c>
      <c r="K1857" s="14" t="str">
        <f>TEXT(((Table1[[#This Row],[deadline]]/60/60)/24)+DATE(1970,1,1),"yyyy")</f>
        <v>2014</v>
      </c>
      <c r="L1857">
        <v>1385124940</v>
      </c>
      <c r="M1857">
        <f>((Table1[[#This Row],[launched_at]]/60/60)/24)+DATE(1970,1,1)+(-5/24)</f>
        <v>41600.330324074072</v>
      </c>
      <c r="N1857" t="b">
        <v>0</v>
      </c>
      <c r="O1857">
        <v>191</v>
      </c>
      <c r="P1857" t="b">
        <v>1</v>
      </c>
      <c r="Q1857" t="s">
        <v>8276</v>
      </c>
      <c r="R1857" s="5">
        <f>Table1[[#This Row],[pledged]]/D1857</f>
        <v>1.5405897142857143</v>
      </c>
      <c r="S1857" s="6">
        <f>IFERROR(Table1[[#This Row],[pledged]]/Table1[[#This Row],[backers_count]],0)</f>
        <v>70.576753926701571</v>
      </c>
      <c r="T1857" s="5" t="s">
        <v>8325</v>
      </c>
      <c r="U1857" s="5" t="s">
        <v>8326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 t="str">
        <f>TEXT(((Table1[[#This Row],[deadline]]/60/60)/24)+DATE(1970,1,1),"mmm")</f>
        <v>Jul</v>
      </c>
      <c r="K1858" s="14" t="str">
        <f>TEXT(((Table1[[#This Row],[deadline]]/60/60)/24)+DATE(1970,1,1),"yyyy")</f>
        <v>2014</v>
      </c>
      <c r="L1858">
        <v>1403901072</v>
      </c>
      <c r="M1858">
        <f>((Table1[[#This Row],[launched_at]]/60/60)/24)+DATE(1970,1,1)+(-5/24)</f>
        <v>41817.64666666666</v>
      </c>
      <c r="N1858" t="b">
        <v>0</v>
      </c>
      <c r="O1858">
        <v>38</v>
      </c>
      <c r="P1858" t="b">
        <v>1</v>
      </c>
      <c r="Q1858" t="s">
        <v>8276</v>
      </c>
      <c r="R1858" s="5">
        <f>Table1[[#This Row],[pledged]]/D1858</f>
        <v>1.0125</v>
      </c>
      <c r="S1858" s="6">
        <f>IFERROR(Table1[[#This Row],[pledged]]/Table1[[#This Row],[backers_count]],0)</f>
        <v>53.289473684210527</v>
      </c>
      <c r="T1858" s="5" t="s">
        <v>8325</v>
      </c>
      <c r="U1858" s="5" t="s">
        <v>8326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 t="str">
        <f>TEXT(((Table1[[#This Row],[deadline]]/60/60)/24)+DATE(1970,1,1),"mmm")</f>
        <v>Sep</v>
      </c>
      <c r="K1859" s="14" t="str">
        <f>TEXT(((Table1[[#This Row],[deadline]]/60/60)/24)+DATE(1970,1,1),"yyyy")</f>
        <v>2014</v>
      </c>
      <c r="L1859">
        <v>1407954413</v>
      </c>
      <c r="M1859">
        <f>((Table1[[#This Row],[launched_at]]/60/60)/24)+DATE(1970,1,1)+(-5/24)</f>
        <v>41864.560335648144</v>
      </c>
      <c r="N1859" t="b">
        <v>0</v>
      </c>
      <c r="O1859">
        <v>22</v>
      </c>
      <c r="P1859" t="b">
        <v>1</v>
      </c>
      <c r="Q1859" t="s">
        <v>8276</v>
      </c>
      <c r="R1859" s="5">
        <f>Table1[[#This Row],[pledged]]/D1859</f>
        <v>1</v>
      </c>
      <c r="S1859" s="6">
        <f>IFERROR(Table1[[#This Row],[pledged]]/Table1[[#This Row],[backers_count]],0)</f>
        <v>136.36363636363637</v>
      </c>
      <c r="T1859" s="5" t="s">
        <v>8325</v>
      </c>
      <c r="U1859" s="5" t="s">
        <v>8326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 t="str">
        <f>TEXT(((Table1[[#This Row],[deadline]]/60/60)/24)+DATE(1970,1,1),"mmm")</f>
        <v>Dec</v>
      </c>
      <c r="K1860" s="14" t="str">
        <f>TEXT(((Table1[[#This Row],[deadline]]/60/60)/24)+DATE(1970,1,1),"yyyy")</f>
        <v>2011</v>
      </c>
      <c r="L1860">
        <v>1318826921</v>
      </c>
      <c r="M1860">
        <f>((Table1[[#This Row],[launched_at]]/60/60)/24)+DATE(1970,1,1)+(-5/24)</f>
        <v>40832.9921412037</v>
      </c>
      <c r="N1860" t="b">
        <v>0</v>
      </c>
      <c r="O1860">
        <v>149</v>
      </c>
      <c r="P1860" t="b">
        <v>1</v>
      </c>
      <c r="Q1860" t="s">
        <v>8276</v>
      </c>
      <c r="R1860" s="5">
        <f>Table1[[#This Row],[pledged]]/D1860</f>
        <v>1.0874800874800874</v>
      </c>
      <c r="S1860" s="6">
        <f>IFERROR(Table1[[#This Row],[pledged]]/Table1[[#This Row],[backers_count]],0)</f>
        <v>40.547315436241611</v>
      </c>
      <c r="T1860" s="5" t="s">
        <v>8325</v>
      </c>
      <c r="U1860" s="5" t="s">
        <v>8326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 t="str">
        <f>TEXT(((Table1[[#This Row],[deadline]]/60/60)/24)+DATE(1970,1,1),"mmm")</f>
        <v>Sep</v>
      </c>
      <c r="K1861" s="14" t="str">
        <f>TEXT(((Table1[[#This Row],[deadline]]/60/60)/24)+DATE(1970,1,1),"yyyy")</f>
        <v>2011</v>
      </c>
      <c r="L1861">
        <v>1314124129</v>
      </c>
      <c r="M1861">
        <f>((Table1[[#This Row],[launched_at]]/60/60)/24)+DATE(1970,1,1)+(-5/24)</f>
        <v>40778.561678240738</v>
      </c>
      <c r="N1861" t="b">
        <v>0</v>
      </c>
      <c r="O1861">
        <v>56</v>
      </c>
      <c r="P1861" t="b">
        <v>1</v>
      </c>
      <c r="Q1861" t="s">
        <v>8276</v>
      </c>
      <c r="R1861" s="5">
        <f>Table1[[#This Row],[pledged]]/D1861</f>
        <v>1.3183333333333334</v>
      </c>
      <c r="S1861" s="6">
        <f>IFERROR(Table1[[#This Row],[pledged]]/Table1[[#This Row],[backers_count]],0)</f>
        <v>70.625</v>
      </c>
      <c r="T1861" s="5" t="s">
        <v>8325</v>
      </c>
      <c r="U1861" s="5" t="s">
        <v>8326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 t="str">
        <f>TEXT(((Table1[[#This Row],[deadline]]/60/60)/24)+DATE(1970,1,1),"mmm")</f>
        <v>Feb</v>
      </c>
      <c r="K1862" s="14" t="str">
        <f>TEXT(((Table1[[#This Row],[deadline]]/60/60)/24)+DATE(1970,1,1),"yyyy")</f>
        <v>2014</v>
      </c>
      <c r="L1862">
        <v>1389891684</v>
      </c>
      <c r="M1862">
        <f>((Table1[[#This Row],[launched_at]]/60/60)/24)+DATE(1970,1,1)+(-5/24)</f>
        <v>41655.500972222217</v>
      </c>
      <c r="N1862" t="b">
        <v>0</v>
      </c>
      <c r="O1862">
        <v>19</v>
      </c>
      <c r="P1862" t="b">
        <v>1</v>
      </c>
      <c r="Q1862" t="s">
        <v>8276</v>
      </c>
      <c r="R1862" s="5">
        <f>Table1[[#This Row],[pledged]]/D1862</f>
        <v>1.3346666666666667</v>
      </c>
      <c r="S1862" s="6">
        <f>IFERROR(Table1[[#This Row],[pledged]]/Table1[[#This Row],[backers_count]],0)</f>
        <v>52.684210526315788</v>
      </c>
      <c r="T1862" s="5" t="s">
        <v>8325</v>
      </c>
      <c r="U1862" s="5" t="s">
        <v>8326</v>
      </c>
    </row>
    <row r="1863" spans="1:21" ht="45" x14ac:dyDescent="0.2">
      <c r="A1863">
        <v>4058</v>
      </c>
      <c r="B1863" s="3" t="s">
        <v>4054</v>
      </c>
      <c r="C1863" s="3" t="s">
        <v>8162</v>
      </c>
      <c r="D1863">
        <v>3750</v>
      </c>
      <c r="E1863">
        <v>95</v>
      </c>
      <c r="F1863" t="s">
        <v>8221</v>
      </c>
      <c r="G1863" t="s">
        <v>8224</v>
      </c>
      <c r="H1863" t="s">
        <v>8246</v>
      </c>
      <c r="I1863">
        <v>1459483140</v>
      </c>
      <c r="J1863" s="14" t="str">
        <f>TEXT(((Table1[[#This Row],[deadline]]/60/60)/24)+DATE(1970,1,1),"mmm")</f>
        <v>Apr</v>
      </c>
      <c r="K1863" s="14" t="str">
        <f>TEXT(((Table1[[#This Row],[deadline]]/60/60)/24)+DATE(1970,1,1),"yyyy")</f>
        <v>2016</v>
      </c>
      <c r="L1863">
        <v>1458178044</v>
      </c>
      <c r="M1863">
        <f>((Table1[[#This Row],[launched_at]]/60/60)/24)+DATE(1970,1,1)+(-5/24)</f>
        <v>42445.852361111109</v>
      </c>
      <c r="N1863" t="b">
        <v>0</v>
      </c>
      <c r="O1863">
        <v>4</v>
      </c>
      <c r="P1863" t="b">
        <v>0</v>
      </c>
      <c r="Q1863" t="s">
        <v>8271</v>
      </c>
      <c r="R1863" s="5">
        <f>Table1[[#This Row],[pledged]]/D1863</f>
        <v>2.5333333333333333E-2</v>
      </c>
      <c r="S1863" s="6">
        <f>IFERROR(Table1[[#This Row],[pledged]]/Table1[[#This Row],[backers_count]],0)</f>
        <v>23.75</v>
      </c>
      <c r="T1863" s="5" t="s">
        <v>8317</v>
      </c>
      <c r="U1863" s="5" t="s">
        <v>8318</v>
      </c>
    </row>
    <row r="1864" spans="1:21" ht="45" x14ac:dyDescent="0.2">
      <c r="A1864">
        <v>1560</v>
      </c>
      <c r="B1864" s="3" t="s">
        <v>1561</v>
      </c>
      <c r="C1864" s="3" t="s">
        <v>5670</v>
      </c>
      <c r="D1864">
        <v>2500</v>
      </c>
      <c r="E1864">
        <v>94</v>
      </c>
      <c r="F1864" t="s">
        <v>8221</v>
      </c>
      <c r="G1864" t="s">
        <v>8224</v>
      </c>
      <c r="H1864" t="s">
        <v>8246</v>
      </c>
      <c r="I1864">
        <v>1415842193</v>
      </c>
      <c r="J1864" s="14" t="str">
        <f>TEXT(((Table1[[#This Row],[deadline]]/60/60)/24)+DATE(1970,1,1),"mmm")</f>
        <v>Nov</v>
      </c>
      <c r="K1864" s="14" t="str">
        <f>TEXT(((Table1[[#This Row],[deadline]]/60/60)/24)+DATE(1970,1,1),"yyyy")</f>
        <v>2014</v>
      </c>
      <c r="L1864">
        <v>1414110593</v>
      </c>
      <c r="M1864">
        <f>((Table1[[#This Row],[launched_at]]/60/60)/24)+DATE(1970,1,1)+(-5/24)</f>
        <v>41935.812418981477</v>
      </c>
      <c r="N1864" t="b">
        <v>0</v>
      </c>
      <c r="O1864">
        <v>4</v>
      </c>
      <c r="P1864" t="b">
        <v>0</v>
      </c>
      <c r="Q1864" t="s">
        <v>8289</v>
      </c>
      <c r="R1864" s="5">
        <f>Table1[[#This Row],[pledged]]/D1864</f>
        <v>3.7600000000000001E-2</v>
      </c>
      <c r="S1864" s="6">
        <f>IFERROR(Table1[[#This Row],[pledged]]/Table1[[#This Row],[backers_count]],0)</f>
        <v>23.5</v>
      </c>
      <c r="T1864" s="5" t="s">
        <v>8338</v>
      </c>
      <c r="U1864" s="5" t="s">
        <v>8343</v>
      </c>
    </row>
    <row r="1865" spans="1:21" ht="45" x14ac:dyDescent="0.2">
      <c r="A1865">
        <v>4111</v>
      </c>
      <c r="B1865" s="3" t="s">
        <v>4107</v>
      </c>
      <c r="C1865" s="3" t="s">
        <v>8214</v>
      </c>
      <c r="D1865">
        <v>3000</v>
      </c>
      <c r="E1865">
        <v>94</v>
      </c>
      <c r="F1865" t="s">
        <v>8221</v>
      </c>
      <c r="G1865" t="s">
        <v>8224</v>
      </c>
      <c r="H1865" t="s">
        <v>8246</v>
      </c>
      <c r="I1865">
        <v>1424747740</v>
      </c>
      <c r="J1865" s="14" t="str">
        <f>TEXT(((Table1[[#This Row],[deadline]]/60/60)/24)+DATE(1970,1,1),"mmm")</f>
        <v>Feb</v>
      </c>
      <c r="K1865" s="14" t="str">
        <f>TEXT(((Table1[[#This Row],[deadline]]/60/60)/24)+DATE(1970,1,1),"yyyy")</f>
        <v>2015</v>
      </c>
      <c r="L1865">
        <v>1422155740</v>
      </c>
      <c r="M1865">
        <f>((Table1[[#This Row],[launched_at]]/60/60)/24)+DATE(1970,1,1)+(-5/24)</f>
        <v>42028.927546296291</v>
      </c>
      <c r="N1865" t="b">
        <v>0</v>
      </c>
      <c r="O1865">
        <v>6</v>
      </c>
      <c r="P1865" t="b">
        <v>0</v>
      </c>
      <c r="Q1865" t="s">
        <v>8271</v>
      </c>
      <c r="R1865" s="5">
        <f>Table1[[#This Row],[pledged]]/D1865</f>
        <v>3.1333333333333331E-2</v>
      </c>
      <c r="S1865" s="6">
        <f>IFERROR(Table1[[#This Row],[pledged]]/Table1[[#This Row],[backers_count]],0)</f>
        <v>15.666666666666666</v>
      </c>
      <c r="T1865" s="5" t="s">
        <v>8317</v>
      </c>
      <c r="U1865" s="5" t="s">
        <v>8318</v>
      </c>
    </row>
    <row r="1866" spans="1:21" ht="30" x14ac:dyDescent="0.2">
      <c r="A1866">
        <v>1582</v>
      </c>
      <c r="B1866" s="3" t="s">
        <v>1583</v>
      </c>
      <c r="C1866" s="3" t="s">
        <v>5692</v>
      </c>
      <c r="D1866">
        <v>1000</v>
      </c>
      <c r="E1866">
        <v>93</v>
      </c>
      <c r="F1866" t="s">
        <v>8221</v>
      </c>
      <c r="G1866" t="s">
        <v>8224</v>
      </c>
      <c r="H1866" t="s">
        <v>8246</v>
      </c>
      <c r="I1866">
        <v>1445894400</v>
      </c>
      <c r="J1866" s="14" t="str">
        <f>TEXT(((Table1[[#This Row],[deadline]]/60/60)/24)+DATE(1970,1,1),"mmm")</f>
        <v>Oct</v>
      </c>
      <c r="K1866" s="14" t="str">
        <f>TEXT(((Table1[[#This Row],[deadline]]/60/60)/24)+DATE(1970,1,1),"yyyy")</f>
        <v>2015</v>
      </c>
      <c r="L1866">
        <v>1440961053</v>
      </c>
      <c r="M1866">
        <f>((Table1[[#This Row],[launched_at]]/60/60)/24)+DATE(1970,1,1)+(-5/24)</f>
        <v>42246.581631944442</v>
      </c>
      <c r="N1866" t="b">
        <v>0</v>
      </c>
      <c r="O1866">
        <v>3</v>
      </c>
      <c r="P1866" t="b">
        <v>0</v>
      </c>
      <c r="Q1866" t="s">
        <v>8291</v>
      </c>
      <c r="R1866" s="5">
        <f>Table1[[#This Row],[pledged]]/D1866</f>
        <v>9.2999999999999999E-2</v>
      </c>
      <c r="S1866" s="6">
        <f>IFERROR(Table1[[#This Row],[pledged]]/Table1[[#This Row],[backers_count]],0)</f>
        <v>31</v>
      </c>
      <c r="T1866" s="5" t="s">
        <v>8338</v>
      </c>
      <c r="U1866" s="5" t="s">
        <v>8345</v>
      </c>
    </row>
    <row r="1867" spans="1:21" ht="45" x14ac:dyDescent="0.2">
      <c r="A1867">
        <v>718</v>
      </c>
      <c r="B1867" s="3" t="s">
        <v>719</v>
      </c>
      <c r="C1867" s="3" t="s">
        <v>4828</v>
      </c>
      <c r="D1867">
        <v>12000</v>
      </c>
      <c r="E1867">
        <v>90</v>
      </c>
      <c r="F1867" t="s">
        <v>8221</v>
      </c>
      <c r="G1867" t="s">
        <v>8224</v>
      </c>
      <c r="H1867" t="s">
        <v>8246</v>
      </c>
      <c r="I1867">
        <v>1487397540</v>
      </c>
      <c r="J1867" s="14" t="str">
        <f>TEXT(((Table1[[#This Row],[deadline]]/60/60)/24)+DATE(1970,1,1),"mmm")</f>
        <v>Feb</v>
      </c>
      <c r="K1867" s="14" t="str">
        <f>TEXT(((Table1[[#This Row],[deadline]]/60/60)/24)+DATE(1970,1,1),"yyyy")</f>
        <v>2017</v>
      </c>
      <c r="L1867">
        <v>1484684247</v>
      </c>
      <c r="M1867">
        <f>((Table1[[#This Row],[launched_at]]/60/60)/24)+DATE(1970,1,1)+(-5/24)</f>
        <v>42752.637118055551</v>
      </c>
      <c r="N1867" t="b">
        <v>0</v>
      </c>
      <c r="O1867">
        <v>4</v>
      </c>
      <c r="P1867" t="b">
        <v>0</v>
      </c>
      <c r="Q1867" t="s">
        <v>8273</v>
      </c>
      <c r="R1867" s="5">
        <f>Table1[[#This Row],[pledged]]/D1867</f>
        <v>7.4999999999999997E-3</v>
      </c>
      <c r="S1867" s="6">
        <f>IFERROR(Table1[[#This Row],[pledged]]/Table1[[#This Row],[backers_count]],0)</f>
        <v>22.5</v>
      </c>
      <c r="T1867" s="5" t="s">
        <v>8319</v>
      </c>
      <c r="U1867" s="5" t="s">
        <v>8321</v>
      </c>
    </row>
    <row r="1868" spans="1:21" ht="30" x14ac:dyDescent="0.2">
      <c r="A1868">
        <v>863</v>
      </c>
      <c r="B1868" s="3" t="s">
        <v>864</v>
      </c>
      <c r="C1868" s="3" t="s">
        <v>4973</v>
      </c>
      <c r="D1868">
        <v>2000</v>
      </c>
      <c r="E1868">
        <v>90</v>
      </c>
      <c r="F1868" t="s">
        <v>8221</v>
      </c>
      <c r="G1868" t="s">
        <v>8224</v>
      </c>
      <c r="H1868" t="s">
        <v>8246</v>
      </c>
      <c r="I1868">
        <v>1329014966</v>
      </c>
      <c r="J1868" s="14" t="str">
        <f>TEXT(((Table1[[#This Row],[deadline]]/60/60)/24)+DATE(1970,1,1),"mmm")</f>
        <v>Feb</v>
      </c>
      <c r="K1868" s="14" t="str">
        <f>TEXT(((Table1[[#This Row],[deadline]]/60/60)/24)+DATE(1970,1,1),"yyyy")</f>
        <v>2012</v>
      </c>
      <c r="L1868">
        <v>1326422966</v>
      </c>
      <c r="M1868">
        <f>((Table1[[#This Row],[launched_at]]/60/60)/24)+DATE(1970,1,1)+(-5/24)</f>
        <v>40920.909328703703</v>
      </c>
      <c r="N1868" t="b">
        <v>0</v>
      </c>
      <c r="O1868">
        <v>5</v>
      </c>
      <c r="P1868" t="b">
        <v>0</v>
      </c>
      <c r="Q1868" t="s">
        <v>8278</v>
      </c>
      <c r="R1868" s="5">
        <f>Table1[[#This Row],[pledged]]/D1868</f>
        <v>4.4999999999999998E-2</v>
      </c>
      <c r="S1868" s="6">
        <f>IFERROR(Table1[[#This Row],[pledged]]/Table1[[#This Row],[backers_count]],0)</f>
        <v>18</v>
      </c>
      <c r="T1868" s="5" t="s">
        <v>8325</v>
      </c>
      <c r="U1868" s="5" t="s">
        <v>8328</v>
      </c>
    </row>
    <row r="1869" spans="1:21" ht="45" x14ac:dyDescent="0.2">
      <c r="A1869">
        <v>902</v>
      </c>
      <c r="B1869" s="3" t="s">
        <v>903</v>
      </c>
      <c r="C1869" s="3" t="s">
        <v>5012</v>
      </c>
      <c r="D1869">
        <v>30000</v>
      </c>
      <c r="E1869">
        <v>90</v>
      </c>
      <c r="F1869" t="s">
        <v>8221</v>
      </c>
      <c r="G1869" t="s">
        <v>8224</v>
      </c>
      <c r="H1869" t="s">
        <v>8246</v>
      </c>
      <c r="I1869">
        <v>1409412600</v>
      </c>
      <c r="J1869" s="14" t="str">
        <f>TEXT(((Table1[[#This Row],[deadline]]/60/60)/24)+DATE(1970,1,1),"mmm")</f>
        <v>Aug</v>
      </c>
      <c r="K1869" s="14" t="str">
        <f>TEXT(((Table1[[#This Row],[deadline]]/60/60)/24)+DATE(1970,1,1),"yyyy")</f>
        <v>2014</v>
      </c>
      <c r="L1869">
        <v>1404947422</v>
      </c>
      <c r="M1869">
        <f>((Table1[[#This Row],[launched_at]]/60/60)/24)+DATE(1970,1,1)+(-5/24)</f>
        <v>41829.757199074069</v>
      </c>
      <c r="N1869" t="b">
        <v>0</v>
      </c>
      <c r="O1869">
        <v>3</v>
      </c>
      <c r="P1869" t="b">
        <v>0</v>
      </c>
      <c r="Q1869" t="s">
        <v>8278</v>
      </c>
      <c r="R1869" s="5">
        <f>Table1[[#This Row],[pledged]]/D1869</f>
        <v>3.0000000000000001E-3</v>
      </c>
      <c r="S1869" s="6">
        <f>IFERROR(Table1[[#This Row],[pledged]]/Table1[[#This Row],[backers_count]],0)</f>
        <v>30</v>
      </c>
      <c r="T1869" s="5" t="s">
        <v>8325</v>
      </c>
      <c r="U1869" s="5" t="s">
        <v>8328</v>
      </c>
    </row>
    <row r="1870" spans="1:21" ht="30" x14ac:dyDescent="0.2">
      <c r="A1870">
        <v>2599</v>
      </c>
      <c r="B1870" s="3" t="s">
        <v>2599</v>
      </c>
      <c r="C1870" s="3" t="s">
        <v>6709</v>
      </c>
      <c r="D1870">
        <v>9041</v>
      </c>
      <c r="E1870">
        <v>90</v>
      </c>
      <c r="F1870" t="s">
        <v>8221</v>
      </c>
      <c r="G1870" t="s">
        <v>8224</v>
      </c>
      <c r="H1870" t="s">
        <v>8246</v>
      </c>
      <c r="I1870">
        <v>1407089147</v>
      </c>
      <c r="J1870" s="14" t="str">
        <f>TEXT(((Table1[[#This Row],[deadline]]/60/60)/24)+DATE(1970,1,1),"mmm")</f>
        <v>Aug</v>
      </c>
      <c r="K1870" s="14" t="str">
        <f>TEXT(((Table1[[#This Row],[deadline]]/60/60)/24)+DATE(1970,1,1),"yyyy")</f>
        <v>2014</v>
      </c>
      <c r="L1870">
        <v>1403201147</v>
      </c>
      <c r="M1870">
        <f>((Table1[[#This Row],[launched_at]]/60/60)/24)+DATE(1970,1,1)+(-5/24)</f>
        <v>41809.545682870368</v>
      </c>
      <c r="N1870" t="b">
        <v>0</v>
      </c>
      <c r="O1870">
        <v>5</v>
      </c>
      <c r="P1870" t="b">
        <v>0</v>
      </c>
      <c r="Q1870" t="s">
        <v>8284</v>
      </c>
      <c r="R1870" s="5">
        <f>Table1[[#This Row],[pledged]]/D1870</f>
        <v>9.9546510341776348E-3</v>
      </c>
      <c r="S1870" s="6">
        <f>IFERROR(Table1[[#This Row],[pledged]]/Table1[[#This Row],[backers_count]],0)</f>
        <v>18</v>
      </c>
      <c r="T1870" s="5" t="s">
        <v>8336</v>
      </c>
      <c r="U1870" s="5" t="s">
        <v>8337</v>
      </c>
    </row>
    <row r="1871" spans="1:21" ht="30" x14ac:dyDescent="0.2">
      <c r="A1871">
        <v>2763</v>
      </c>
      <c r="B1871" s="3" t="s">
        <v>2763</v>
      </c>
      <c r="C1871" s="3" t="s">
        <v>6873</v>
      </c>
      <c r="D1871">
        <v>39400</v>
      </c>
      <c r="E1871">
        <v>90</v>
      </c>
      <c r="F1871" t="s">
        <v>8221</v>
      </c>
      <c r="G1871" t="s">
        <v>8224</v>
      </c>
      <c r="H1871" t="s">
        <v>8246</v>
      </c>
      <c r="I1871">
        <v>1369403684</v>
      </c>
      <c r="J1871" s="14" t="str">
        <f>TEXT(((Table1[[#This Row],[deadline]]/60/60)/24)+DATE(1970,1,1),"mmm")</f>
        <v>May</v>
      </c>
      <c r="K1871" s="14" t="str">
        <f>TEXT(((Table1[[#This Row],[deadline]]/60/60)/24)+DATE(1970,1,1),"yyyy")</f>
        <v>2013</v>
      </c>
      <c r="L1871">
        <v>1365515684</v>
      </c>
      <c r="M1871">
        <f>((Table1[[#This Row],[launched_at]]/60/60)/24)+DATE(1970,1,1)+(-5/24)</f>
        <v>41373.371342592589</v>
      </c>
      <c r="N1871" t="b">
        <v>0</v>
      </c>
      <c r="O1871">
        <v>3</v>
      </c>
      <c r="P1871" t="b">
        <v>0</v>
      </c>
      <c r="Q1871" t="s">
        <v>8304</v>
      </c>
      <c r="R1871" s="5">
        <f>Table1[[#This Row],[pledged]]/D1871</f>
        <v>2.2842639593908631E-3</v>
      </c>
      <c r="S1871" s="6">
        <f>IFERROR(Table1[[#This Row],[pledged]]/Table1[[#This Row],[backers_count]],0)</f>
        <v>30</v>
      </c>
      <c r="T1871" s="5" t="s">
        <v>8322</v>
      </c>
      <c r="U1871" s="5" t="s">
        <v>8358</v>
      </c>
    </row>
    <row r="1872" spans="1:21" ht="45" x14ac:dyDescent="0.2">
      <c r="A1872">
        <v>3919</v>
      </c>
      <c r="B1872" s="3" t="s">
        <v>3916</v>
      </c>
      <c r="C1872" s="3" t="s">
        <v>8027</v>
      </c>
      <c r="D1872">
        <v>5000</v>
      </c>
      <c r="E1872">
        <v>90</v>
      </c>
      <c r="F1872" t="s">
        <v>8221</v>
      </c>
      <c r="G1872" t="s">
        <v>8225</v>
      </c>
      <c r="H1872" t="s">
        <v>8247</v>
      </c>
      <c r="I1872">
        <v>1453075200</v>
      </c>
      <c r="J1872" s="14" t="str">
        <f>TEXT(((Table1[[#This Row],[deadline]]/60/60)/24)+DATE(1970,1,1),"mmm")</f>
        <v>Jan</v>
      </c>
      <c r="K1872" s="14" t="str">
        <f>TEXT(((Table1[[#This Row],[deadline]]/60/60)/24)+DATE(1970,1,1),"yyyy")</f>
        <v>2016</v>
      </c>
      <c r="L1872">
        <v>1450628773</v>
      </c>
      <c r="M1872">
        <f>((Table1[[#This Row],[launched_at]]/60/60)/24)+DATE(1970,1,1)+(-5/24)</f>
        <v>42358.476539351854</v>
      </c>
      <c r="N1872" t="b">
        <v>0</v>
      </c>
      <c r="O1872">
        <v>3</v>
      </c>
      <c r="P1872" t="b">
        <v>0</v>
      </c>
      <c r="Q1872" t="s">
        <v>8271</v>
      </c>
      <c r="R1872" s="5">
        <f>Table1[[#This Row],[pledged]]/D1872</f>
        <v>1.7999999999999999E-2</v>
      </c>
      <c r="S1872" s="6">
        <f>IFERROR(Table1[[#This Row],[pledged]]/Table1[[#This Row],[backers_count]],0)</f>
        <v>30</v>
      </c>
      <c r="T1872" s="5" t="s">
        <v>8317</v>
      </c>
      <c r="U1872" s="5" t="s">
        <v>8318</v>
      </c>
    </row>
    <row r="1873" spans="1:21" ht="45" x14ac:dyDescent="0.2">
      <c r="A1873">
        <v>2502</v>
      </c>
      <c r="B1873" s="3" t="s">
        <v>2502</v>
      </c>
      <c r="C1873" s="3" t="s">
        <v>6612</v>
      </c>
      <c r="D1873">
        <v>110000</v>
      </c>
      <c r="E1873">
        <v>86</v>
      </c>
      <c r="F1873" t="s">
        <v>8221</v>
      </c>
      <c r="G1873" t="s">
        <v>8224</v>
      </c>
      <c r="H1873" t="s">
        <v>8246</v>
      </c>
      <c r="I1873">
        <v>1411328918</v>
      </c>
      <c r="J1873" s="14" t="str">
        <f>TEXT(((Table1[[#This Row],[deadline]]/60/60)/24)+DATE(1970,1,1),"mmm")</f>
        <v>Sep</v>
      </c>
      <c r="K1873" s="14" t="str">
        <f>TEXT(((Table1[[#This Row],[deadline]]/60/60)/24)+DATE(1970,1,1),"yyyy")</f>
        <v>2014</v>
      </c>
      <c r="L1873">
        <v>1407440918</v>
      </c>
      <c r="M1873">
        <f>((Table1[[#This Row],[launched_at]]/60/60)/24)+DATE(1970,1,1)+(-5/24)</f>
        <v>41858.617106481477</v>
      </c>
      <c r="N1873" t="b">
        <v>0</v>
      </c>
      <c r="O1873">
        <v>5</v>
      </c>
      <c r="P1873" t="b">
        <v>0</v>
      </c>
      <c r="Q1873" t="s">
        <v>8299</v>
      </c>
      <c r="R1873" s="5">
        <f>Table1[[#This Row],[pledged]]/D1873</f>
        <v>7.8181818181818181E-4</v>
      </c>
      <c r="S1873" s="6">
        <f>IFERROR(Table1[[#This Row],[pledged]]/Table1[[#This Row],[backers_count]],0)</f>
        <v>17.2</v>
      </c>
      <c r="T1873" s="5" t="s">
        <v>8336</v>
      </c>
      <c r="U1873" s="5" t="s">
        <v>8353</v>
      </c>
    </row>
    <row r="1874" spans="1:21" ht="45" x14ac:dyDescent="0.2">
      <c r="A1874">
        <v>4110</v>
      </c>
      <c r="B1874" s="3" t="s">
        <v>4106</v>
      </c>
      <c r="C1874" s="3" t="s">
        <v>8213</v>
      </c>
      <c r="D1874">
        <v>300</v>
      </c>
      <c r="E1874">
        <v>86</v>
      </c>
      <c r="F1874" t="s">
        <v>8221</v>
      </c>
      <c r="G1874" t="s">
        <v>8225</v>
      </c>
      <c r="H1874" t="s">
        <v>8247</v>
      </c>
      <c r="I1874">
        <v>1469113351</v>
      </c>
      <c r="J1874" s="14" t="str">
        <f>TEXT(((Table1[[#This Row],[deadline]]/60/60)/24)+DATE(1970,1,1),"mmm")</f>
        <v>Jul</v>
      </c>
      <c r="K1874" s="14" t="str">
        <f>TEXT(((Table1[[#This Row],[deadline]]/60/60)/24)+DATE(1970,1,1),"yyyy")</f>
        <v>2016</v>
      </c>
      <c r="L1874">
        <v>1463929351</v>
      </c>
      <c r="M1874">
        <f>((Table1[[#This Row],[launched_at]]/60/60)/24)+DATE(1970,1,1)+(-5/24)</f>
        <v>42512.418414351843</v>
      </c>
      <c r="N1874" t="b">
        <v>0</v>
      </c>
      <c r="O1874">
        <v>6</v>
      </c>
      <c r="P1874" t="b">
        <v>0</v>
      </c>
      <c r="Q1874" t="s">
        <v>8271</v>
      </c>
      <c r="R1874" s="5">
        <f>Table1[[#This Row],[pledged]]/D1874</f>
        <v>0.28666666666666668</v>
      </c>
      <c r="S1874" s="6">
        <f>IFERROR(Table1[[#This Row],[pledged]]/Table1[[#This Row],[backers_count]],0)</f>
        <v>14.333333333333334</v>
      </c>
      <c r="T1874" s="5" t="s">
        <v>8317</v>
      </c>
      <c r="U1874" s="5" t="s">
        <v>8318</v>
      </c>
    </row>
    <row r="1875" spans="1:21" ht="45" x14ac:dyDescent="0.2">
      <c r="A1875">
        <v>1709</v>
      </c>
      <c r="B1875" s="3" t="s">
        <v>1710</v>
      </c>
      <c r="C1875" s="3" t="s">
        <v>5819</v>
      </c>
      <c r="D1875">
        <v>1750</v>
      </c>
      <c r="E1875">
        <v>85</v>
      </c>
      <c r="F1875" t="s">
        <v>8221</v>
      </c>
      <c r="G1875" t="s">
        <v>8224</v>
      </c>
      <c r="H1875" t="s">
        <v>8246</v>
      </c>
      <c r="I1875">
        <v>1409513940</v>
      </c>
      <c r="J1875" s="14" t="str">
        <f>TEXT(((Table1[[#This Row],[deadline]]/60/60)/24)+DATE(1970,1,1),"mmm")</f>
        <v>Aug</v>
      </c>
      <c r="K1875" s="14" t="str">
        <f>TEXT(((Table1[[#This Row],[deadline]]/60/60)/24)+DATE(1970,1,1),"yyyy")</f>
        <v>2014</v>
      </c>
      <c r="L1875">
        <v>1405949514</v>
      </c>
      <c r="M1875">
        <f>((Table1[[#This Row],[launched_at]]/60/60)/24)+DATE(1970,1,1)+(-5/24)</f>
        <v>41841.355486111104</v>
      </c>
      <c r="N1875" t="b">
        <v>0</v>
      </c>
      <c r="O1875">
        <v>4</v>
      </c>
      <c r="P1875" t="b">
        <v>0</v>
      </c>
      <c r="Q1875" t="s">
        <v>8293</v>
      </c>
      <c r="R1875" s="5">
        <f>Table1[[#This Row],[pledged]]/D1875</f>
        <v>4.8571428571428571E-2</v>
      </c>
      <c r="S1875" s="6">
        <f>IFERROR(Table1[[#This Row],[pledged]]/Table1[[#This Row],[backers_count]],0)</f>
        <v>21.25</v>
      </c>
      <c r="T1875" s="5" t="s">
        <v>8325</v>
      </c>
      <c r="U1875" s="5" t="s">
        <v>8347</v>
      </c>
    </row>
    <row r="1876" spans="1:21" ht="45" x14ac:dyDescent="0.2">
      <c r="A1876">
        <v>1907</v>
      </c>
      <c r="B1876" s="3" t="s">
        <v>1908</v>
      </c>
      <c r="C1876" s="3" t="s">
        <v>6017</v>
      </c>
      <c r="D1876">
        <v>30000</v>
      </c>
      <c r="E1876">
        <v>85</v>
      </c>
      <c r="F1876" t="s">
        <v>8221</v>
      </c>
      <c r="G1876" t="s">
        <v>8224</v>
      </c>
      <c r="H1876" t="s">
        <v>8246</v>
      </c>
      <c r="I1876">
        <v>1400853925</v>
      </c>
      <c r="J1876" s="14" t="str">
        <f>TEXT(((Table1[[#This Row],[deadline]]/60/60)/24)+DATE(1970,1,1),"mmm")</f>
        <v>May</v>
      </c>
      <c r="K1876" s="14" t="str">
        <f>TEXT(((Table1[[#This Row],[deadline]]/60/60)/24)+DATE(1970,1,1),"yyyy")</f>
        <v>2014</v>
      </c>
      <c r="L1876">
        <v>1399557925</v>
      </c>
      <c r="M1876">
        <f>((Table1[[#This Row],[launched_at]]/60/60)/24)+DATE(1970,1,1)+(-5/24)</f>
        <v>41767.378761574073</v>
      </c>
      <c r="N1876" t="b">
        <v>0</v>
      </c>
      <c r="O1876">
        <v>4</v>
      </c>
      <c r="P1876" t="b">
        <v>0</v>
      </c>
      <c r="Q1876" t="s">
        <v>8294</v>
      </c>
      <c r="R1876" s="5">
        <f>Table1[[#This Row],[pledged]]/D1876</f>
        <v>2.8333333333333335E-3</v>
      </c>
      <c r="S1876" s="6">
        <f>IFERROR(Table1[[#This Row],[pledged]]/Table1[[#This Row],[backers_count]],0)</f>
        <v>21.25</v>
      </c>
      <c r="T1876" s="5" t="s">
        <v>8319</v>
      </c>
      <c r="U1876" s="5" t="s">
        <v>8348</v>
      </c>
    </row>
    <row r="1877" spans="1:21" ht="30" x14ac:dyDescent="0.2">
      <c r="A1877">
        <v>2130</v>
      </c>
      <c r="B1877" s="3" t="s">
        <v>2131</v>
      </c>
      <c r="C1877" s="3" t="s">
        <v>6240</v>
      </c>
      <c r="D1877">
        <v>42000</v>
      </c>
      <c r="E1877">
        <v>85</v>
      </c>
      <c r="F1877" t="s">
        <v>8221</v>
      </c>
      <c r="G1877" t="s">
        <v>8224</v>
      </c>
      <c r="H1877" t="s">
        <v>8246</v>
      </c>
      <c r="I1877">
        <v>1408154663</v>
      </c>
      <c r="J1877" s="14" t="str">
        <f>TEXT(((Table1[[#This Row],[deadline]]/60/60)/24)+DATE(1970,1,1),"mmm")</f>
        <v>Aug</v>
      </c>
      <c r="K1877" s="14" t="str">
        <f>TEXT(((Table1[[#This Row],[deadline]]/60/60)/24)+DATE(1970,1,1),"yyyy")</f>
        <v>2014</v>
      </c>
      <c r="L1877">
        <v>1405130663</v>
      </c>
      <c r="M1877">
        <f>((Table1[[#This Row],[launched_at]]/60/60)/24)+DATE(1970,1,1)+(-5/24)</f>
        <v>41831.87804398148</v>
      </c>
      <c r="N1877" t="b">
        <v>0</v>
      </c>
      <c r="O1877">
        <v>4</v>
      </c>
      <c r="P1877" t="b">
        <v>0</v>
      </c>
      <c r="Q1877" t="s">
        <v>8282</v>
      </c>
      <c r="R1877" s="5">
        <f>Table1[[#This Row],[pledged]]/D1877</f>
        <v>2.0238095238095236E-3</v>
      </c>
      <c r="S1877" s="6">
        <f>IFERROR(Table1[[#This Row],[pledged]]/Table1[[#This Row],[backers_count]],0)</f>
        <v>21.25</v>
      </c>
      <c r="T1877" s="5" t="s">
        <v>8333</v>
      </c>
      <c r="U1877" s="5" t="s">
        <v>8334</v>
      </c>
    </row>
    <row r="1878" spans="1:21" ht="45" x14ac:dyDescent="0.2">
      <c r="A1878">
        <v>2160</v>
      </c>
      <c r="B1878" s="3" t="s">
        <v>2161</v>
      </c>
      <c r="C1878" s="3" t="s">
        <v>6270</v>
      </c>
      <c r="D1878">
        <v>10000</v>
      </c>
      <c r="E1878">
        <v>85</v>
      </c>
      <c r="F1878" t="s">
        <v>8221</v>
      </c>
      <c r="G1878" t="s">
        <v>8224</v>
      </c>
      <c r="H1878" t="s">
        <v>8246</v>
      </c>
      <c r="I1878">
        <v>1337447105</v>
      </c>
      <c r="J1878" s="14" t="str">
        <f>TEXT(((Table1[[#This Row],[deadline]]/60/60)/24)+DATE(1970,1,1),"mmm")</f>
        <v>May</v>
      </c>
      <c r="K1878" s="14" t="str">
        <f>TEXT(((Table1[[#This Row],[deadline]]/60/60)/24)+DATE(1970,1,1),"yyyy")</f>
        <v>2012</v>
      </c>
      <c r="L1878">
        <v>1334855105</v>
      </c>
      <c r="M1878">
        <f>((Table1[[#This Row],[launched_at]]/60/60)/24)+DATE(1970,1,1)+(-5/24)</f>
        <v>41018.503530092588</v>
      </c>
      <c r="N1878" t="b">
        <v>0</v>
      </c>
      <c r="O1878">
        <v>16</v>
      </c>
      <c r="P1878" t="b">
        <v>0</v>
      </c>
      <c r="Q1878" t="s">
        <v>8282</v>
      </c>
      <c r="R1878" s="5">
        <f>Table1[[#This Row],[pledged]]/D1878</f>
        <v>8.5000000000000006E-3</v>
      </c>
      <c r="S1878" s="6">
        <f>IFERROR(Table1[[#This Row],[pledged]]/Table1[[#This Row],[backers_count]],0)</f>
        <v>5.3125</v>
      </c>
      <c r="T1878" s="5" t="s">
        <v>8333</v>
      </c>
      <c r="U1878" s="5" t="s">
        <v>8334</v>
      </c>
    </row>
    <row r="1879" spans="1:21" ht="45" x14ac:dyDescent="0.2">
      <c r="A1879">
        <v>2597</v>
      </c>
      <c r="B1879" s="3" t="s">
        <v>2597</v>
      </c>
      <c r="C1879" s="3" t="s">
        <v>6707</v>
      </c>
      <c r="D1879">
        <v>1500</v>
      </c>
      <c r="E1879">
        <v>85</v>
      </c>
      <c r="F1879" t="s">
        <v>8221</v>
      </c>
      <c r="G1879" t="s">
        <v>8225</v>
      </c>
      <c r="H1879" t="s">
        <v>8247</v>
      </c>
      <c r="I1879">
        <v>1466323917</v>
      </c>
      <c r="J1879" s="14" t="str">
        <f>TEXT(((Table1[[#This Row],[deadline]]/60/60)/24)+DATE(1970,1,1),"mmm")</f>
        <v>Jun</v>
      </c>
      <c r="K1879" s="14" t="str">
        <f>TEXT(((Table1[[#This Row],[deadline]]/60/60)/24)+DATE(1970,1,1),"yyyy")</f>
        <v>2016</v>
      </c>
      <c r="L1879">
        <v>1463731917</v>
      </c>
      <c r="M1879">
        <f>((Table1[[#This Row],[launched_at]]/60/60)/24)+DATE(1970,1,1)+(-5/24)</f>
        <v>42510.133298611108</v>
      </c>
      <c r="N1879" t="b">
        <v>0</v>
      </c>
      <c r="O1879">
        <v>7</v>
      </c>
      <c r="P1879" t="b">
        <v>0</v>
      </c>
      <c r="Q1879" t="s">
        <v>8284</v>
      </c>
      <c r="R1879" s="5">
        <f>Table1[[#This Row],[pledged]]/D1879</f>
        <v>5.6666666666666664E-2</v>
      </c>
      <c r="S1879" s="6">
        <f>IFERROR(Table1[[#This Row],[pledged]]/Table1[[#This Row],[backers_count]],0)</f>
        <v>12.142857142857142</v>
      </c>
      <c r="T1879" s="5" t="s">
        <v>8336</v>
      </c>
      <c r="U1879" s="5" t="s">
        <v>8337</v>
      </c>
    </row>
    <row r="1880" spans="1:21" ht="45" x14ac:dyDescent="0.2">
      <c r="A1880">
        <v>1117</v>
      </c>
      <c r="B1880" s="3" t="s">
        <v>1118</v>
      </c>
      <c r="C1880" s="3" t="s">
        <v>5227</v>
      </c>
      <c r="D1880">
        <v>1000</v>
      </c>
      <c r="E1880">
        <v>83</v>
      </c>
      <c r="F1880" t="s">
        <v>8221</v>
      </c>
      <c r="G1880" t="s">
        <v>8236</v>
      </c>
      <c r="H1880" t="s">
        <v>8249</v>
      </c>
      <c r="I1880">
        <v>1451053313</v>
      </c>
      <c r="J1880" s="14" t="str">
        <f>TEXT(((Table1[[#This Row],[deadline]]/60/60)/24)+DATE(1970,1,1),"mmm")</f>
        <v>Dec</v>
      </c>
      <c r="K1880" s="14" t="str">
        <f>TEXT(((Table1[[#This Row],[deadline]]/60/60)/24)+DATE(1970,1,1),"yyyy")</f>
        <v>2015</v>
      </c>
      <c r="L1880">
        <v>1448461313</v>
      </c>
      <c r="M1880">
        <f>((Table1[[#This Row],[launched_at]]/60/60)/24)+DATE(1970,1,1)+(-5/24)</f>
        <v>42333.390196759261</v>
      </c>
      <c r="N1880" t="b">
        <v>0</v>
      </c>
      <c r="O1880">
        <v>8</v>
      </c>
      <c r="P1880" t="b">
        <v>0</v>
      </c>
      <c r="Q1880" t="s">
        <v>8282</v>
      </c>
      <c r="R1880" s="5">
        <f>Table1[[#This Row],[pledged]]/D1880</f>
        <v>8.3000000000000004E-2</v>
      </c>
      <c r="S1880" s="6">
        <f>IFERROR(Table1[[#This Row],[pledged]]/Table1[[#This Row],[backers_count]],0)</f>
        <v>10.375</v>
      </c>
      <c r="T1880" s="5" t="s">
        <v>8333</v>
      </c>
      <c r="U1880" s="5" t="s">
        <v>8334</v>
      </c>
    </row>
    <row r="1881" spans="1:21" ht="45" x14ac:dyDescent="0.2">
      <c r="A1881">
        <v>448</v>
      </c>
      <c r="B1881" s="3" t="s">
        <v>449</v>
      </c>
      <c r="C1881" s="3" t="s">
        <v>4558</v>
      </c>
      <c r="D1881">
        <v>2500</v>
      </c>
      <c r="E1881">
        <v>82.01</v>
      </c>
      <c r="F1881" t="s">
        <v>8221</v>
      </c>
      <c r="G1881" t="s">
        <v>8224</v>
      </c>
      <c r="H1881" t="s">
        <v>8246</v>
      </c>
      <c r="I1881">
        <v>1400091095</v>
      </c>
      <c r="J1881" s="14" t="str">
        <f>TEXT(((Table1[[#This Row],[deadline]]/60/60)/24)+DATE(1970,1,1),"mmm")</f>
        <v>May</v>
      </c>
      <c r="K1881" s="14" t="str">
        <f>TEXT(((Table1[[#This Row],[deadline]]/60/60)/24)+DATE(1970,1,1),"yyyy")</f>
        <v>2014</v>
      </c>
      <c r="L1881">
        <v>1398363095</v>
      </c>
      <c r="M1881" s="13">
        <f>((Table1[[#This Row],[launched_at]]/60/60)/24)+DATE(1970,1,1)+(-5/24)</f>
        <v>41753.549710648142</v>
      </c>
      <c r="N1881" t="b">
        <v>0</v>
      </c>
      <c r="O1881">
        <v>4</v>
      </c>
      <c r="P1881" t="b">
        <v>0</v>
      </c>
      <c r="Q1881" t="s">
        <v>8270</v>
      </c>
      <c r="R1881" s="5">
        <f>Table1[[#This Row],[pledged]]/D1881</f>
        <v>3.2804E-2</v>
      </c>
      <c r="S1881" s="6">
        <f>IFERROR(Table1[[#This Row],[pledged]]/Table1[[#This Row],[backers_count]],0)</f>
        <v>20.502500000000001</v>
      </c>
      <c r="T1881" s="5" t="s">
        <v>8310</v>
      </c>
      <c r="U1881" s="5" t="s">
        <v>8316</v>
      </c>
    </row>
    <row r="1882" spans="1:21" ht="45" x14ac:dyDescent="0.2">
      <c r="A1882">
        <v>454</v>
      </c>
      <c r="B1882" s="3" t="s">
        <v>455</v>
      </c>
      <c r="C1882" s="3" t="s">
        <v>4564</v>
      </c>
      <c r="D1882">
        <v>10000</v>
      </c>
      <c r="E1882">
        <v>82</v>
      </c>
      <c r="F1882" t="s">
        <v>8221</v>
      </c>
      <c r="G1882" t="s">
        <v>8224</v>
      </c>
      <c r="H1882" t="s">
        <v>8246</v>
      </c>
      <c r="I1882">
        <v>1417007640</v>
      </c>
      <c r="J1882" s="14" t="str">
        <f>TEXT(((Table1[[#This Row],[deadline]]/60/60)/24)+DATE(1970,1,1),"mmm")</f>
        <v>Nov</v>
      </c>
      <c r="K1882" s="14" t="str">
        <f>TEXT(((Table1[[#This Row],[deadline]]/60/60)/24)+DATE(1970,1,1),"yyyy")</f>
        <v>2014</v>
      </c>
      <c r="L1882">
        <v>1414343571</v>
      </c>
      <c r="M1882" s="13">
        <f>((Table1[[#This Row],[launched_at]]/60/60)/24)+DATE(1970,1,1)+(-5/24)</f>
        <v>41938.508923611109</v>
      </c>
      <c r="N1882" t="b">
        <v>0</v>
      </c>
      <c r="O1882">
        <v>5</v>
      </c>
      <c r="P1882" t="b">
        <v>0</v>
      </c>
      <c r="Q1882" t="s">
        <v>8270</v>
      </c>
      <c r="R1882" s="5">
        <f>Table1[[#This Row],[pledged]]/D1882</f>
        <v>8.2000000000000007E-3</v>
      </c>
      <c r="S1882" s="6">
        <f>IFERROR(Table1[[#This Row],[pledged]]/Table1[[#This Row],[backers_count]],0)</f>
        <v>16.399999999999999</v>
      </c>
      <c r="T1882" s="5" t="s">
        <v>8310</v>
      </c>
      <c r="U1882" s="5" t="s">
        <v>8316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 t="str">
        <f>TEXT(((Table1[[#This Row],[deadline]]/60/60)/24)+DATE(1970,1,1),"mmm")</f>
        <v>Mar</v>
      </c>
      <c r="K1883" s="14" t="str">
        <f>TEXT(((Table1[[#This Row],[deadline]]/60/60)/24)+DATE(1970,1,1),"yyyy")</f>
        <v>2015</v>
      </c>
      <c r="L1883">
        <v>1423366789</v>
      </c>
      <c r="M1883">
        <f>((Table1[[#This Row],[launched_at]]/60/60)/24)+DATE(1970,1,1)+(-5/24)</f>
        <v>42042.944317129623</v>
      </c>
      <c r="N1883" t="b">
        <v>0</v>
      </c>
      <c r="O1883">
        <v>70</v>
      </c>
      <c r="P1883" t="b">
        <v>1</v>
      </c>
      <c r="Q1883" t="s">
        <v>8279</v>
      </c>
      <c r="R1883" s="5">
        <f>Table1[[#This Row],[pledged]]/D1883</f>
        <v>1.726845</v>
      </c>
      <c r="S1883" s="6">
        <f>IFERROR(Table1[[#This Row],[pledged]]/Table1[[#This Row],[backers_count]],0)</f>
        <v>49.338428571428572</v>
      </c>
      <c r="T1883" s="5" t="s">
        <v>8325</v>
      </c>
      <c r="U1883" s="5" t="s">
        <v>8329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 t="str">
        <f>TEXT(((Table1[[#This Row],[deadline]]/60/60)/24)+DATE(1970,1,1),"mmm")</f>
        <v>Jul</v>
      </c>
      <c r="K1884" s="14" t="str">
        <f>TEXT(((Table1[[#This Row],[deadline]]/60/60)/24)+DATE(1970,1,1),"yyyy")</f>
        <v>2012</v>
      </c>
      <c r="L1884">
        <v>1339109212</v>
      </c>
      <c r="M1884">
        <f>((Table1[[#This Row],[launched_at]]/60/60)/24)+DATE(1970,1,1)+(-5/24)</f>
        <v>41067.740879629629</v>
      </c>
      <c r="N1884" t="b">
        <v>0</v>
      </c>
      <c r="O1884">
        <v>81</v>
      </c>
      <c r="P1884" t="b">
        <v>1</v>
      </c>
      <c r="Q1884" t="s">
        <v>8279</v>
      </c>
      <c r="R1884" s="5">
        <f>Table1[[#This Row],[pledged]]/D1884</f>
        <v>1.008955223880597</v>
      </c>
      <c r="S1884" s="6">
        <f>IFERROR(Table1[[#This Row],[pledged]]/Table1[[#This Row],[backers_count]],0)</f>
        <v>41.728395061728392</v>
      </c>
      <c r="T1884" s="5" t="s">
        <v>8325</v>
      </c>
      <c r="U1884" s="5" t="s">
        <v>8329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 t="str">
        <f>TEXT(((Table1[[#This Row],[deadline]]/60/60)/24)+DATE(1970,1,1),"mmm")</f>
        <v>Apr</v>
      </c>
      <c r="K1885" s="14" t="str">
        <f>TEXT(((Table1[[#This Row],[deadline]]/60/60)/24)+DATE(1970,1,1),"yyyy")</f>
        <v>2012</v>
      </c>
      <c r="L1885">
        <v>1331333108</v>
      </c>
      <c r="M1885">
        <f>((Table1[[#This Row],[launched_at]]/60/60)/24)+DATE(1970,1,1)+(-5/24)</f>
        <v>40977.739675925921</v>
      </c>
      <c r="N1885" t="b">
        <v>0</v>
      </c>
      <c r="O1885">
        <v>32</v>
      </c>
      <c r="P1885" t="b">
        <v>1</v>
      </c>
      <c r="Q1885" t="s">
        <v>8279</v>
      </c>
      <c r="R1885" s="5">
        <f>Table1[[#This Row],[pledged]]/D1885</f>
        <v>1.0480480480480481</v>
      </c>
      <c r="S1885" s="6">
        <f>IFERROR(Table1[[#This Row],[pledged]]/Table1[[#This Row],[backers_count]],0)</f>
        <v>32.71875</v>
      </c>
      <c r="T1885" s="5" t="s">
        <v>8325</v>
      </c>
      <c r="U1885" s="5" t="s">
        <v>8329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 t="str">
        <f>TEXT(((Table1[[#This Row],[deadline]]/60/60)/24)+DATE(1970,1,1),"mmm")</f>
        <v>Nov</v>
      </c>
      <c r="K1886" s="14" t="str">
        <f>TEXT(((Table1[[#This Row],[deadline]]/60/60)/24)+DATE(1970,1,1),"yyyy")</f>
        <v>2012</v>
      </c>
      <c r="L1886">
        <v>1350967535</v>
      </c>
      <c r="M1886">
        <f>((Table1[[#This Row],[launched_at]]/60/60)/24)+DATE(1970,1,1)+(-5/24)</f>
        <v>41204.989988425921</v>
      </c>
      <c r="N1886" t="b">
        <v>0</v>
      </c>
      <c r="O1886">
        <v>26</v>
      </c>
      <c r="P1886" t="b">
        <v>1</v>
      </c>
      <c r="Q1886" t="s">
        <v>8279</v>
      </c>
      <c r="R1886" s="5">
        <f>Table1[[#This Row],[pledged]]/D1886</f>
        <v>1.351</v>
      </c>
      <c r="S1886" s="6">
        <f>IFERROR(Table1[[#This Row],[pledged]]/Table1[[#This Row],[backers_count]],0)</f>
        <v>51.96153846153846</v>
      </c>
      <c r="T1886" s="5" t="s">
        <v>8325</v>
      </c>
      <c r="U1886" s="5" t="s">
        <v>8329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 t="str">
        <f>TEXT(((Table1[[#This Row],[deadline]]/60/60)/24)+DATE(1970,1,1),"mmm")</f>
        <v>Aug</v>
      </c>
      <c r="K1887" s="14" t="str">
        <f>TEXT(((Table1[[#This Row],[deadline]]/60/60)/24)+DATE(1970,1,1),"yyyy")</f>
        <v>2012</v>
      </c>
      <c r="L1887">
        <v>1341800110</v>
      </c>
      <c r="M1887">
        <f>((Table1[[#This Row],[launched_at]]/60/60)/24)+DATE(1970,1,1)+(-5/24)</f>
        <v>41098.885532407403</v>
      </c>
      <c r="N1887" t="b">
        <v>0</v>
      </c>
      <c r="O1887">
        <v>105</v>
      </c>
      <c r="P1887" t="b">
        <v>1</v>
      </c>
      <c r="Q1887" t="s">
        <v>8279</v>
      </c>
      <c r="R1887" s="5">
        <f>Table1[[#This Row],[pledged]]/D1887</f>
        <v>1.1632786885245903</v>
      </c>
      <c r="S1887" s="6">
        <f>IFERROR(Table1[[#This Row],[pledged]]/Table1[[#This Row],[backers_count]],0)</f>
        <v>50.685714285714283</v>
      </c>
      <c r="T1887" s="5" t="s">
        <v>8325</v>
      </c>
      <c r="U1887" s="5" t="s">
        <v>8329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 t="str">
        <f>TEXT(((Table1[[#This Row],[deadline]]/60/60)/24)+DATE(1970,1,1),"mmm")</f>
        <v>Nov</v>
      </c>
      <c r="K1888" s="14" t="str">
        <f>TEXT(((Table1[[#This Row],[deadline]]/60/60)/24)+DATE(1970,1,1),"yyyy")</f>
        <v>2014</v>
      </c>
      <c r="L1888">
        <v>1413236738</v>
      </c>
      <c r="M1888">
        <f>((Table1[[#This Row],[launched_at]]/60/60)/24)+DATE(1970,1,1)+(-5/24)</f>
        <v>41925.69835648148</v>
      </c>
      <c r="N1888" t="b">
        <v>0</v>
      </c>
      <c r="O1888">
        <v>29</v>
      </c>
      <c r="P1888" t="b">
        <v>1</v>
      </c>
      <c r="Q1888" t="s">
        <v>8279</v>
      </c>
      <c r="R1888" s="5">
        <f>Table1[[#This Row],[pledged]]/D1888</f>
        <v>1.0208333333333333</v>
      </c>
      <c r="S1888" s="6">
        <f>IFERROR(Table1[[#This Row],[pledged]]/Table1[[#This Row],[backers_count]],0)</f>
        <v>42.241379310344826</v>
      </c>
      <c r="T1888" s="5" t="s">
        <v>8325</v>
      </c>
      <c r="U1888" s="5" t="s">
        <v>8329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 t="str">
        <f>TEXT(((Table1[[#This Row],[deadline]]/60/60)/24)+DATE(1970,1,1),"mmm")</f>
        <v>Dec</v>
      </c>
      <c r="K1889" s="14" t="str">
        <f>TEXT(((Table1[[#This Row],[deadline]]/60/60)/24)+DATE(1970,1,1),"yyyy")</f>
        <v>2015</v>
      </c>
      <c r="L1889">
        <v>1447614732</v>
      </c>
      <c r="M1889">
        <f>((Table1[[#This Row],[launched_at]]/60/60)/24)+DATE(1970,1,1)+(-5/24)</f>
        <v>42323.591805555552</v>
      </c>
      <c r="N1889" t="b">
        <v>0</v>
      </c>
      <c r="O1889">
        <v>8</v>
      </c>
      <c r="P1889" t="b">
        <v>1</v>
      </c>
      <c r="Q1889" t="s">
        <v>8279</v>
      </c>
      <c r="R1889" s="5">
        <f>Table1[[#This Row],[pledged]]/D1889</f>
        <v>1.1116666666666666</v>
      </c>
      <c r="S1889" s="6">
        <f>IFERROR(Table1[[#This Row],[pledged]]/Table1[[#This Row],[backers_count]],0)</f>
        <v>416.875</v>
      </c>
      <c r="T1889" s="5" t="s">
        <v>8325</v>
      </c>
      <c r="U1889" s="5" t="s">
        <v>8329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 t="str">
        <f>TEXT(((Table1[[#This Row],[deadline]]/60/60)/24)+DATE(1970,1,1),"mmm")</f>
        <v>Jun</v>
      </c>
      <c r="K1890" s="14" t="str">
        <f>TEXT(((Table1[[#This Row],[deadline]]/60/60)/24)+DATE(1970,1,1),"yyyy")</f>
        <v>2010</v>
      </c>
      <c r="L1890">
        <v>1272692732</v>
      </c>
      <c r="M1890">
        <f>((Table1[[#This Row],[launched_at]]/60/60)/24)+DATE(1970,1,1)+(-5/24)</f>
        <v>40299.03162037037</v>
      </c>
      <c r="N1890" t="b">
        <v>0</v>
      </c>
      <c r="O1890">
        <v>89</v>
      </c>
      <c r="P1890" t="b">
        <v>1</v>
      </c>
      <c r="Q1890" t="s">
        <v>8279</v>
      </c>
      <c r="R1890" s="5">
        <f>Table1[[#This Row],[pledged]]/D1890</f>
        <v>1.6608000000000001</v>
      </c>
      <c r="S1890" s="6">
        <f>IFERROR(Table1[[#This Row],[pledged]]/Table1[[#This Row],[backers_count]],0)</f>
        <v>46.651685393258425</v>
      </c>
      <c r="T1890" s="5" t="s">
        <v>8325</v>
      </c>
      <c r="U1890" s="5" t="s">
        <v>8329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 t="str">
        <f>TEXT(((Table1[[#This Row],[deadline]]/60/60)/24)+DATE(1970,1,1),"mmm")</f>
        <v>Mar</v>
      </c>
      <c r="K1891" s="14" t="str">
        <f>TEXT(((Table1[[#This Row],[deadline]]/60/60)/24)+DATE(1970,1,1),"yyyy")</f>
        <v>2013</v>
      </c>
      <c r="L1891">
        <v>1359140546</v>
      </c>
      <c r="M1891">
        <f>((Table1[[#This Row],[launched_at]]/60/60)/24)+DATE(1970,1,1)+(-5/24)</f>
        <v>41299.585023148145</v>
      </c>
      <c r="N1891" t="b">
        <v>0</v>
      </c>
      <c r="O1891">
        <v>44</v>
      </c>
      <c r="P1891" t="b">
        <v>1</v>
      </c>
      <c r="Q1891" t="s">
        <v>8279</v>
      </c>
      <c r="R1891" s="5">
        <f>Table1[[#This Row],[pledged]]/D1891</f>
        <v>1.0660000000000001</v>
      </c>
      <c r="S1891" s="6">
        <f>IFERROR(Table1[[#This Row],[pledged]]/Table1[[#This Row],[backers_count]],0)</f>
        <v>48.454545454545453</v>
      </c>
      <c r="T1891" s="5" t="s">
        <v>8325</v>
      </c>
      <c r="U1891" s="5" t="s">
        <v>8329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 t="str">
        <f>TEXT(((Table1[[#This Row],[deadline]]/60/60)/24)+DATE(1970,1,1),"mmm")</f>
        <v>Dec</v>
      </c>
      <c r="K1892" s="14" t="str">
        <f>TEXT(((Table1[[#This Row],[deadline]]/60/60)/24)+DATE(1970,1,1),"yyyy")</f>
        <v>2012</v>
      </c>
      <c r="L1892">
        <v>1353005528</v>
      </c>
      <c r="M1892">
        <f>((Table1[[#This Row],[launched_at]]/60/60)/24)+DATE(1970,1,1)+(-5/24)</f>
        <v>41228.577870370369</v>
      </c>
      <c r="N1892" t="b">
        <v>0</v>
      </c>
      <c r="O1892">
        <v>246</v>
      </c>
      <c r="P1892" t="b">
        <v>1</v>
      </c>
      <c r="Q1892" t="s">
        <v>8279</v>
      </c>
      <c r="R1892" s="5">
        <f>Table1[[#This Row],[pledged]]/D1892</f>
        <v>1.4458441666666668</v>
      </c>
      <c r="S1892" s="6">
        <f>IFERROR(Table1[[#This Row],[pledged]]/Table1[[#This Row],[backers_count]],0)</f>
        <v>70.5289837398374</v>
      </c>
      <c r="T1892" s="5" t="s">
        <v>8325</v>
      </c>
      <c r="U1892" s="5" t="s">
        <v>8329</v>
      </c>
    </row>
    <row r="1893" spans="1:21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 t="str">
        <f>TEXT(((Table1[[#This Row],[deadline]]/60/60)/24)+DATE(1970,1,1),"mmm")</f>
        <v>Jul</v>
      </c>
      <c r="K1893" s="14" t="str">
        <f>TEXT(((Table1[[#This Row],[deadline]]/60/60)/24)+DATE(1970,1,1),"yyyy")</f>
        <v>2010</v>
      </c>
      <c r="L1893">
        <v>1275851354</v>
      </c>
      <c r="M1893">
        <f>((Table1[[#This Row],[launched_at]]/60/60)/24)+DATE(1970,1,1)+(-5/24)</f>
        <v>40335.589745370366</v>
      </c>
      <c r="N1893" t="b">
        <v>0</v>
      </c>
      <c r="O1893">
        <v>120</v>
      </c>
      <c r="P1893" t="b">
        <v>1</v>
      </c>
      <c r="Q1893" t="s">
        <v>8279</v>
      </c>
      <c r="R1893" s="5">
        <f>Table1[[#This Row],[pledged]]/D1893</f>
        <v>1.0555000000000001</v>
      </c>
      <c r="S1893" s="6">
        <f>IFERROR(Table1[[#This Row],[pledged]]/Table1[[#This Row],[backers_count]],0)</f>
        <v>87.958333333333329</v>
      </c>
      <c r="T1893" s="5" t="s">
        <v>8325</v>
      </c>
      <c r="U1893" s="5" t="s">
        <v>8329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 t="str">
        <f>TEXT(((Table1[[#This Row],[deadline]]/60/60)/24)+DATE(1970,1,1),"mmm")</f>
        <v>Jun</v>
      </c>
      <c r="K1894" s="14" t="str">
        <f>TEXT(((Table1[[#This Row],[deadline]]/60/60)/24)+DATE(1970,1,1),"yyyy")</f>
        <v>2011</v>
      </c>
      <c r="L1894">
        <v>1304867881</v>
      </c>
      <c r="M1894">
        <f>((Table1[[#This Row],[launched_at]]/60/60)/24)+DATE(1970,1,1)+(-5/24)</f>
        <v>40671.429178240738</v>
      </c>
      <c r="N1894" t="b">
        <v>0</v>
      </c>
      <c r="O1894">
        <v>26</v>
      </c>
      <c r="P1894" t="b">
        <v>1</v>
      </c>
      <c r="Q1894" t="s">
        <v>8279</v>
      </c>
      <c r="R1894" s="5">
        <f>Table1[[#This Row],[pledged]]/D1894</f>
        <v>1.3660000000000001</v>
      </c>
      <c r="S1894" s="6">
        <f>IFERROR(Table1[[#This Row],[pledged]]/Table1[[#This Row],[backers_count]],0)</f>
        <v>26.26923076923077</v>
      </c>
      <c r="T1894" s="5" t="s">
        <v>8325</v>
      </c>
      <c r="U1894" s="5" t="s">
        <v>8329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 t="str">
        <f>TEXT(((Table1[[#This Row],[deadline]]/60/60)/24)+DATE(1970,1,1),"mmm")</f>
        <v>Apr</v>
      </c>
      <c r="K1895" s="14" t="str">
        <f>TEXT(((Table1[[#This Row],[deadline]]/60/60)/24)+DATE(1970,1,1),"yyyy")</f>
        <v>2011</v>
      </c>
      <c r="L1895">
        <v>1301524585</v>
      </c>
      <c r="M1895">
        <f>((Table1[[#This Row],[launched_at]]/60/60)/24)+DATE(1970,1,1)+(-5/24)</f>
        <v>40632.733622685184</v>
      </c>
      <c r="N1895" t="b">
        <v>0</v>
      </c>
      <c r="O1895">
        <v>45</v>
      </c>
      <c r="P1895" t="b">
        <v>1</v>
      </c>
      <c r="Q1895" t="s">
        <v>8279</v>
      </c>
      <c r="R1895" s="5">
        <f>Table1[[#This Row],[pledged]]/D1895</f>
        <v>1.04</v>
      </c>
      <c r="S1895" s="6">
        <f>IFERROR(Table1[[#This Row],[pledged]]/Table1[[#This Row],[backers_count]],0)</f>
        <v>57.777777777777779</v>
      </c>
      <c r="T1895" s="5" t="s">
        <v>8325</v>
      </c>
      <c r="U1895" s="5" t="s">
        <v>8329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 t="str">
        <f>TEXT(((Table1[[#This Row],[deadline]]/60/60)/24)+DATE(1970,1,1),"mmm")</f>
        <v>Feb</v>
      </c>
      <c r="K1896" s="14" t="str">
        <f>TEXT(((Table1[[#This Row],[deadline]]/60/60)/24)+DATE(1970,1,1),"yyyy")</f>
        <v>2012</v>
      </c>
      <c r="L1896">
        <v>1326404583</v>
      </c>
      <c r="M1896">
        <f>((Table1[[#This Row],[launched_at]]/60/60)/24)+DATE(1970,1,1)+(-5/24)</f>
        <v>40920.696562500001</v>
      </c>
      <c r="N1896" t="b">
        <v>0</v>
      </c>
      <c r="O1896">
        <v>20</v>
      </c>
      <c r="P1896" t="b">
        <v>1</v>
      </c>
      <c r="Q1896" t="s">
        <v>8279</v>
      </c>
      <c r="R1896" s="5">
        <f>Table1[[#This Row],[pledged]]/D1896</f>
        <v>1.145</v>
      </c>
      <c r="S1896" s="6">
        <f>IFERROR(Table1[[#This Row],[pledged]]/Table1[[#This Row],[backers_count]],0)</f>
        <v>57.25</v>
      </c>
      <c r="T1896" s="5" t="s">
        <v>8325</v>
      </c>
      <c r="U1896" s="5" t="s">
        <v>8329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 t="str">
        <f>TEXT(((Table1[[#This Row],[deadline]]/60/60)/24)+DATE(1970,1,1),"mmm")</f>
        <v>Oct</v>
      </c>
      <c r="K1897" s="14" t="str">
        <f>TEXT(((Table1[[#This Row],[deadline]]/60/60)/24)+DATE(1970,1,1),"yyyy")</f>
        <v>2015</v>
      </c>
      <c r="L1897">
        <v>1442771722</v>
      </c>
      <c r="M1897">
        <f>((Table1[[#This Row],[launched_at]]/60/60)/24)+DATE(1970,1,1)+(-5/24)</f>
        <v>42267.538449074076</v>
      </c>
      <c r="N1897" t="b">
        <v>0</v>
      </c>
      <c r="O1897">
        <v>47</v>
      </c>
      <c r="P1897" t="b">
        <v>1</v>
      </c>
      <c r="Q1897" t="s">
        <v>8279</v>
      </c>
      <c r="R1897" s="5">
        <f>Table1[[#This Row],[pledged]]/D1897</f>
        <v>1.0171957671957672</v>
      </c>
      <c r="S1897" s="6">
        <f>IFERROR(Table1[[#This Row],[pledged]]/Table1[[#This Row],[backers_count]],0)</f>
        <v>196.34042553191489</v>
      </c>
      <c r="T1897" s="5" t="s">
        <v>8325</v>
      </c>
      <c r="U1897" s="5" t="s">
        <v>8329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 t="str">
        <f>TEXT(((Table1[[#This Row],[deadline]]/60/60)/24)+DATE(1970,1,1),"mmm")</f>
        <v>Apr</v>
      </c>
      <c r="K1898" s="14" t="str">
        <f>TEXT(((Table1[[#This Row],[deadline]]/60/60)/24)+DATE(1970,1,1),"yyyy")</f>
        <v>2012</v>
      </c>
      <c r="L1898">
        <v>1331658165</v>
      </c>
      <c r="M1898">
        <f>((Table1[[#This Row],[launched_at]]/60/60)/24)+DATE(1970,1,1)+(-5/24)</f>
        <v>40981.501909722218</v>
      </c>
      <c r="N1898" t="b">
        <v>0</v>
      </c>
      <c r="O1898">
        <v>13</v>
      </c>
      <c r="P1898" t="b">
        <v>1</v>
      </c>
      <c r="Q1898" t="s">
        <v>8279</v>
      </c>
      <c r="R1898" s="5">
        <f>Table1[[#This Row],[pledged]]/D1898</f>
        <v>1.2394678492239468</v>
      </c>
      <c r="S1898" s="6">
        <f>IFERROR(Table1[[#This Row],[pledged]]/Table1[[#This Row],[backers_count]],0)</f>
        <v>43</v>
      </c>
      <c r="T1898" s="5" t="s">
        <v>8325</v>
      </c>
      <c r="U1898" s="5" t="s">
        <v>8329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 t="str">
        <f>TEXT(((Table1[[#This Row],[deadline]]/60/60)/24)+DATE(1970,1,1),"mmm")</f>
        <v>Mar</v>
      </c>
      <c r="K1899" s="14" t="str">
        <f>TEXT(((Table1[[#This Row],[deadline]]/60/60)/24)+DATE(1970,1,1),"yyyy")</f>
        <v>2014</v>
      </c>
      <c r="L1899">
        <v>1392040806</v>
      </c>
      <c r="M1899">
        <f>((Table1[[#This Row],[launched_at]]/60/60)/24)+DATE(1970,1,1)+(-5/24)</f>
        <v>41680.375069444446</v>
      </c>
      <c r="N1899" t="b">
        <v>0</v>
      </c>
      <c r="O1899">
        <v>183</v>
      </c>
      <c r="P1899" t="b">
        <v>1</v>
      </c>
      <c r="Q1899" t="s">
        <v>8279</v>
      </c>
      <c r="R1899" s="5">
        <f>Table1[[#This Row],[pledged]]/D1899</f>
        <v>1.0245669291338582</v>
      </c>
      <c r="S1899" s="6">
        <f>IFERROR(Table1[[#This Row],[pledged]]/Table1[[#This Row],[backers_count]],0)</f>
        <v>35.551912568306008</v>
      </c>
      <c r="T1899" s="5" t="s">
        <v>8325</v>
      </c>
      <c r="U1899" s="5" t="s">
        <v>8329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 t="str">
        <f>TEXT(((Table1[[#This Row],[deadline]]/60/60)/24)+DATE(1970,1,1),"mmm")</f>
        <v>Feb</v>
      </c>
      <c r="K1900" s="14" t="str">
        <f>TEXT(((Table1[[#This Row],[deadline]]/60/60)/24)+DATE(1970,1,1),"yyyy")</f>
        <v>2016</v>
      </c>
      <c r="L1900">
        <v>1451277473</v>
      </c>
      <c r="M1900">
        <f>((Table1[[#This Row],[launched_at]]/60/60)/24)+DATE(1970,1,1)+(-5/24)</f>
        <v>42365.9846412037</v>
      </c>
      <c r="N1900" t="b">
        <v>0</v>
      </c>
      <c r="O1900">
        <v>21</v>
      </c>
      <c r="P1900" t="b">
        <v>1</v>
      </c>
      <c r="Q1900" t="s">
        <v>8279</v>
      </c>
      <c r="R1900" s="5">
        <f>Table1[[#This Row],[pledged]]/D1900</f>
        <v>1.4450000000000001</v>
      </c>
      <c r="S1900" s="6">
        <f>IFERROR(Table1[[#This Row],[pledged]]/Table1[[#This Row],[backers_count]],0)</f>
        <v>68.80952380952381</v>
      </c>
      <c r="T1900" s="5" t="s">
        <v>8325</v>
      </c>
      <c r="U1900" s="5" t="s">
        <v>8329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 t="str">
        <f>TEXT(((Table1[[#This Row],[deadline]]/60/60)/24)+DATE(1970,1,1),"mmm")</f>
        <v>Mar</v>
      </c>
      <c r="K1901" s="14" t="str">
        <f>TEXT(((Table1[[#This Row],[deadline]]/60/60)/24)+DATE(1970,1,1),"yyyy")</f>
        <v>2015</v>
      </c>
      <c r="L1901">
        <v>1424730966</v>
      </c>
      <c r="M1901">
        <f>((Table1[[#This Row],[launched_at]]/60/60)/24)+DATE(1970,1,1)+(-5/24)</f>
        <v>42058.733402777776</v>
      </c>
      <c r="N1901" t="b">
        <v>0</v>
      </c>
      <c r="O1901">
        <v>42</v>
      </c>
      <c r="P1901" t="b">
        <v>1</v>
      </c>
      <c r="Q1901" t="s">
        <v>8279</v>
      </c>
      <c r="R1901" s="5">
        <f>Table1[[#This Row],[pledged]]/D1901</f>
        <v>1.3333333333333333</v>
      </c>
      <c r="S1901" s="6">
        <f>IFERROR(Table1[[#This Row],[pledged]]/Table1[[#This Row],[backers_count]],0)</f>
        <v>28.571428571428573</v>
      </c>
      <c r="T1901" s="5" t="s">
        <v>8325</v>
      </c>
      <c r="U1901" s="5" t="s">
        <v>8329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 t="str">
        <f>TEXT(((Table1[[#This Row],[deadline]]/60/60)/24)+DATE(1970,1,1),"mmm")</f>
        <v>Oct</v>
      </c>
      <c r="K1902" s="14" t="str">
        <f>TEXT(((Table1[[#This Row],[deadline]]/60/60)/24)+DATE(1970,1,1),"yyyy")</f>
        <v>2012</v>
      </c>
      <c r="L1902">
        <v>1347137731</v>
      </c>
      <c r="M1902">
        <f>((Table1[[#This Row],[launched_at]]/60/60)/24)+DATE(1970,1,1)+(-5/24)</f>
        <v>41160.663553240738</v>
      </c>
      <c r="N1902" t="b">
        <v>0</v>
      </c>
      <c r="O1902">
        <v>54</v>
      </c>
      <c r="P1902" t="b">
        <v>1</v>
      </c>
      <c r="Q1902" t="s">
        <v>8279</v>
      </c>
      <c r="R1902" s="5">
        <f>Table1[[#This Row],[pledged]]/D1902</f>
        <v>1.0936440000000001</v>
      </c>
      <c r="S1902" s="6">
        <f>IFERROR(Table1[[#This Row],[pledged]]/Table1[[#This Row],[backers_count]],0)</f>
        <v>50.631666666666668</v>
      </c>
      <c r="T1902" s="5" t="s">
        <v>8325</v>
      </c>
      <c r="U1902" s="5" t="s">
        <v>8329</v>
      </c>
    </row>
    <row r="1903" spans="1:21" ht="45" x14ac:dyDescent="0.2">
      <c r="A1903">
        <v>1065</v>
      </c>
      <c r="B1903" s="3" t="s">
        <v>1066</v>
      </c>
      <c r="C1903" s="3" t="s">
        <v>5175</v>
      </c>
      <c r="D1903">
        <v>3000</v>
      </c>
      <c r="E1903">
        <v>81</v>
      </c>
      <c r="F1903" t="s">
        <v>8221</v>
      </c>
      <c r="G1903" t="s">
        <v>8226</v>
      </c>
      <c r="H1903" t="s">
        <v>8248</v>
      </c>
      <c r="I1903">
        <v>1392800922</v>
      </c>
      <c r="J1903" s="14" t="str">
        <f>TEXT(((Table1[[#This Row],[deadline]]/60/60)/24)+DATE(1970,1,1),"mmm")</f>
        <v>Feb</v>
      </c>
      <c r="K1903" s="14" t="str">
        <f>TEXT(((Table1[[#This Row],[deadline]]/60/60)/24)+DATE(1970,1,1),"yyyy")</f>
        <v>2014</v>
      </c>
      <c r="L1903">
        <v>1390381722</v>
      </c>
      <c r="M1903">
        <f>((Table1[[#This Row],[launched_at]]/60/60)/24)+DATE(1970,1,1)+(-5/24)</f>
        <v>41661.172708333332</v>
      </c>
      <c r="N1903" t="b">
        <v>0</v>
      </c>
      <c r="O1903">
        <v>5</v>
      </c>
      <c r="P1903" t="b">
        <v>0</v>
      </c>
      <c r="Q1903" t="s">
        <v>8282</v>
      </c>
      <c r="R1903" s="5">
        <f>Table1[[#This Row],[pledged]]/D1903</f>
        <v>2.7E-2</v>
      </c>
      <c r="S1903" s="6">
        <f>IFERROR(Table1[[#This Row],[pledged]]/Table1[[#This Row],[backers_count]],0)</f>
        <v>16.2</v>
      </c>
      <c r="T1903" s="5" t="s">
        <v>8333</v>
      </c>
      <c r="U1903" s="5" t="s">
        <v>8334</v>
      </c>
    </row>
    <row r="1904" spans="1:21" ht="45" x14ac:dyDescent="0.2">
      <c r="A1904">
        <v>574</v>
      </c>
      <c r="B1904" s="3" t="s">
        <v>575</v>
      </c>
      <c r="C1904" s="3" t="s">
        <v>4684</v>
      </c>
      <c r="D1904">
        <v>11180</v>
      </c>
      <c r="E1904">
        <v>80</v>
      </c>
      <c r="F1904" t="s">
        <v>8221</v>
      </c>
      <c r="G1904" t="s">
        <v>8225</v>
      </c>
      <c r="H1904" t="s">
        <v>8247</v>
      </c>
      <c r="I1904">
        <v>1476873507</v>
      </c>
      <c r="J1904" s="14" t="str">
        <f>TEXT(((Table1[[#This Row],[deadline]]/60/60)/24)+DATE(1970,1,1),"mmm")</f>
        <v>Oct</v>
      </c>
      <c r="K1904" s="14" t="str">
        <f>TEXT(((Table1[[#This Row],[deadline]]/60/60)/24)+DATE(1970,1,1),"yyyy")</f>
        <v>2016</v>
      </c>
      <c r="L1904">
        <v>1474281507</v>
      </c>
      <c r="M1904">
        <f>((Table1[[#This Row],[launched_at]]/60/60)/24)+DATE(1970,1,1)+(-5/24)</f>
        <v>42632.235034722216</v>
      </c>
      <c r="N1904" t="b">
        <v>0</v>
      </c>
      <c r="O1904">
        <v>4</v>
      </c>
      <c r="P1904" t="b">
        <v>0</v>
      </c>
      <c r="Q1904" t="s">
        <v>8272</v>
      </c>
      <c r="R1904" s="5">
        <f>Table1[[#This Row],[pledged]]/D1904</f>
        <v>7.1556350626118068E-3</v>
      </c>
      <c r="S1904" s="6">
        <f>IFERROR(Table1[[#This Row],[pledged]]/Table1[[#This Row],[backers_count]],0)</f>
        <v>20</v>
      </c>
      <c r="T1904" s="5" t="s">
        <v>8319</v>
      </c>
      <c r="U1904" s="5" t="s">
        <v>8320</v>
      </c>
    </row>
    <row r="1905" spans="1:21" ht="45" x14ac:dyDescent="0.2">
      <c r="A1905">
        <v>2861</v>
      </c>
      <c r="B1905" s="3" t="s">
        <v>2861</v>
      </c>
      <c r="C1905" s="3" t="s">
        <v>6971</v>
      </c>
      <c r="D1905">
        <v>250</v>
      </c>
      <c r="E1905">
        <v>80</v>
      </c>
      <c r="F1905" t="s">
        <v>8221</v>
      </c>
      <c r="G1905" t="s">
        <v>8226</v>
      </c>
      <c r="H1905" t="s">
        <v>8248</v>
      </c>
      <c r="I1905">
        <v>1443103848</v>
      </c>
      <c r="J1905" s="14" t="str">
        <f>TEXT(((Table1[[#This Row],[deadline]]/60/60)/24)+DATE(1970,1,1),"mmm")</f>
        <v>Sep</v>
      </c>
      <c r="K1905" s="14" t="str">
        <f>TEXT(((Table1[[#This Row],[deadline]]/60/60)/24)+DATE(1970,1,1),"yyyy")</f>
        <v>2015</v>
      </c>
      <c r="L1905">
        <v>1441894248</v>
      </c>
      <c r="M1905">
        <f>((Table1[[#This Row],[launched_at]]/60/60)/24)+DATE(1970,1,1)+(-5/24)</f>
        <v>42257.3825</v>
      </c>
      <c r="N1905" t="b">
        <v>0</v>
      </c>
      <c r="O1905">
        <v>3</v>
      </c>
      <c r="P1905" t="b">
        <v>0</v>
      </c>
      <c r="Q1905" t="s">
        <v>8271</v>
      </c>
      <c r="R1905" s="5">
        <f>Table1[[#This Row],[pledged]]/D1905</f>
        <v>0.32</v>
      </c>
      <c r="S1905" s="6">
        <f>IFERROR(Table1[[#This Row],[pledged]]/Table1[[#This Row],[backers_count]],0)</f>
        <v>26.666666666666668</v>
      </c>
      <c r="T1905" s="5" t="s">
        <v>8317</v>
      </c>
      <c r="U1905" s="5" t="s">
        <v>8318</v>
      </c>
    </row>
    <row r="1906" spans="1:21" ht="45" x14ac:dyDescent="0.2">
      <c r="A1906">
        <v>4037</v>
      </c>
      <c r="B1906" s="3" t="s">
        <v>4033</v>
      </c>
      <c r="C1906" s="3" t="s">
        <v>8141</v>
      </c>
      <c r="D1906">
        <v>700</v>
      </c>
      <c r="E1906">
        <v>80</v>
      </c>
      <c r="F1906" t="s">
        <v>8221</v>
      </c>
      <c r="G1906" t="s">
        <v>8224</v>
      </c>
      <c r="H1906" t="s">
        <v>8246</v>
      </c>
      <c r="I1906">
        <v>1464099900</v>
      </c>
      <c r="J1906" s="14" t="str">
        <f>TEXT(((Table1[[#This Row],[deadline]]/60/60)/24)+DATE(1970,1,1),"mmm")</f>
        <v>May</v>
      </c>
      <c r="K1906" s="14" t="str">
        <f>TEXT(((Table1[[#This Row],[deadline]]/60/60)/24)+DATE(1970,1,1),"yyyy")</f>
        <v>2016</v>
      </c>
      <c r="L1906">
        <v>1462585315</v>
      </c>
      <c r="M1906">
        <f>((Table1[[#This Row],[launched_at]]/60/60)/24)+DATE(1970,1,1)+(-5/24)</f>
        <v>42496.862442129634</v>
      </c>
      <c r="N1906" t="b">
        <v>0</v>
      </c>
      <c r="O1906">
        <v>2</v>
      </c>
      <c r="P1906" t="b">
        <v>0</v>
      </c>
      <c r="Q1906" t="s">
        <v>8271</v>
      </c>
      <c r="R1906" s="5">
        <f>Table1[[#This Row],[pledged]]/D1906</f>
        <v>0.11428571428571428</v>
      </c>
      <c r="S1906" s="6">
        <f>IFERROR(Table1[[#This Row],[pledged]]/Table1[[#This Row],[backers_count]],0)</f>
        <v>40</v>
      </c>
      <c r="T1906" s="5" t="s">
        <v>8317</v>
      </c>
      <c r="U1906" s="5" t="s">
        <v>8318</v>
      </c>
    </row>
    <row r="1907" spans="1:21" ht="45" x14ac:dyDescent="0.2">
      <c r="A1907">
        <v>1995</v>
      </c>
      <c r="B1907" s="3" t="s">
        <v>1996</v>
      </c>
      <c r="C1907" s="3" t="s">
        <v>6105</v>
      </c>
      <c r="D1907">
        <v>1000</v>
      </c>
      <c r="E1907">
        <v>78</v>
      </c>
      <c r="F1907" t="s">
        <v>8221</v>
      </c>
      <c r="G1907" t="s">
        <v>8229</v>
      </c>
      <c r="H1907" t="s">
        <v>8251</v>
      </c>
      <c r="I1907">
        <v>1437082736</v>
      </c>
      <c r="J1907" s="14" t="str">
        <f>TEXT(((Table1[[#This Row],[deadline]]/60/60)/24)+DATE(1970,1,1),"mmm")</f>
        <v>Jul</v>
      </c>
      <c r="K1907" s="14" t="str">
        <f>TEXT(((Table1[[#This Row],[deadline]]/60/60)/24)+DATE(1970,1,1),"yyyy")</f>
        <v>2015</v>
      </c>
      <c r="L1907">
        <v>1435354736</v>
      </c>
      <c r="M1907">
        <f>((Table1[[#This Row],[launched_at]]/60/60)/24)+DATE(1970,1,1)+(-5/24)</f>
        <v>42181.693703703706</v>
      </c>
      <c r="N1907" t="b">
        <v>0</v>
      </c>
      <c r="O1907">
        <v>3</v>
      </c>
      <c r="P1907" t="b">
        <v>0</v>
      </c>
      <c r="Q1907" t="s">
        <v>8296</v>
      </c>
      <c r="R1907" s="5">
        <f>Table1[[#This Row],[pledged]]/D1907</f>
        <v>7.8E-2</v>
      </c>
      <c r="S1907" s="6">
        <f>IFERROR(Table1[[#This Row],[pledged]]/Table1[[#This Row],[backers_count]],0)</f>
        <v>26</v>
      </c>
      <c r="T1907" s="5" t="s">
        <v>8338</v>
      </c>
      <c r="U1907" s="5" t="s">
        <v>8350</v>
      </c>
    </row>
    <row r="1908" spans="1:21" ht="45" x14ac:dyDescent="0.2">
      <c r="A1908">
        <v>1436</v>
      </c>
      <c r="B1908" s="3" t="s">
        <v>1437</v>
      </c>
      <c r="C1908" s="3" t="s">
        <v>5546</v>
      </c>
      <c r="D1908">
        <v>10000</v>
      </c>
      <c r="E1908">
        <v>77</v>
      </c>
      <c r="F1908" t="s">
        <v>8221</v>
      </c>
      <c r="G1908" t="s">
        <v>8236</v>
      </c>
      <c r="H1908" t="s">
        <v>8249</v>
      </c>
      <c r="I1908">
        <v>1456043057</v>
      </c>
      <c r="J1908" s="14" t="str">
        <f>TEXT(((Table1[[#This Row],[deadline]]/60/60)/24)+DATE(1970,1,1),"mmm")</f>
        <v>Feb</v>
      </c>
      <c r="K1908" s="14" t="str">
        <f>TEXT(((Table1[[#This Row],[deadline]]/60/60)/24)+DATE(1970,1,1),"yyyy")</f>
        <v>2016</v>
      </c>
      <c r="L1908">
        <v>1453451057</v>
      </c>
      <c r="M1908">
        <f>((Table1[[#This Row],[launched_at]]/60/60)/24)+DATE(1970,1,1)+(-5/24)</f>
        <v>42391.141863425924</v>
      </c>
      <c r="N1908" t="b">
        <v>0</v>
      </c>
      <c r="O1908">
        <v>2</v>
      </c>
      <c r="P1908" t="b">
        <v>0</v>
      </c>
      <c r="Q1908" t="s">
        <v>8287</v>
      </c>
      <c r="R1908" s="5">
        <f>Table1[[#This Row],[pledged]]/D1908</f>
        <v>7.7000000000000002E-3</v>
      </c>
      <c r="S1908" s="6">
        <f>IFERROR(Table1[[#This Row],[pledged]]/Table1[[#This Row],[backers_count]],0)</f>
        <v>38.5</v>
      </c>
      <c r="T1908" s="5" t="s">
        <v>8322</v>
      </c>
      <c r="U1908" s="5" t="s">
        <v>8341</v>
      </c>
    </row>
    <row r="1909" spans="1:21" ht="45" x14ac:dyDescent="0.2">
      <c r="A1909">
        <v>466</v>
      </c>
      <c r="B1909" s="3" t="s">
        <v>467</v>
      </c>
      <c r="C1909" s="3" t="s">
        <v>4576</v>
      </c>
      <c r="D1909">
        <v>10000</v>
      </c>
      <c r="E1909">
        <v>76</v>
      </c>
      <c r="F1909" t="s">
        <v>8221</v>
      </c>
      <c r="G1909" t="s">
        <v>8224</v>
      </c>
      <c r="H1909" t="s">
        <v>8246</v>
      </c>
      <c r="I1909">
        <v>1347057464</v>
      </c>
      <c r="J1909" s="14" t="str">
        <f>TEXT(((Table1[[#This Row],[deadline]]/60/60)/24)+DATE(1970,1,1),"mmm")</f>
        <v>Sep</v>
      </c>
      <c r="K1909" s="14" t="str">
        <f>TEXT(((Table1[[#This Row],[deadline]]/60/60)/24)+DATE(1970,1,1),"yyyy")</f>
        <v>2012</v>
      </c>
      <c r="L1909">
        <v>1344465464</v>
      </c>
      <c r="M1909" s="13">
        <f>((Table1[[#This Row],[launched_at]]/60/60)/24)+DATE(1970,1,1)+(-5/24)</f>
        <v>41129.734537037039</v>
      </c>
      <c r="N1909" t="b">
        <v>0</v>
      </c>
      <c r="O1909">
        <v>5</v>
      </c>
      <c r="P1909" t="b">
        <v>0</v>
      </c>
      <c r="Q1909" t="s">
        <v>8270</v>
      </c>
      <c r="R1909" s="5">
        <f>Table1[[#This Row],[pledged]]/D1909</f>
        <v>7.6E-3</v>
      </c>
      <c r="S1909" s="6">
        <f>IFERROR(Table1[[#This Row],[pledged]]/Table1[[#This Row],[backers_count]],0)</f>
        <v>15.2</v>
      </c>
      <c r="T1909" s="5" t="s">
        <v>8310</v>
      </c>
      <c r="U1909" s="5" t="s">
        <v>8316</v>
      </c>
    </row>
    <row r="1910" spans="1:21" ht="30" x14ac:dyDescent="0.2">
      <c r="A1910">
        <v>1788</v>
      </c>
      <c r="B1910" s="3" t="s">
        <v>1789</v>
      </c>
      <c r="C1910" s="3" t="s">
        <v>5898</v>
      </c>
      <c r="D1910">
        <v>5500</v>
      </c>
      <c r="E1910">
        <v>76</v>
      </c>
      <c r="F1910" t="s">
        <v>8221</v>
      </c>
      <c r="G1910" t="s">
        <v>8225</v>
      </c>
      <c r="H1910" t="s">
        <v>8247</v>
      </c>
      <c r="I1910">
        <v>1414795542</v>
      </c>
      <c r="J1910" s="14" t="str">
        <f>TEXT(((Table1[[#This Row],[deadline]]/60/60)/24)+DATE(1970,1,1),"mmm")</f>
        <v>Oct</v>
      </c>
      <c r="K1910" s="14" t="str">
        <f>TEXT(((Table1[[#This Row],[deadline]]/60/60)/24)+DATE(1970,1,1),"yyyy")</f>
        <v>2014</v>
      </c>
      <c r="L1910">
        <v>1412203542</v>
      </c>
      <c r="M1910">
        <f>((Table1[[#This Row],[launched_at]]/60/60)/24)+DATE(1970,1,1)+(-5/24)</f>
        <v>41913.740069444444</v>
      </c>
      <c r="N1910" t="b">
        <v>1</v>
      </c>
      <c r="O1910">
        <v>4</v>
      </c>
      <c r="P1910" t="b">
        <v>0</v>
      </c>
      <c r="Q1910" t="s">
        <v>8285</v>
      </c>
      <c r="R1910" s="5">
        <f>Table1[[#This Row],[pledged]]/D1910</f>
        <v>1.3818181818181818E-2</v>
      </c>
      <c r="S1910" s="6">
        <f>IFERROR(Table1[[#This Row],[pledged]]/Table1[[#This Row],[backers_count]],0)</f>
        <v>19</v>
      </c>
      <c r="T1910" s="5" t="s">
        <v>8338</v>
      </c>
      <c r="U1910" s="5" t="s">
        <v>8339</v>
      </c>
    </row>
    <row r="1911" spans="1:21" ht="30" x14ac:dyDescent="0.2">
      <c r="A1911">
        <v>1149</v>
      </c>
      <c r="B1911" s="3" t="s">
        <v>1150</v>
      </c>
      <c r="C1911" s="3" t="s">
        <v>5259</v>
      </c>
      <c r="D1911">
        <v>50000</v>
      </c>
      <c r="E1911">
        <v>75</v>
      </c>
      <c r="F1911" t="s">
        <v>8221</v>
      </c>
      <c r="G1911" t="s">
        <v>8224</v>
      </c>
      <c r="H1911" t="s">
        <v>8246</v>
      </c>
      <c r="I1911">
        <v>1466096566</v>
      </c>
      <c r="J1911" s="14" t="str">
        <f>TEXT(((Table1[[#This Row],[deadline]]/60/60)/24)+DATE(1970,1,1),"mmm")</f>
        <v>Jun</v>
      </c>
      <c r="K1911" s="14" t="str">
        <f>TEXT(((Table1[[#This Row],[deadline]]/60/60)/24)+DATE(1970,1,1),"yyyy")</f>
        <v>2016</v>
      </c>
      <c r="L1911">
        <v>1463504566</v>
      </c>
      <c r="M1911">
        <f>((Table1[[#This Row],[launched_at]]/60/60)/24)+DATE(1970,1,1)+(-5/24)</f>
        <v>42507.501921296294</v>
      </c>
      <c r="N1911" t="b">
        <v>0</v>
      </c>
      <c r="O1911">
        <v>2</v>
      </c>
      <c r="P1911" t="b">
        <v>0</v>
      </c>
      <c r="Q1911" t="s">
        <v>8284</v>
      </c>
      <c r="R1911" s="5">
        <f>Table1[[#This Row],[pledged]]/D1911</f>
        <v>1.5E-3</v>
      </c>
      <c r="S1911" s="6">
        <f>IFERROR(Table1[[#This Row],[pledged]]/Table1[[#This Row],[backers_count]],0)</f>
        <v>37.5</v>
      </c>
      <c r="T1911" s="5" t="s">
        <v>8336</v>
      </c>
      <c r="U1911" s="5" t="s">
        <v>8337</v>
      </c>
    </row>
    <row r="1912" spans="1:21" ht="30" x14ac:dyDescent="0.2">
      <c r="A1912">
        <v>1447</v>
      </c>
      <c r="B1912" s="3" t="s">
        <v>1448</v>
      </c>
      <c r="C1912" s="3" t="s">
        <v>5557</v>
      </c>
      <c r="D1912">
        <v>500000</v>
      </c>
      <c r="E1912">
        <v>75</v>
      </c>
      <c r="F1912" t="s">
        <v>8221</v>
      </c>
      <c r="G1912" t="s">
        <v>8224</v>
      </c>
      <c r="H1912" t="s">
        <v>8246</v>
      </c>
      <c r="I1912">
        <v>1467999134</v>
      </c>
      <c r="J1912" s="14" t="str">
        <f>TEXT(((Table1[[#This Row],[deadline]]/60/60)/24)+DATE(1970,1,1),"mmm")</f>
        <v>Jul</v>
      </c>
      <c r="K1912" s="14" t="str">
        <f>TEXT(((Table1[[#This Row],[deadline]]/60/60)/24)+DATE(1970,1,1),"yyyy")</f>
        <v>2016</v>
      </c>
      <c r="L1912">
        <v>1465407134</v>
      </c>
      <c r="M1912">
        <f>((Table1[[#This Row],[launched_at]]/60/60)/24)+DATE(1970,1,1)+(-5/24)</f>
        <v>42529.52238425926</v>
      </c>
      <c r="N1912" t="b">
        <v>0</v>
      </c>
      <c r="O1912">
        <v>3</v>
      </c>
      <c r="P1912" t="b">
        <v>0</v>
      </c>
      <c r="Q1912" t="s">
        <v>8287</v>
      </c>
      <c r="R1912" s="5">
        <f>Table1[[#This Row],[pledged]]/D1912</f>
        <v>1.4999999999999999E-4</v>
      </c>
      <c r="S1912" s="6">
        <f>IFERROR(Table1[[#This Row],[pledged]]/Table1[[#This Row],[backers_count]],0)</f>
        <v>25</v>
      </c>
      <c r="T1912" s="5" t="s">
        <v>8322</v>
      </c>
      <c r="U1912" s="5" t="s">
        <v>8341</v>
      </c>
    </row>
    <row r="1913" spans="1:21" ht="30" x14ac:dyDescent="0.2">
      <c r="A1913">
        <v>1596</v>
      </c>
      <c r="B1913" s="3" t="s">
        <v>1597</v>
      </c>
      <c r="C1913" s="3" t="s">
        <v>5706</v>
      </c>
      <c r="D1913">
        <v>3250</v>
      </c>
      <c r="E1913">
        <v>75</v>
      </c>
      <c r="F1913" t="s">
        <v>8221</v>
      </c>
      <c r="G1913" t="s">
        <v>8225</v>
      </c>
      <c r="H1913" t="s">
        <v>8247</v>
      </c>
      <c r="I1913">
        <v>1418469569</v>
      </c>
      <c r="J1913" s="14" t="str">
        <f>TEXT(((Table1[[#This Row],[deadline]]/60/60)/24)+DATE(1970,1,1),"mmm")</f>
        <v>Dec</v>
      </c>
      <c r="K1913" s="14" t="str">
        <f>TEXT(((Table1[[#This Row],[deadline]]/60/60)/24)+DATE(1970,1,1),"yyyy")</f>
        <v>2014</v>
      </c>
      <c r="L1913">
        <v>1414577969</v>
      </c>
      <c r="M1913">
        <f>((Table1[[#This Row],[launched_at]]/60/60)/24)+DATE(1970,1,1)+(-5/24)</f>
        <v>41941.221863425926</v>
      </c>
      <c r="N1913" t="b">
        <v>0</v>
      </c>
      <c r="O1913">
        <v>3</v>
      </c>
      <c r="P1913" t="b">
        <v>0</v>
      </c>
      <c r="Q1913" t="s">
        <v>8291</v>
      </c>
      <c r="R1913" s="5">
        <f>Table1[[#This Row],[pledged]]/D1913</f>
        <v>2.3076923076923078E-2</v>
      </c>
      <c r="S1913" s="6">
        <f>IFERROR(Table1[[#This Row],[pledged]]/Table1[[#This Row],[backers_count]],0)</f>
        <v>25</v>
      </c>
      <c r="T1913" s="5" t="s">
        <v>8338</v>
      </c>
      <c r="U1913" s="5" t="s">
        <v>8345</v>
      </c>
    </row>
    <row r="1914" spans="1:21" x14ac:dyDescent="0.2">
      <c r="A1914">
        <v>1718</v>
      </c>
      <c r="B1914" s="3" t="s">
        <v>1719</v>
      </c>
      <c r="C1914" s="3" t="s">
        <v>5828</v>
      </c>
      <c r="D1914">
        <v>35000</v>
      </c>
      <c r="E1914">
        <v>75</v>
      </c>
      <c r="F1914" t="s">
        <v>8221</v>
      </c>
      <c r="G1914" t="s">
        <v>8224</v>
      </c>
      <c r="H1914" t="s">
        <v>8246</v>
      </c>
      <c r="I1914">
        <v>1463201940</v>
      </c>
      <c r="J1914" s="14" t="str">
        <f>TEXT(((Table1[[#This Row],[deadline]]/60/60)/24)+DATE(1970,1,1),"mmm")</f>
        <v>May</v>
      </c>
      <c r="K1914" s="14" t="str">
        <f>TEXT(((Table1[[#This Row],[deadline]]/60/60)/24)+DATE(1970,1,1),"yyyy")</f>
        <v>2016</v>
      </c>
      <c r="L1914">
        <v>1459435149</v>
      </c>
      <c r="M1914">
        <f>((Table1[[#This Row],[launched_at]]/60/60)/24)+DATE(1970,1,1)+(-5/24)</f>
        <v>42460.402187499996</v>
      </c>
      <c r="N1914" t="b">
        <v>0</v>
      </c>
      <c r="O1914">
        <v>2</v>
      </c>
      <c r="P1914" t="b">
        <v>0</v>
      </c>
      <c r="Q1914" t="s">
        <v>8293</v>
      </c>
      <c r="R1914" s="5">
        <f>Table1[[#This Row],[pledged]]/D1914</f>
        <v>2.142857142857143E-3</v>
      </c>
      <c r="S1914" s="6">
        <f>IFERROR(Table1[[#This Row],[pledged]]/Table1[[#This Row],[backers_count]],0)</f>
        <v>37.5</v>
      </c>
      <c r="T1914" s="5" t="s">
        <v>8325</v>
      </c>
      <c r="U1914" s="5" t="s">
        <v>8347</v>
      </c>
    </row>
    <row r="1915" spans="1:21" ht="45" x14ac:dyDescent="0.2">
      <c r="A1915">
        <v>2510</v>
      </c>
      <c r="B1915" s="3" t="s">
        <v>2510</v>
      </c>
      <c r="C1915" s="3" t="s">
        <v>6620</v>
      </c>
      <c r="D1915">
        <v>50000</v>
      </c>
      <c r="E1915">
        <v>75</v>
      </c>
      <c r="F1915" t="s">
        <v>8221</v>
      </c>
      <c r="G1915" t="s">
        <v>8224</v>
      </c>
      <c r="H1915" t="s">
        <v>8246</v>
      </c>
      <c r="I1915">
        <v>1431647772</v>
      </c>
      <c r="J1915" s="14" t="str">
        <f>TEXT(((Table1[[#This Row],[deadline]]/60/60)/24)+DATE(1970,1,1),"mmm")</f>
        <v>May</v>
      </c>
      <c r="K1915" s="14" t="str">
        <f>TEXT(((Table1[[#This Row],[deadline]]/60/60)/24)+DATE(1970,1,1),"yyyy")</f>
        <v>2015</v>
      </c>
      <c r="L1915">
        <v>1426463772</v>
      </c>
      <c r="M1915">
        <f>((Table1[[#This Row],[launched_at]]/60/60)/24)+DATE(1970,1,1)+(-5/24)</f>
        <v>42078.78902777777</v>
      </c>
      <c r="N1915" t="b">
        <v>0</v>
      </c>
      <c r="O1915">
        <v>2</v>
      </c>
      <c r="P1915" t="b">
        <v>0</v>
      </c>
      <c r="Q1915" t="s">
        <v>8299</v>
      </c>
      <c r="R1915" s="5">
        <f>Table1[[#This Row],[pledged]]/D1915</f>
        <v>1.5E-3</v>
      </c>
      <c r="S1915" s="6">
        <f>IFERROR(Table1[[#This Row],[pledged]]/Table1[[#This Row],[backers_count]],0)</f>
        <v>37.5</v>
      </c>
      <c r="T1915" s="5" t="s">
        <v>8336</v>
      </c>
      <c r="U1915" s="5" t="s">
        <v>8353</v>
      </c>
    </row>
    <row r="1916" spans="1:21" ht="45" x14ac:dyDescent="0.2">
      <c r="A1916">
        <v>2904</v>
      </c>
      <c r="B1916" s="3" t="s">
        <v>2904</v>
      </c>
      <c r="C1916" s="3" t="s">
        <v>7014</v>
      </c>
      <c r="D1916">
        <v>1500</v>
      </c>
      <c r="E1916">
        <v>75</v>
      </c>
      <c r="F1916" t="s">
        <v>8221</v>
      </c>
      <c r="G1916" t="s">
        <v>8225</v>
      </c>
      <c r="H1916" t="s">
        <v>8247</v>
      </c>
      <c r="I1916">
        <v>1415534400</v>
      </c>
      <c r="J1916" s="14" t="str">
        <f>TEXT(((Table1[[#This Row],[deadline]]/60/60)/24)+DATE(1970,1,1),"mmm")</f>
        <v>Nov</v>
      </c>
      <c r="K1916" s="14" t="str">
        <f>TEXT(((Table1[[#This Row],[deadline]]/60/60)/24)+DATE(1970,1,1),"yyyy")</f>
        <v>2014</v>
      </c>
      <c r="L1916">
        <v>1414538031</v>
      </c>
      <c r="M1916">
        <f>((Table1[[#This Row],[launched_at]]/60/60)/24)+DATE(1970,1,1)+(-5/24)</f>
        <v>41940.759618055556</v>
      </c>
      <c r="N1916" t="b">
        <v>0</v>
      </c>
      <c r="O1916">
        <v>4</v>
      </c>
      <c r="P1916" t="b">
        <v>0</v>
      </c>
      <c r="Q1916" t="s">
        <v>8271</v>
      </c>
      <c r="R1916" s="5">
        <f>Table1[[#This Row],[pledged]]/D1916</f>
        <v>0.05</v>
      </c>
      <c r="S1916" s="6">
        <f>IFERROR(Table1[[#This Row],[pledged]]/Table1[[#This Row],[backers_count]],0)</f>
        <v>18.75</v>
      </c>
      <c r="T1916" s="5" t="s">
        <v>8317</v>
      </c>
      <c r="U1916" s="5" t="s">
        <v>8318</v>
      </c>
    </row>
    <row r="1917" spans="1:21" ht="30" x14ac:dyDescent="0.2">
      <c r="A1917">
        <v>3052</v>
      </c>
      <c r="B1917" s="3" t="s">
        <v>3052</v>
      </c>
      <c r="C1917" s="3" t="s">
        <v>7162</v>
      </c>
      <c r="D1917">
        <v>50000</v>
      </c>
      <c r="E1917">
        <v>75</v>
      </c>
      <c r="F1917" t="s">
        <v>8221</v>
      </c>
      <c r="G1917" t="s">
        <v>8224</v>
      </c>
      <c r="H1917" t="s">
        <v>8246</v>
      </c>
      <c r="I1917">
        <v>1432828740</v>
      </c>
      <c r="J1917" s="14" t="str">
        <f>TEXT(((Table1[[#This Row],[deadline]]/60/60)/24)+DATE(1970,1,1),"mmm")</f>
        <v>May</v>
      </c>
      <c r="K1917" s="14" t="str">
        <f>TEXT(((Table1[[#This Row],[deadline]]/60/60)/24)+DATE(1970,1,1),"yyyy")</f>
        <v>2015</v>
      </c>
      <c r="L1917">
        <v>1430237094</v>
      </c>
      <c r="M1917">
        <f>((Table1[[#This Row],[launched_at]]/60/60)/24)+DATE(1970,1,1)+(-5/24)</f>
        <v>42122.461736111109</v>
      </c>
      <c r="N1917" t="b">
        <v>0</v>
      </c>
      <c r="O1917">
        <v>2</v>
      </c>
      <c r="P1917" t="b">
        <v>0</v>
      </c>
      <c r="Q1917" t="s">
        <v>8303</v>
      </c>
      <c r="R1917" s="5">
        <f>Table1[[#This Row],[pledged]]/D1917</f>
        <v>1.5E-3</v>
      </c>
      <c r="S1917" s="6">
        <f>IFERROR(Table1[[#This Row],[pledged]]/Table1[[#This Row],[backers_count]],0)</f>
        <v>37.5</v>
      </c>
      <c r="T1917" s="5" t="s">
        <v>8317</v>
      </c>
      <c r="U1917" s="5" t="s">
        <v>8357</v>
      </c>
    </row>
    <row r="1918" spans="1:21" ht="45" x14ac:dyDescent="0.2">
      <c r="A1918">
        <v>4009</v>
      </c>
      <c r="B1918" s="3" t="s">
        <v>4005</v>
      </c>
      <c r="C1918" s="3" t="s">
        <v>8114</v>
      </c>
      <c r="D1918">
        <v>1930</v>
      </c>
      <c r="E1918">
        <v>75</v>
      </c>
      <c r="F1918" t="s">
        <v>8221</v>
      </c>
      <c r="G1918" t="s">
        <v>8225</v>
      </c>
      <c r="H1918" t="s">
        <v>8247</v>
      </c>
      <c r="I1918">
        <v>1410281360</v>
      </c>
      <c r="J1918" s="14" t="str">
        <f>TEXT(((Table1[[#This Row],[deadline]]/60/60)/24)+DATE(1970,1,1),"mmm")</f>
        <v>Sep</v>
      </c>
      <c r="K1918" s="14" t="str">
        <f>TEXT(((Table1[[#This Row],[deadline]]/60/60)/24)+DATE(1970,1,1),"yyyy")</f>
        <v>2014</v>
      </c>
      <c r="L1918">
        <v>1406825360</v>
      </c>
      <c r="M1918">
        <f>((Table1[[#This Row],[launched_at]]/60/60)/24)+DATE(1970,1,1)+(-5/24)</f>
        <v>41851.492592592593</v>
      </c>
      <c r="N1918" t="b">
        <v>0</v>
      </c>
      <c r="O1918">
        <v>3</v>
      </c>
      <c r="P1918" t="b">
        <v>0</v>
      </c>
      <c r="Q1918" t="s">
        <v>8271</v>
      </c>
      <c r="R1918" s="5">
        <f>Table1[[#This Row],[pledged]]/D1918</f>
        <v>3.8860103626943004E-2</v>
      </c>
      <c r="S1918" s="6">
        <f>IFERROR(Table1[[#This Row],[pledged]]/Table1[[#This Row],[backers_count]],0)</f>
        <v>25</v>
      </c>
      <c r="T1918" s="5" t="s">
        <v>8317</v>
      </c>
      <c r="U1918" s="5" t="s">
        <v>8318</v>
      </c>
    </row>
    <row r="1919" spans="1:21" ht="30" x14ac:dyDescent="0.2">
      <c r="A1919">
        <v>2688</v>
      </c>
      <c r="B1919" s="3" t="s">
        <v>2688</v>
      </c>
      <c r="C1919" s="3" t="s">
        <v>6798</v>
      </c>
      <c r="D1919">
        <v>50000</v>
      </c>
      <c r="E1919">
        <v>74</v>
      </c>
      <c r="F1919" t="s">
        <v>8221</v>
      </c>
      <c r="G1919" t="s">
        <v>8224</v>
      </c>
      <c r="H1919" t="s">
        <v>8246</v>
      </c>
      <c r="I1919">
        <v>1424746800</v>
      </c>
      <c r="J1919" s="14" t="str">
        <f>TEXT(((Table1[[#This Row],[deadline]]/60/60)/24)+DATE(1970,1,1),"mmm")</f>
        <v>Feb</v>
      </c>
      <c r="K1919" s="14" t="str">
        <f>TEXT(((Table1[[#This Row],[deadline]]/60/60)/24)+DATE(1970,1,1),"yyyy")</f>
        <v>2015</v>
      </c>
      <c r="L1919">
        <v>1422067870</v>
      </c>
      <c r="M1919">
        <f>((Table1[[#This Row],[launched_at]]/60/60)/24)+DATE(1970,1,1)+(-5/24)</f>
        <v>42027.910532407412</v>
      </c>
      <c r="N1919" t="b">
        <v>0</v>
      </c>
      <c r="O1919">
        <v>14</v>
      </c>
      <c r="P1919" t="b">
        <v>0</v>
      </c>
      <c r="Q1919" t="s">
        <v>8284</v>
      </c>
      <c r="R1919" s="5">
        <f>Table1[[#This Row],[pledged]]/D1919</f>
        <v>1.48E-3</v>
      </c>
      <c r="S1919" s="6">
        <f>IFERROR(Table1[[#This Row],[pledged]]/Table1[[#This Row],[backers_count]],0)</f>
        <v>5.2857142857142856</v>
      </c>
      <c r="T1919" s="5" t="s">
        <v>8336</v>
      </c>
      <c r="U1919" s="5" t="s">
        <v>8337</v>
      </c>
    </row>
    <row r="1920" spans="1:21" ht="30" x14ac:dyDescent="0.2">
      <c r="A1920">
        <v>1148</v>
      </c>
      <c r="B1920" s="3" t="s">
        <v>1149</v>
      </c>
      <c r="C1920" s="3" t="s">
        <v>5258</v>
      </c>
      <c r="D1920">
        <v>15000</v>
      </c>
      <c r="E1920">
        <v>73</v>
      </c>
      <c r="F1920" t="s">
        <v>8221</v>
      </c>
      <c r="G1920" t="s">
        <v>8224</v>
      </c>
      <c r="H1920" t="s">
        <v>8246</v>
      </c>
      <c r="I1920">
        <v>1480568781</v>
      </c>
      <c r="J1920" s="14" t="str">
        <f>TEXT(((Table1[[#This Row],[deadline]]/60/60)/24)+DATE(1970,1,1),"mmm")</f>
        <v>Dec</v>
      </c>
      <c r="K1920" s="14" t="str">
        <f>TEXT(((Table1[[#This Row],[deadline]]/60/60)/24)+DATE(1970,1,1),"yyyy")</f>
        <v>2016</v>
      </c>
      <c r="L1920">
        <v>1477973181</v>
      </c>
      <c r="M1920">
        <f>((Table1[[#This Row],[launched_at]]/60/60)/24)+DATE(1970,1,1)+(-5/24)</f>
        <v>42674.962743055548</v>
      </c>
      <c r="N1920" t="b">
        <v>0</v>
      </c>
      <c r="O1920">
        <v>3</v>
      </c>
      <c r="P1920" t="b">
        <v>0</v>
      </c>
      <c r="Q1920" t="s">
        <v>8284</v>
      </c>
      <c r="R1920" s="5">
        <f>Table1[[#This Row],[pledged]]/D1920</f>
        <v>4.8666666666666667E-3</v>
      </c>
      <c r="S1920" s="6">
        <f>IFERROR(Table1[[#This Row],[pledged]]/Table1[[#This Row],[backers_count]],0)</f>
        <v>24.333333333333332</v>
      </c>
      <c r="T1920" s="5" t="s">
        <v>8336</v>
      </c>
      <c r="U1920" s="5" t="s">
        <v>8337</v>
      </c>
    </row>
    <row r="1921" spans="1:21" ht="45" x14ac:dyDescent="0.2">
      <c r="A1921">
        <v>888</v>
      </c>
      <c r="B1921" s="3" t="s">
        <v>889</v>
      </c>
      <c r="C1921" s="3" t="s">
        <v>4998</v>
      </c>
      <c r="D1921">
        <v>1000</v>
      </c>
      <c r="E1921">
        <v>72</v>
      </c>
      <c r="F1921" t="s">
        <v>8221</v>
      </c>
      <c r="G1921" t="s">
        <v>8224</v>
      </c>
      <c r="H1921" t="s">
        <v>8246</v>
      </c>
      <c r="I1921">
        <v>1314856800</v>
      </c>
      <c r="J1921" s="14" t="str">
        <f>TEXT(((Table1[[#This Row],[deadline]]/60/60)/24)+DATE(1970,1,1),"mmm")</f>
        <v>Sep</v>
      </c>
      <c r="K1921" s="14" t="str">
        <f>TEXT(((Table1[[#This Row],[deadline]]/60/60)/24)+DATE(1970,1,1),"yyyy")</f>
        <v>2011</v>
      </c>
      <c r="L1921">
        <v>1311789885</v>
      </c>
      <c r="M1921">
        <f>((Table1[[#This Row],[launched_at]]/60/60)/24)+DATE(1970,1,1)+(-5/24)</f>
        <v>40751.544965277775</v>
      </c>
      <c r="N1921" t="b">
        <v>0</v>
      </c>
      <c r="O1921">
        <v>4</v>
      </c>
      <c r="P1921" t="b">
        <v>0</v>
      </c>
      <c r="Q1921" t="s">
        <v>8279</v>
      </c>
      <c r="R1921" s="5">
        <f>Table1[[#This Row],[pledged]]/D1921</f>
        <v>7.1999999999999995E-2</v>
      </c>
      <c r="S1921" s="6">
        <f>IFERROR(Table1[[#This Row],[pledged]]/Table1[[#This Row],[backers_count]],0)</f>
        <v>18</v>
      </c>
      <c r="T1921" s="5" t="s">
        <v>8325</v>
      </c>
      <c r="U1921" s="5" t="s">
        <v>8329</v>
      </c>
    </row>
    <row r="1922" spans="1:21" ht="45" x14ac:dyDescent="0.2">
      <c r="A1922">
        <v>1408</v>
      </c>
      <c r="B1922" s="3" t="s">
        <v>1409</v>
      </c>
      <c r="C1922" s="3" t="s">
        <v>5518</v>
      </c>
      <c r="D1922">
        <v>1000</v>
      </c>
      <c r="E1922">
        <v>72</v>
      </c>
      <c r="F1922" t="s">
        <v>8221</v>
      </c>
      <c r="G1922" t="s">
        <v>8225</v>
      </c>
      <c r="H1922" t="s">
        <v>8247</v>
      </c>
      <c r="I1922">
        <v>1447451756</v>
      </c>
      <c r="J1922" s="14" t="str">
        <f>TEXT(((Table1[[#This Row],[deadline]]/60/60)/24)+DATE(1970,1,1),"mmm")</f>
        <v>Nov</v>
      </c>
      <c r="K1922" s="14" t="str">
        <f>TEXT(((Table1[[#This Row],[deadline]]/60/60)/24)+DATE(1970,1,1),"yyyy")</f>
        <v>2015</v>
      </c>
      <c r="L1922">
        <v>1444856156</v>
      </c>
      <c r="M1922">
        <f>((Table1[[#This Row],[launched_at]]/60/60)/24)+DATE(1970,1,1)+(-5/24)</f>
        <v>42291.663842592585</v>
      </c>
      <c r="N1922" t="b">
        <v>0</v>
      </c>
      <c r="O1922">
        <v>6</v>
      </c>
      <c r="P1922" t="b">
        <v>0</v>
      </c>
      <c r="Q1922" t="s">
        <v>8287</v>
      </c>
      <c r="R1922" s="5">
        <f>Table1[[#This Row],[pledged]]/D1922</f>
        <v>7.1999999999999995E-2</v>
      </c>
      <c r="S1922" s="6">
        <f>IFERROR(Table1[[#This Row],[pledged]]/Table1[[#This Row],[backers_count]],0)</f>
        <v>12</v>
      </c>
      <c r="T1922" s="5" t="s">
        <v>8322</v>
      </c>
      <c r="U1922" s="5" t="s">
        <v>8341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 t="str">
        <f>TEXT(((Table1[[#This Row],[deadline]]/60/60)/24)+DATE(1970,1,1),"mmm")</f>
        <v>Jul</v>
      </c>
      <c r="K1923" s="14" t="str">
        <f>TEXT(((Table1[[#This Row],[deadline]]/60/60)/24)+DATE(1970,1,1),"yyyy")</f>
        <v>2012</v>
      </c>
      <c r="L1923">
        <v>1339651143</v>
      </c>
      <c r="M1923">
        <f>((Table1[[#This Row],[launched_at]]/60/60)/24)+DATE(1970,1,1)+(-5/24)</f>
        <v>41074.013229166667</v>
      </c>
      <c r="N1923" t="b">
        <v>0</v>
      </c>
      <c r="O1923">
        <v>38</v>
      </c>
      <c r="P1923" t="b">
        <v>1</v>
      </c>
      <c r="Q1923" t="s">
        <v>8279</v>
      </c>
      <c r="R1923" s="5">
        <f>Table1[[#This Row],[pledged]]/D1923</f>
        <v>1.3680000000000001</v>
      </c>
      <c r="S1923" s="6">
        <f>IFERROR(Table1[[#This Row],[pledged]]/Table1[[#This Row],[backers_count]],0)</f>
        <v>54</v>
      </c>
      <c r="T1923" s="5" t="s">
        <v>8325</v>
      </c>
      <c r="U1923" s="5" t="s">
        <v>8329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 t="str">
        <f>TEXT(((Table1[[#This Row],[deadline]]/60/60)/24)+DATE(1970,1,1),"mmm")</f>
        <v>Dec</v>
      </c>
      <c r="K1924" s="14" t="str">
        <f>TEXT(((Table1[[#This Row],[deadline]]/60/60)/24)+DATE(1970,1,1),"yyyy")</f>
        <v>2013</v>
      </c>
      <c r="L1924">
        <v>1384236507</v>
      </c>
      <c r="M1924">
        <f>((Table1[[#This Row],[launched_at]]/60/60)/24)+DATE(1970,1,1)+(-5/24)</f>
        <v>41590.047534722216</v>
      </c>
      <c r="N1924" t="b">
        <v>0</v>
      </c>
      <c r="O1924">
        <v>64</v>
      </c>
      <c r="P1924" t="b">
        <v>1</v>
      </c>
      <c r="Q1924" t="s">
        <v>8279</v>
      </c>
      <c r="R1924" s="5">
        <f>Table1[[#This Row],[pledged]]/D1924</f>
        <v>1.1555</v>
      </c>
      <c r="S1924" s="6">
        <f>IFERROR(Table1[[#This Row],[pledged]]/Table1[[#This Row],[backers_count]],0)</f>
        <v>36.109375</v>
      </c>
      <c r="T1924" s="5" t="s">
        <v>8325</v>
      </c>
      <c r="U1924" s="5" t="s">
        <v>8329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 t="str">
        <f>TEXT(((Table1[[#This Row],[deadline]]/60/60)/24)+DATE(1970,1,1),"mmm")</f>
        <v>Sep</v>
      </c>
      <c r="K1925" s="14" t="str">
        <f>TEXT(((Table1[[#This Row],[deadline]]/60/60)/24)+DATE(1970,1,1),"yyyy")</f>
        <v>2011</v>
      </c>
      <c r="L1925">
        <v>1313612532</v>
      </c>
      <c r="M1925">
        <f>((Table1[[#This Row],[launched_at]]/60/60)/24)+DATE(1970,1,1)+(-5/24)</f>
        <v>40772.640416666662</v>
      </c>
      <c r="N1925" t="b">
        <v>0</v>
      </c>
      <c r="O1925">
        <v>13</v>
      </c>
      <c r="P1925" t="b">
        <v>1</v>
      </c>
      <c r="Q1925" t="s">
        <v>8279</v>
      </c>
      <c r="R1925" s="5">
        <f>Table1[[#This Row],[pledged]]/D1925</f>
        <v>2.4079999999999999</v>
      </c>
      <c r="S1925" s="6">
        <f>IFERROR(Table1[[#This Row],[pledged]]/Table1[[#This Row],[backers_count]],0)</f>
        <v>23.153846153846153</v>
      </c>
      <c r="T1925" s="5" t="s">
        <v>8325</v>
      </c>
      <c r="U1925" s="5" t="s">
        <v>8329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 t="str">
        <f>TEXT(((Table1[[#This Row],[deadline]]/60/60)/24)+DATE(1970,1,1),"mmm")</f>
        <v>Jan</v>
      </c>
      <c r="K1926" s="14" t="str">
        <f>TEXT(((Table1[[#This Row],[deadline]]/60/60)/24)+DATE(1970,1,1),"yyyy")</f>
        <v>2014</v>
      </c>
      <c r="L1926">
        <v>1387390555</v>
      </c>
      <c r="M1926">
        <f>((Table1[[#This Row],[launched_at]]/60/60)/24)+DATE(1970,1,1)+(-5/24)</f>
        <v>41626.552719907406</v>
      </c>
      <c r="N1926" t="b">
        <v>0</v>
      </c>
      <c r="O1926">
        <v>33</v>
      </c>
      <c r="P1926" t="b">
        <v>1</v>
      </c>
      <c r="Q1926" t="s">
        <v>8279</v>
      </c>
      <c r="R1926" s="5">
        <f>Table1[[#This Row],[pledged]]/D1926</f>
        <v>1.1439999999999999</v>
      </c>
      <c r="S1926" s="6">
        <f>IFERROR(Table1[[#This Row],[pledged]]/Table1[[#This Row],[backers_count]],0)</f>
        <v>104</v>
      </c>
      <c r="T1926" s="5" t="s">
        <v>8325</v>
      </c>
      <c r="U1926" s="5" t="s">
        <v>8329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 t="str">
        <f>TEXT(((Table1[[#This Row],[deadline]]/60/60)/24)+DATE(1970,1,1),"mmm")</f>
        <v>Oct</v>
      </c>
      <c r="K1927" s="14" t="str">
        <f>TEXT(((Table1[[#This Row],[deadline]]/60/60)/24)+DATE(1970,1,1),"yyyy")</f>
        <v>2013</v>
      </c>
      <c r="L1927">
        <v>1379540288</v>
      </c>
      <c r="M1927">
        <f>((Table1[[#This Row],[launched_at]]/60/60)/24)+DATE(1970,1,1)+(-5/24)</f>
        <v>41535.693148148144</v>
      </c>
      <c r="N1927" t="b">
        <v>0</v>
      </c>
      <c r="O1927">
        <v>52</v>
      </c>
      <c r="P1927" t="b">
        <v>1</v>
      </c>
      <c r="Q1927" t="s">
        <v>8279</v>
      </c>
      <c r="R1927" s="5">
        <f>Table1[[#This Row],[pledged]]/D1927</f>
        <v>1.1033333333333333</v>
      </c>
      <c r="S1927" s="6">
        <f>IFERROR(Table1[[#This Row],[pledged]]/Table1[[#This Row],[backers_count]],0)</f>
        <v>31.826923076923077</v>
      </c>
      <c r="T1927" s="5" t="s">
        <v>8325</v>
      </c>
      <c r="U1927" s="5" t="s">
        <v>8329</v>
      </c>
    </row>
    <row r="1928" spans="1:21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 t="str">
        <f>TEXT(((Table1[[#This Row],[deadline]]/60/60)/24)+DATE(1970,1,1),"mmm")</f>
        <v>Nov</v>
      </c>
      <c r="K1928" s="14" t="str">
        <f>TEXT(((Table1[[#This Row],[deadline]]/60/60)/24)+DATE(1970,1,1),"yyyy")</f>
        <v>2010</v>
      </c>
      <c r="L1928">
        <v>1286319256</v>
      </c>
      <c r="M1928">
        <f>((Table1[[#This Row],[launched_at]]/60/60)/24)+DATE(1970,1,1)+(-5/24)</f>
        <v>40456.746018518512</v>
      </c>
      <c r="N1928" t="b">
        <v>0</v>
      </c>
      <c r="O1928">
        <v>107</v>
      </c>
      <c r="P1928" t="b">
        <v>1</v>
      </c>
      <c r="Q1928" t="s">
        <v>8279</v>
      </c>
      <c r="R1928" s="5">
        <f>Table1[[#This Row],[pledged]]/D1928</f>
        <v>1.9537933333333333</v>
      </c>
      <c r="S1928" s="6">
        <f>IFERROR(Table1[[#This Row],[pledged]]/Table1[[#This Row],[backers_count]],0)</f>
        <v>27.3896261682243</v>
      </c>
      <c r="T1928" s="5" t="s">
        <v>8325</v>
      </c>
      <c r="U1928" s="5" t="s">
        <v>8329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 t="str">
        <f>TEXT(((Table1[[#This Row],[deadline]]/60/60)/24)+DATE(1970,1,1),"mmm")</f>
        <v>Mar</v>
      </c>
      <c r="K1929" s="14" t="str">
        <f>TEXT(((Table1[[#This Row],[deadline]]/60/60)/24)+DATE(1970,1,1),"yyyy")</f>
        <v>2012</v>
      </c>
      <c r="L1929">
        <v>1329856839</v>
      </c>
      <c r="M1929">
        <f>((Table1[[#This Row],[launched_at]]/60/60)/24)+DATE(1970,1,1)+(-5/24)</f>
        <v>40960.653229166666</v>
      </c>
      <c r="N1929" t="b">
        <v>0</v>
      </c>
      <c r="O1929">
        <v>11</v>
      </c>
      <c r="P1929" t="b">
        <v>1</v>
      </c>
      <c r="Q1929" t="s">
        <v>8279</v>
      </c>
      <c r="R1929" s="5">
        <f>Table1[[#This Row],[pledged]]/D1929</f>
        <v>1.0333333333333334</v>
      </c>
      <c r="S1929" s="6">
        <f>IFERROR(Table1[[#This Row],[pledged]]/Table1[[#This Row],[backers_count]],0)</f>
        <v>56.363636363636367</v>
      </c>
      <c r="T1929" s="5" t="s">
        <v>8325</v>
      </c>
      <c r="U1929" s="5" t="s">
        <v>8329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 t="str">
        <f>TEXT(((Table1[[#This Row],[deadline]]/60/60)/24)+DATE(1970,1,1),"mmm")</f>
        <v>May</v>
      </c>
      <c r="K1930" s="14" t="str">
        <f>TEXT(((Table1[[#This Row],[deadline]]/60/60)/24)+DATE(1970,1,1),"yyyy")</f>
        <v>2013</v>
      </c>
      <c r="L1930">
        <v>1365348794</v>
      </c>
      <c r="M1930">
        <f>((Table1[[#This Row],[launched_at]]/60/60)/24)+DATE(1970,1,1)+(-5/24)</f>
        <v>41371.439745370371</v>
      </c>
      <c r="N1930" t="b">
        <v>0</v>
      </c>
      <c r="O1930">
        <v>34</v>
      </c>
      <c r="P1930" t="b">
        <v>1</v>
      </c>
      <c r="Q1930" t="s">
        <v>8279</v>
      </c>
      <c r="R1930" s="5">
        <f>Table1[[#This Row],[pledged]]/D1930</f>
        <v>1.031372549019608</v>
      </c>
      <c r="S1930" s="6">
        <f>IFERROR(Table1[[#This Row],[pledged]]/Table1[[#This Row],[backers_count]],0)</f>
        <v>77.352941176470594</v>
      </c>
      <c r="T1930" s="5" t="s">
        <v>8325</v>
      </c>
      <c r="U1930" s="5" t="s">
        <v>8329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 t="str">
        <f>TEXT(((Table1[[#This Row],[deadline]]/60/60)/24)+DATE(1970,1,1),"mmm")</f>
        <v>Jul</v>
      </c>
      <c r="K1931" s="14" t="str">
        <f>TEXT(((Table1[[#This Row],[deadline]]/60/60)/24)+DATE(1970,1,1),"yyyy")</f>
        <v>2011</v>
      </c>
      <c r="L1931">
        <v>1306197066</v>
      </c>
      <c r="M1931">
        <f>((Table1[[#This Row],[launched_at]]/60/60)/24)+DATE(1970,1,1)+(-5/24)</f>
        <v>40686.813263888886</v>
      </c>
      <c r="N1931" t="b">
        <v>0</v>
      </c>
      <c r="O1931">
        <v>75</v>
      </c>
      <c r="P1931" t="b">
        <v>1</v>
      </c>
      <c r="Q1931" t="s">
        <v>8279</v>
      </c>
      <c r="R1931" s="5">
        <f>Table1[[#This Row],[pledged]]/D1931</f>
        <v>1.003125</v>
      </c>
      <c r="S1931" s="6">
        <f>IFERROR(Table1[[#This Row],[pledged]]/Table1[[#This Row],[backers_count]],0)</f>
        <v>42.8</v>
      </c>
      <c r="T1931" s="5" t="s">
        <v>8325</v>
      </c>
      <c r="U1931" s="5" t="s">
        <v>8329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 t="str">
        <f>TEXT(((Table1[[#This Row],[deadline]]/60/60)/24)+DATE(1970,1,1),"mmm")</f>
        <v>Jul</v>
      </c>
      <c r="K1932" s="14" t="str">
        <f>TEXT(((Table1[[#This Row],[deadline]]/60/60)/24)+DATE(1970,1,1),"yyyy")</f>
        <v>2013</v>
      </c>
      <c r="L1932">
        <v>1368019482</v>
      </c>
      <c r="M1932">
        <f>((Table1[[#This Row],[launched_at]]/60/60)/24)+DATE(1970,1,1)+(-5/24)</f>
        <v>41402.350486111107</v>
      </c>
      <c r="N1932" t="b">
        <v>0</v>
      </c>
      <c r="O1932">
        <v>26</v>
      </c>
      <c r="P1932" t="b">
        <v>1</v>
      </c>
      <c r="Q1932" t="s">
        <v>8279</v>
      </c>
      <c r="R1932" s="5">
        <f>Table1[[#This Row],[pledged]]/D1932</f>
        <v>1.27</v>
      </c>
      <c r="S1932" s="6">
        <f>IFERROR(Table1[[#This Row],[pledged]]/Table1[[#This Row],[backers_count]],0)</f>
        <v>48.846153846153847</v>
      </c>
      <c r="T1932" s="5" t="s">
        <v>8325</v>
      </c>
      <c r="U1932" s="5" t="s">
        <v>8329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 t="str">
        <f>TEXT(((Table1[[#This Row],[deadline]]/60/60)/24)+DATE(1970,1,1),"mmm")</f>
        <v>May</v>
      </c>
      <c r="K1933" s="14" t="str">
        <f>TEXT(((Table1[[#This Row],[deadline]]/60/60)/24)+DATE(1970,1,1),"yyyy")</f>
        <v>2012</v>
      </c>
      <c r="L1933">
        <v>1336512309</v>
      </c>
      <c r="M1933">
        <f>((Table1[[#This Row],[launched_at]]/60/60)/24)+DATE(1970,1,1)+(-5/24)</f>
        <v>41037.684131944443</v>
      </c>
      <c r="N1933" t="b">
        <v>0</v>
      </c>
      <c r="O1933">
        <v>50</v>
      </c>
      <c r="P1933" t="b">
        <v>1</v>
      </c>
      <c r="Q1933" t="s">
        <v>8279</v>
      </c>
      <c r="R1933" s="5">
        <f>Table1[[#This Row],[pledged]]/D1933</f>
        <v>1.20601</v>
      </c>
      <c r="S1933" s="6">
        <f>IFERROR(Table1[[#This Row],[pledged]]/Table1[[#This Row],[backers_count]],0)</f>
        <v>48.240400000000001</v>
      </c>
      <c r="T1933" s="5" t="s">
        <v>8325</v>
      </c>
      <c r="U1933" s="5" t="s">
        <v>8329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 t="str">
        <f>TEXT(((Table1[[#This Row],[deadline]]/60/60)/24)+DATE(1970,1,1),"mmm")</f>
        <v>Jan</v>
      </c>
      <c r="K1934" s="14" t="str">
        <f>TEXT(((Table1[[#This Row],[deadline]]/60/60)/24)+DATE(1970,1,1),"yyyy")</f>
        <v>2012</v>
      </c>
      <c r="L1934">
        <v>1325618773</v>
      </c>
      <c r="M1934">
        <f>((Table1[[#This Row],[launched_at]]/60/60)/24)+DATE(1970,1,1)+(-5/24)</f>
        <v>40911.601539351846</v>
      </c>
      <c r="N1934" t="b">
        <v>0</v>
      </c>
      <c r="O1934">
        <v>80</v>
      </c>
      <c r="P1934" t="b">
        <v>1</v>
      </c>
      <c r="Q1934" t="s">
        <v>8279</v>
      </c>
      <c r="R1934" s="5">
        <f>Table1[[#This Row],[pledged]]/D1934</f>
        <v>1.0699047619047619</v>
      </c>
      <c r="S1934" s="6">
        <f>IFERROR(Table1[[#This Row],[pledged]]/Table1[[#This Row],[backers_count]],0)</f>
        <v>70.212500000000006</v>
      </c>
      <c r="T1934" s="5" t="s">
        <v>8325</v>
      </c>
      <c r="U1934" s="5" t="s">
        <v>8329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 t="str">
        <f>TEXT(((Table1[[#This Row],[deadline]]/60/60)/24)+DATE(1970,1,1),"mmm")</f>
        <v>Sep</v>
      </c>
      <c r="K1935" s="14" t="str">
        <f>TEXT(((Table1[[#This Row],[deadline]]/60/60)/24)+DATE(1970,1,1),"yyyy")</f>
        <v>2014</v>
      </c>
      <c r="L1935">
        <v>1409195307</v>
      </c>
      <c r="M1935">
        <f>((Table1[[#This Row],[launched_at]]/60/60)/24)+DATE(1970,1,1)+(-5/24)</f>
        <v>41878.922534722216</v>
      </c>
      <c r="N1935" t="b">
        <v>0</v>
      </c>
      <c r="O1935">
        <v>110</v>
      </c>
      <c r="P1935" t="b">
        <v>1</v>
      </c>
      <c r="Q1935" t="s">
        <v>8279</v>
      </c>
      <c r="R1935" s="5">
        <f>Table1[[#This Row],[pledged]]/D1935</f>
        <v>1.7243333333333333</v>
      </c>
      <c r="S1935" s="6">
        <f>IFERROR(Table1[[#This Row],[pledged]]/Table1[[#This Row],[backers_count]],0)</f>
        <v>94.054545454545448</v>
      </c>
      <c r="T1935" s="5" t="s">
        <v>8325</v>
      </c>
      <c r="U1935" s="5" t="s">
        <v>8329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 t="str">
        <f>TEXT(((Table1[[#This Row],[deadline]]/60/60)/24)+DATE(1970,1,1),"mmm")</f>
        <v>Dec</v>
      </c>
      <c r="K1936" s="14" t="str">
        <f>TEXT(((Table1[[#This Row],[deadline]]/60/60)/24)+DATE(1970,1,1),"yyyy")</f>
        <v>2011</v>
      </c>
      <c r="L1936">
        <v>1321649321</v>
      </c>
      <c r="M1936">
        <f>((Table1[[#This Row],[launched_at]]/60/60)/24)+DATE(1970,1,1)+(-5/24)</f>
        <v>40865.658807870372</v>
      </c>
      <c r="N1936" t="b">
        <v>0</v>
      </c>
      <c r="O1936">
        <v>77</v>
      </c>
      <c r="P1936" t="b">
        <v>1</v>
      </c>
      <c r="Q1936" t="s">
        <v>8279</v>
      </c>
      <c r="R1936" s="5">
        <f>Table1[[#This Row],[pledged]]/D1936</f>
        <v>1.2362</v>
      </c>
      <c r="S1936" s="6">
        <f>IFERROR(Table1[[#This Row],[pledged]]/Table1[[#This Row],[backers_count]],0)</f>
        <v>80.272727272727266</v>
      </c>
      <c r="T1936" s="5" t="s">
        <v>8325</v>
      </c>
      <c r="U1936" s="5" t="s">
        <v>8329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 t="str">
        <f>TEXT(((Table1[[#This Row],[deadline]]/60/60)/24)+DATE(1970,1,1),"mmm")</f>
        <v>Jun</v>
      </c>
      <c r="K1937" s="14" t="str">
        <f>TEXT(((Table1[[#This Row],[deadline]]/60/60)/24)+DATE(1970,1,1),"yyyy")</f>
        <v>2014</v>
      </c>
      <c r="L1937">
        <v>1400106171</v>
      </c>
      <c r="M1937">
        <f>((Table1[[#This Row],[launched_at]]/60/60)/24)+DATE(1970,1,1)+(-5/24)</f>
        <v>41773.72420138889</v>
      </c>
      <c r="N1937" t="b">
        <v>0</v>
      </c>
      <c r="O1937">
        <v>50</v>
      </c>
      <c r="P1937" t="b">
        <v>1</v>
      </c>
      <c r="Q1937" t="s">
        <v>8279</v>
      </c>
      <c r="R1937" s="5">
        <f>Table1[[#This Row],[pledged]]/D1937</f>
        <v>1.0840000000000001</v>
      </c>
      <c r="S1937" s="6">
        <f>IFERROR(Table1[[#This Row],[pledged]]/Table1[[#This Row],[backers_count]],0)</f>
        <v>54.2</v>
      </c>
      <c r="T1937" s="5" t="s">
        <v>8325</v>
      </c>
      <c r="U1937" s="5" t="s">
        <v>8329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 t="str">
        <f>TEXT(((Table1[[#This Row],[deadline]]/60/60)/24)+DATE(1970,1,1),"mmm")</f>
        <v>Dec</v>
      </c>
      <c r="K1938" s="14" t="str">
        <f>TEXT(((Table1[[#This Row],[deadline]]/60/60)/24)+DATE(1970,1,1),"yyyy")</f>
        <v>2011</v>
      </c>
      <c r="L1938">
        <v>1320528070</v>
      </c>
      <c r="M1938">
        <f>((Table1[[#This Row],[launched_at]]/60/60)/24)+DATE(1970,1,1)+(-5/24)</f>
        <v>40852.68136574074</v>
      </c>
      <c r="N1938" t="b">
        <v>0</v>
      </c>
      <c r="O1938">
        <v>145</v>
      </c>
      <c r="P1938" t="b">
        <v>1</v>
      </c>
      <c r="Q1938" t="s">
        <v>8279</v>
      </c>
      <c r="R1938" s="5">
        <f>Table1[[#This Row],[pledged]]/D1938</f>
        <v>1.1652013333333333</v>
      </c>
      <c r="S1938" s="6">
        <f>IFERROR(Table1[[#This Row],[pledged]]/Table1[[#This Row],[backers_count]],0)</f>
        <v>60.26903448275862</v>
      </c>
      <c r="T1938" s="5" t="s">
        <v>8325</v>
      </c>
      <c r="U1938" s="5" t="s">
        <v>8329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 t="str">
        <f>TEXT(((Table1[[#This Row],[deadline]]/60/60)/24)+DATE(1970,1,1),"mmm")</f>
        <v>Jun</v>
      </c>
      <c r="K1939" s="14" t="str">
        <f>TEXT(((Table1[[#This Row],[deadline]]/60/60)/24)+DATE(1970,1,1),"yyyy")</f>
        <v>2012</v>
      </c>
      <c r="L1939">
        <v>1338346281</v>
      </c>
      <c r="M1939">
        <f>((Table1[[#This Row],[launched_at]]/60/60)/24)+DATE(1970,1,1)+(-5/24)</f>
        <v>41058.91065972222</v>
      </c>
      <c r="N1939" t="b">
        <v>0</v>
      </c>
      <c r="O1939">
        <v>29</v>
      </c>
      <c r="P1939" t="b">
        <v>1</v>
      </c>
      <c r="Q1939" t="s">
        <v>8279</v>
      </c>
      <c r="R1939" s="5">
        <f>Table1[[#This Row],[pledged]]/D1939</f>
        <v>1.8724499999999999</v>
      </c>
      <c r="S1939" s="6">
        <f>IFERROR(Table1[[#This Row],[pledged]]/Table1[[#This Row],[backers_count]],0)</f>
        <v>38.740344827586206</v>
      </c>
      <c r="T1939" s="5" t="s">
        <v>8325</v>
      </c>
      <c r="U1939" s="5" t="s">
        <v>8329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 t="str">
        <f>TEXT(((Table1[[#This Row],[deadline]]/60/60)/24)+DATE(1970,1,1),"mmm")</f>
        <v>Jul</v>
      </c>
      <c r="K1940" s="14" t="str">
        <f>TEXT(((Table1[[#This Row],[deadline]]/60/60)/24)+DATE(1970,1,1),"yyyy")</f>
        <v>2013</v>
      </c>
      <c r="L1940">
        <v>1370067231</v>
      </c>
      <c r="M1940">
        <f>((Table1[[#This Row],[launched_at]]/60/60)/24)+DATE(1970,1,1)+(-5/24)</f>
        <v>41426.05128472222</v>
      </c>
      <c r="N1940" t="b">
        <v>0</v>
      </c>
      <c r="O1940">
        <v>114</v>
      </c>
      <c r="P1940" t="b">
        <v>1</v>
      </c>
      <c r="Q1940" t="s">
        <v>8279</v>
      </c>
      <c r="R1940" s="5">
        <f>Table1[[#This Row],[pledged]]/D1940</f>
        <v>1.1593333333333333</v>
      </c>
      <c r="S1940" s="6">
        <f>IFERROR(Table1[[#This Row],[pledged]]/Table1[[#This Row],[backers_count]],0)</f>
        <v>152.54385964912279</v>
      </c>
      <c r="T1940" s="5" t="s">
        <v>8325</v>
      </c>
      <c r="U1940" s="5" t="s">
        <v>8329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 t="str">
        <f>TEXT(((Table1[[#This Row],[deadline]]/60/60)/24)+DATE(1970,1,1),"mmm")</f>
        <v>Mar</v>
      </c>
      <c r="K1941" s="14" t="str">
        <f>TEXT(((Table1[[#This Row],[deadline]]/60/60)/24)+DATE(1970,1,1),"yyyy")</f>
        <v>2013</v>
      </c>
      <c r="L1941">
        <v>1360366708</v>
      </c>
      <c r="M1941">
        <f>((Table1[[#This Row],[launched_at]]/60/60)/24)+DATE(1970,1,1)+(-5/24)</f>
        <v>41313.776712962957</v>
      </c>
      <c r="N1941" t="b">
        <v>0</v>
      </c>
      <c r="O1941">
        <v>96</v>
      </c>
      <c r="P1941" t="b">
        <v>1</v>
      </c>
      <c r="Q1941" t="s">
        <v>8279</v>
      </c>
      <c r="R1941" s="5">
        <f>Table1[[#This Row],[pledged]]/D1941</f>
        <v>1.107</v>
      </c>
      <c r="S1941" s="6">
        <f>IFERROR(Table1[[#This Row],[pledged]]/Table1[[#This Row],[backers_count]],0)</f>
        <v>115.3125</v>
      </c>
      <c r="T1941" s="5" t="s">
        <v>8325</v>
      </c>
      <c r="U1941" s="5" t="s">
        <v>8329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 t="str">
        <f>TEXT(((Table1[[#This Row],[deadline]]/60/60)/24)+DATE(1970,1,1),"mmm")</f>
        <v>Jun</v>
      </c>
      <c r="K1942" s="14" t="str">
        <f>TEXT(((Table1[[#This Row],[deadline]]/60/60)/24)+DATE(1970,1,1),"yyyy")</f>
        <v>2011</v>
      </c>
      <c r="L1942">
        <v>1304770233</v>
      </c>
      <c r="M1942">
        <f>((Table1[[#This Row],[launched_at]]/60/60)/24)+DATE(1970,1,1)+(-5/24)</f>
        <v>40670.298993055556</v>
      </c>
      <c r="N1942" t="b">
        <v>0</v>
      </c>
      <c r="O1942">
        <v>31</v>
      </c>
      <c r="P1942" t="b">
        <v>1</v>
      </c>
      <c r="Q1942" t="s">
        <v>8279</v>
      </c>
      <c r="R1942" s="5">
        <f>Table1[[#This Row],[pledged]]/D1942</f>
        <v>1.7092307692307693</v>
      </c>
      <c r="S1942" s="6">
        <f>IFERROR(Table1[[#This Row],[pledged]]/Table1[[#This Row],[backers_count]],0)</f>
        <v>35.838709677419352</v>
      </c>
      <c r="T1942" s="5" t="s">
        <v>8325</v>
      </c>
      <c r="U1942" s="5" t="s">
        <v>8329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 t="str">
        <f>TEXT(((Table1[[#This Row],[deadline]]/60/60)/24)+DATE(1970,1,1),"mmm")</f>
        <v>May</v>
      </c>
      <c r="K1943" s="14" t="str">
        <f>TEXT(((Table1[[#This Row],[deadline]]/60/60)/24)+DATE(1970,1,1),"yyyy")</f>
        <v>2014</v>
      </c>
      <c r="L1943">
        <v>1397545131</v>
      </c>
      <c r="M1943">
        <f>((Table1[[#This Row],[launched_at]]/60/60)/24)+DATE(1970,1,1)+(-5/24)</f>
        <v>41744.08253472222</v>
      </c>
      <c r="N1943" t="b">
        <v>1</v>
      </c>
      <c r="O1943">
        <v>4883</v>
      </c>
      <c r="P1943" t="b">
        <v>1</v>
      </c>
      <c r="Q1943" t="s">
        <v>8295</v>
      </c>
      <c r="R1943" s="5">
        <f>Table1[[#This Row],[pledged]]/D1943</f>
        <v>1.2611835600000001</v>
      </c>
      <c r="S1943" s="6">
        <f>IFERROR(Table1[[#This Row],[pledged]]/Table1[[#This Row],[backers_count]],0)</f>
        <v>64.570118779438872</v>
      </c>
      <c r="T1943" s="5" t="s">
        <v>8319</v>
      </c>
      <c r="U1943" s="5" t="s">
        <v>8349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 t="str">
        <f>TEXT(((Table1[[#This Row],[deadline]]/60/60)/24)+DATE(1970,1,1),"mmm")</f>
        <v>Jul</v>
      </c>
      <c r="K1944" s="14" t="str">
        <f>TEXT(((Table1[[#This Row],[deadline]]/60/60)/24)+DATE(1970,1,1),"yyyy")</f>
        <v>2011</v>
      </c>
      <c r="L1944">
        <v>1302033140</v>
      </c>
      <c r="M1944">
        <f>((Table1[[#This Row],[launched_at]]/60/60)/24)+DATE(1970,1,1)+(-5/24)</f>
        <v>40638.619675925926</v>
      </c>
      <c r="N1944" t="b">
        <v>1</v>
      </c>
      <c r="O1944">
        <v>95</v>
      </c>
      <c r="P1944" t="b">
        <v>1</v>
      </c>
      <c r="Q1944" t="s">
        <v>8295</v>
      </c>
      <c r="R1944" s="5">
        <f>Table1[[#This Row],[pledged]]/D1944</f>
        <v>1.3844033333333334</v>
      </c>
      <c r="S1944" s="6">
        <f>IFERROR(Table1[[#This Row],[pledged]]/Table1[[#This Row],[backers_count]],0)</f>
        <v>87.436000000000007</v>
      </c>
      <c r="T1944" s="5" t="s">
        <v>8319</v>
      </c>
      <c r="U1944" s="5" t="s">
        <v>8349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 t="str">
        <f>TEXT(((Table1[[#This Row],[deadline]]/60/60)/24)+DATE(1970,1,1),"mmm")</f>
        <v>Aug</v>
      </c>
      <c r="K1945" s="14" t="str">
        <f>TEXT(((Table1[[#This Row],[deadline]]/60/60)/24)+DATE(1970,1,1),"yyyy")</f>
        <v>2016</v>
      </c>
      <c r="L1945">
        <v>1467008916</v>
      </c>
      <c r="M1945">
        <f>((Table1[[#This Row],[launched_at]]/60/60)/24)+DATE(1970,1,1)+(-5/24)</f>
        <v>42548.061527777776</v>
      </c>
      <c r="N1945" t="b">
        <v>1</v>
      </c>
      <c r="O1945">
        <v>2478</v>
      </c>
      <c r="P1945" t="b">
        <v>1</v>
      </c>
      <c r="Q1945" t="s">
        <v>8295</v>
      </c>
      <c r="R1945" s="5">
        <f>Table1[[#This Row],[pledged]]/D1945</f>
        <v>17.052499999999998</v>
      </c>
      <c r="S1945" s="6">
        <f>IFERROR(Table1[[#This Row],[pledged]]/Table1[[#This Row],[backers_count]],0)</f>
        <v>68.815577078288939</v>
      </c>
      <c r="T1945" s="5" t="s">
        <v>8319</v>
      </c>
      <c r="U1945" s="5" t="s">
        <v>8349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 t="str">
        <f>TEXT(((Table1[[#This Row],[deadline]]/60/60)/24)+DATE(1970,1,1),"mmm")</f>
        <v>May</v>
      </c>
      <c r="K1946" s="14" t="str">
        <f>TEXT(((Table1[[#This Row],[deadline]]/60/60)/24)+DATE(1970,1,1),"yyyy")</f>
        <v>2014</v>
      </c>
      <c r="L1946">
        <v>1396360890</v>
      </c>
      <c r="M1946">
        <f>((Table1[[#This Row],[launched_at]]/60/60)/24)+DATE(1970,1,1)+(-5/24)</f>
        <v>41730.376041666663</v>
      </c>
      <c r="N1946" t="b">
        <v>1</v>
      </c>
      <c r="O1946">
        <v>1789</v>
      </c>
      <c r="P1946" t="b">
        <v>1</v>
      </c>
      <c r="Q1946" t="s">
        <v>8295</v>
      </c>
      <c r="R1946" s="5">
        <f>Table1[[#This Row],[pledged]]/D1946</f>
        <v>7.8805550000000002</v>
      </c>
      <c r="S1946" s="6">
        <f>IFERROR(Table1[[#This Row],[pledged]]/Table1[[#This Row],[backers_count]],0)</f>
        <v>176.200223588597</v>
      </c>
      <c r="T1946" s="5" t="s">
        <v>8319</v>
      </c>
      <c r="U1946" s="5" t="s">
        <v>8349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 t="str">
        <f>TEXT(((Table1[[#This Row],[deadline]]/60/60)/24)+DATE(1970,1,1),"mmm")</f>
        <v>Jul</v>
      </c>
      <c r="K1947" s="14" t="str">
        <f>TEXT(((Table1[[#This Row],[deadline]]/60/60)/24)+DATE(1970,1,1),"yyyy")</f>
        <v>2015</v>
      </c>
      <c r="L1947">
        <v>1433224958</v>
      </c>
      <c r="M1947">
        <f>((Table1[[#This Row],[launched_at]]/60/60)/24)+DATE(1970,1,1)+(-5/24)</f>
        <v>42157.043495370373</v>
      </c>
      <c r="N1947" t="b">
        <v>1</v>
      </c>
      <c r="O1947">
        <v>680</v>
      </c>
      <c r="P1947" t="b">
        <v>1</v>
      </c>
      <c r="Q1947" t="s">
        <v>8295</v>
      </c>
      <c r="R1947" s="5">
        <f>Table1[[#This Row],[pledged]]/D1947</f>
        <v>3.4801799999999998</v>
      </c>
      <c r="S1947" s="6">
        <f>IFERROR(Table1[[#This Row],[pledged]]/Table1[[#This Row],[backers_count]],0)</f>
        <v>511.79117647058825</v>
      </c>
      <c r="T1947" s="5" t="s">
        <v>8319</v>
      </c>
      <c r="U1947" s="5" t="s">
        <v>8349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 t="str">
        <f>TEXT(((Table1[[#This Row],[deadline]]/60/60)/24)+DATE(1970,1,1),"mmm")</f>
        <v>Apr</v>
      </c>
      <c r="K1948" s="14" t="str">
        <f>TEXT(((Table1[[#This Row],[deadline]]/60/60)/24)+DATE(1970,1,1),"yyyy")</f>
        <v>2014</v>
      </c>
      <c r="L1948">
        <v>1392780961</v>
      </c>
      <c r="M1948">
        <f>((Table1[[#This Row],[launched_at]]/60/60)/24)+DATE(1970,1,1)+(-5/24)</f>
        <v>41688.941678240735</v>
      </c>
      <c r="N1948" t="b">
        <v>1</v>
      </c>
      <c r="O1948">
        <v>70</v>
      </c>
      <c r="P1948" t="b">
        <v>1</v>
      </c>
      <c r="Q1948" t="s">
        <v>8295</v>
      </c>
      <c r="R1948" s="5">
        <f>Table1[[#This Row],[pledged]]/D1948</f>
        <v>1.4974666666666667</v>
      </c>
      <c r="S1948" s="6">
        <f>IFERROR(Table1[[#This Row],[pledged]]/Table1[[#This Row],[backers_count]],0)</f>
        <v>160.44285714285715</v>
      </c>
      <c r="T1948" s="5" t="s">
        <v>8319</v>
      </c>
      <c r="U1948" s="5" t="s">
        <v>8349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 t="str">
        <f>TEXT(((Table1[[#This Row],[deadline]]/60/60)/24)+DATE(1970,1,1),"mmm")</f>
        <v>Nov</v>
      </c>
      <c r="K1949" s="14" t="str">
        <f>TEXT(((Table1[[#This Row],[deadline]]/60/60)/24)+DATE(1970,1,1),"yyyy")</f>
        <v>2009</v>
      </c>
      <c r="L1949">
        <v>1255730520</v>
      </c>
      <c r="M1949">
        <f>((Table1[[#This Row],[launched_at]]/60/60)/24)+DATE(1970,1,1)+(-5/24)</f>
        <v>40102.709722222222</v>
      </c>
      <c r="N1949" t="b">
        <v>1</v>
      </c>
      <c r="O1949">
        <v>23</v>
      </c>
      <c r="P1949" t="b">
        <v>1</v>
      </c>
      <c r="Q1949" t="s">
        <v>8295</v>
      </c>
      <c r="R1949" s="5">
        <f>Table1[[#This Row],[pledged]]/D1949</f>
        <v>1.0063375000000001</v>
      </c>
      <c r="S1949" s="6">
        <f>IFERROR(Table1[[#This Row],[pledged]]/Table1[[#This Row],[backers_count]],0)</f>
        <v>35.003043478260871</v>
      </c>
      <c r="T1949" s="5" t="s">
        <v>8319</v>
      </c>
      <c r="U1949" s="5" t="s">
        <v>8349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 t="str">
        <f>TEXT(((Table1[[#This Row],[deadline]]/60/60)/24)+DATE(1970,1,1),"mmm")</f>
        <v>Jun</v>
      </c>
      <c r="K1950" s="14" t="str">
        <f>TEXT(((Table1[[#This Row],[deadline]]/60/60)/24)+DATE(1970,1,1),"yyyy")</f>
        <v>2016</v>
      </c>
      <c r="L1950">
        <v>1460557809</v>
      </c>
      <c r="M1950">
        <f>((Table1[[#This Row],[launched_at]]/60/60)/24)+DATE(1970,1,1)+(-5/24)</f>
        <v>42473.395937499998</v>
      </c>
      <c r="N1950" t="b">
        <v>1</v>
      </c>
      <c r="O1950">
        <v>4245</v>
      </c>
      <c r="P1950" t="b">
        <v>1</v>
      </c>
      <c r="Q1950" t="s">
        <v>8295</v>
      </c>
      <c r="R1950" s="5">
        <f>Table1[[#This Row],[pledged]]/D1950</f>
        <v>8.0021100000000001</v>
      </c>
      <c r="S1950" s="6">
        <f>IFERROR(Table1[[#This Row],[pledged]]/Table1[[#This Row],[backers_count]],0)</f>
        <v>188.50671378091872</v>
      </c>
      <c r="T1950" s="5" t="s">
        <v>8319</v>
      </c>
      <c r="U1950" s="5" t="s">
        <v>8349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 t="str">
        <f>TEXT(((Table1[[#This Row],[deadline]]/60/60)/24)+DATE(1970,1,1),"mmm")</f>
        <v>Jul</v>
      </c>
      <c r="K1951" s="14" t="str">
        <f>TEXT(((Table1[[#This Row],[deadline]]/60/60)/24)+DATE(1970,1,1),"yyyy")</f>
        <v>2014</v>
      </c>
      <c r="L1951">
        <v>1402394951</v>
      </c>
      <c r="M1951">
        <f>((Table1[[#This Row],[launched_at]]/60/60)/24)+DATE(1970,1,1)+(-5/24)</f>
        <v>41800.214710648142</v>
      </c>
      <c r="N1951" t="b">
        <v>1</v>
      </c>
      <c r="O1951">
        <v>943</v>
      </c>
      <c r="P1951" t="b">
        <v>1</v>
      </c>
      <c r="Q1951" t="s">
        <v>8295</v>
      </c>
      <c r="R1951" s="5">
        <f>Table1[[#This Row],[pledged]]/D1951</f>
        <v>1.0600260000000001</v>
      </c>
      <c r="S1951" s="6">
        <f>IFERROR(Table1[[#This Row],[pledged]]/Table1[[#This Row],[backers_count]],0)</f>
        <v>56.204984093319197</v>
      </c>
      <c r="T1951" s="5" t="s">
        <v>8319</v>
      </c>
      <c r="U1951" s="5" t="s">
        <v>8349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 t="str">
        <f>TEXT(((Table1[[#This Row],[deadline]]/60/60)/24)+DATE(1970,1,1),"mmm")</f>
        <v>Apr</v>
      </c>
      <c r="K1952" s="14" t="str">
        <f>TEXT(((Table1[[#This Row],[deadline]]/60/60)/24)+DATE(1970,1,1),"yyyy")</f>
        <v>2011</v>
      </c>
      <c r="L1952">
        <v>1300767673</v>
      </c>
      <c r="M1952">
        <f>((Table1[[#This Row],[launched_at]]/60/60)/24)+DATE(1970,1,1)+(-5/24)</f>
        <v>40623.973067129627</v>
      </c>
      <c r="N1952" t="b">
        <v>1</v>
      </c>
      <c r="O1952">
        <v>1876</v>
      </c>
      <c r="P1952" t="b">
        <v>1</v>
      </c>
      <c r="Q1952" t="s">
        <v>8295</v>
      </c>
      <c r="R1952" s="5">
        <f>Table1[[#This Row],[pledged]]/D1952</f>
        <v>2.0051866666666669</v>
      </c>
      <c r="S1952" s="6">
        <f>IFERROR(Table1[[#This Row],[pledged]]/Table1[[#This Row],[backers_count]],0)</f>
        <v>51.3054157782516</v>
      </c>
      <c r="T1952" s="5" t="s">
        <v>8319</v>
      </c>
      <c r="U1952" s="5" t="s">
        <v>8349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 t="str">
        <f>TEXT(((Table1[[#This Row],[deadline]]/60/60)/24)+DATE(1970,1,1),"mmm")</f>
        <v>Nov</v>
      </c>
      <c r="K1953" s="14" t="str">
        <f>TEXT(((Table1[[#This Row],[deadline]]/60/60)/24)+DATE(1970,1,1),"yyyy")</f>
        <v>2016</v>
      </c>
      <c r="L1953">
        <v>1475921137</v>
      </c>
      <c r="M1953">
        <f>((Table1[[#This Row],[launched_at]]/60/60)/24)+DATE(1970,1,1)+(-5/24)</f>
        <v>42651.212233796294</v>
      </c>
      <c r="N1953" t="b">
        <v>1</v>
      </c>
      <c r="O1953">
        <v>834</v>
      </c>
      <c r="P1953" t="b">
        <v>1</v>
      </c>
      <c r="Q1953" t="s">
        <v>8295</v>
      </c>
      <c r="R1953" s="5">
        <f>Table1[[#This Row],[pledged]]/D1953</f>
        <v>2.1244399999999999</v>
      </c>
      <c r="S1953" s="6">
        <f>IFERROR(Table1[[#This Row],[pledged]]/Table1[[#This Row],[backers_count]],0)</f>
        <v>127.36450839328538</v>
      </c>
      <c r="T1953" s="5" t="s">
        <v>8319</v>
      </c>
      <c r="U1953" s="5" t="s">
        <v>8349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 t="str">
        <f>TEXT(((Table1[[#This Row],[deadline]]/60/60)/24)+DATE(1970,1,1),"mmm")</f>
        <v>Oct</v>
      </c>
      <c r="K1954" s="14" t="str">
        <f>TEXT(((Table1[[#This Row],[deadline]]/60/60)/24)+DATE(1970,1,1),"yyyy")</f>
        <v>2013</v>
      </c>
      <c r="L1954">
        <v>1378737215</v>
      </c>
      <c r="M1954">
        <f>((Table1[[#This Row],[launched_at]]/60/60)/24)+DATE(1970,1,1)+(-5/24)</f>
        <v>41526.398321759254</v>
      </c>
      <c r="N1954" t="b">
        <v>1</v>
      </c>
      <c r="O1954">
        <v>682</v>
      </c>
      <c r="P1954" t="b">
        <v>1</v>
      </c>
      <c r="Q1954" t="s">
        <v>8295</v>
      </c>
      <c r="R1954" s="5">
        <f>Table1[[#This Row],[pledged]]/D1954</f>
        <v>1.9847237142857144</v>
      </c>
      <c r="S1954" s="6">
        <f>IFERROR(Table1[[#This Row],[pledged]]/Table1[[#This Row],[backers_count]],0)</f>
        <v>101.85532258064516</v>
      </c>
      <c r="T1954" s="5" t="s">
        <v>8319</v>
      </c>
      <c r="U1954" s="5" t="s">
        <v>8349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 t="str">
        <f>TEXT(((Table1[[#This Row],[deadline]]/60/60)/24)+DATE(1970,1,1),"mmm")</f>
        <v>Mar</v>
      </c>
      <c r="K1955" s="14" t="str">
        <f>TEXT(((Table1[[#This Row],[deadline]]/60/60)/24)+DATE(1970,1,1),"yyyy")</f>
        <v>2012</v>
      </c>
      <c r="L1955">
        <v>1328158065</v>
      </c>
      <c r="M1955">
        <f>((Table1[[#This Row],[launched_at]]/60/60)/24)+DATE(1970,1,1)+(-5/24)</f>
        <v>40940.991493055553</v>
      </c>
      <c r="N1955" t="b">
        <v>1</v>
      </c>
      <c r="O1955">
        <v>147</v>
      </c>
      <c r="P1955" t="b">
        <v>1</v>
      </c>
      <c r="Q1955" t="s">
        <v>8295</v>
      </c>
      <c r="R1955" s="5">
        <f>Table1[[#This Row],[pledged]]/D1955</f>
        <v>2.2594666666666665</v>
      </c>
      <c r="S1955" s="6">
        <f>IFERROR(Table1[[#This Row],[pledged]]/Table1[[#This Row],[backers_count]],0)</f>
        <v>230.55782312925169</v>
      </c>
      <c r="T1955" s="5" t="s">
        <v>8319</v>
      </c>
      <c r="U1955" s="5" t="s">
        <v>8349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 t="str">
        <f>TEXT(((Table1[[#This Row],[deadline]]/60/60)/24)+DATE(1970,1,1),"mmm")</f>
        <v>Mar</v>
      </c>
      <c r="K1956" s="14" t="str">
        <f>TEXT(((Table1[[#This Row],[deadline]]/60/60)/24)+DATE(1970,1,1),"yyyy")</f>
        <v>2016</v>
      </c>
      <c r="L1956">
        <v>1453730176</v>
      </c>
      <c r="M1956">
        <f>((Table1[[#This Row],[launched_at]]/60/60)/24)+DATE(1970,1,1)+(-5/24)</f>
        <v>42394.372407407405</v>
      </c>
      <c r="N1956" t="b">
        <v>1</v>
      </c>
      <c r="O1956">
        <v>415</v>
      </c>
      <c r="P1956" t="b">
        <v>1</v>
      </c>
      <c r="Q1956" t="s">
        <v>8295</v>
      </c>
      <c r="R1956" s="5">
        <f>Table1[[#This Row],[pledged]]/D1956</f>
        <v>6.9894800000000004</v>
      </c>
      <c r="S1956" s="6">
        <f>IFERROR(Table1[[#This Row],[pledged]]/Table1[[#This Row],[backers_count]],0)</f>
        <v>842.10602409638557</v>
      </c>
      <c r="T1956" s="5" t="s">
        <v>8319</v>
      </c>
      <c r="U1956" s="5" t="s">
        <v>8349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 t="str">
        <f>TEXT(((Table1[[#This Row],[deadline]]/60/60)/24)+DATE(1970,1,1),"mmm")</f>
        <v>May</v>
      </c>
      <c r="K1957" s="14" t="str">
        <f>TEXT(((Table1[[#This Row],[deadline]]/60/60)/24)+DATE(1970,1,1),"yyyy")</f>
        <v>2012</v>
      </c>
      <c r="L1957">
        <v>1334989881</v>
      </c>
      <c r="M1957">
        <f>((Table1[[#This Row],[launched_at]]/60/60)/24)+DATE(1970,1,1)+(-5/24)</f>
        <v>41020.063437500001</v>
      </c>
      <c r="N1957" t="b">
        <v>1</v>
      </c>
      <c r="O1957">
        <v>290</v>
      </c>
      <c r="P1957" t="b">
        <v>1</v>
      </c>
      <c r="Q1957" t="s">
        <v>8295</v>
      </c>
      <c r="R1957" s="5">
        <f>Table1[[#This Row],[pledged]]/D1957</f>
        <v>3.9859528571428569</v>
      </c>
      <c r="S1957" s="6">
        <f>IFERROR(Table1[[#This Row],[pledged]]/Table1[[#This Row],[backers_count]],0)</f>
        <v>577.27593103448271</v>
      </c>
      <c r="T1957" s="5" t="s">
        <v>8319</v>
      </c>
      <c r="U1957" s="5" t="s">
        <v>8349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 t="str">
        <f>TEXT(((Table1[[#This Row],[deadline]]/60/60)/24)+DATE(1970,1,1),"mmm")</f>
        <v>Apr</v>
      </c>
      <c r="K1958" s="14" t="str">
        <f>TEXT(((Table1[[#This Row],[deadline]]/60/60)/24)+DATE(1970,1,1),"yyyy")</f>
        <v>2015</v>
      </c>
      <c r="L1958">
        <v>1425507005</v>
      </c>
      <c r="M1958">
        <f>((Table1[[#This Row],[launched_at]]/60/60)/24)+DATE(1970,1,1)+(-5/24)</f>
        <v>42067.71533564815</v>
      </c>
      <c r="N1958" t="b">
        <v>1</v>
      </c>
      <c r="O1958">
        <v>365</v>
      </c>
      <c r="P1958" t="b">
        <v>1</v>
      </c>
      <c r="Q1958" t="s">
        <v>8295</v>
      </c>
      <c r="R1958" s="5">
        <f>Table1[[#This Row],[pledged]]/D1958</f>
        <v>2.9403333333333332</v>
      </c>
      <c r="S1958" s="6">
        <f>IFERROR(Table1[[#This Row],[pledged]]/Table1[[#This Row],[backers_count]],0)</f>
        <v>483.34246575342468</v>
      </c>
      <c r="T1958" s="5" t="s">
        <v>8319</v>
      </c>
      <c r="U1958" s="5" t="s">
        <v>8349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 t="str">
        <f>TEXT(((Table1[[#This Row],[deadline]]/60/60)/24)+DATE(1970,1,1),"mmm")</f>
        <v>Oct</v>
      </c>
      <c r="K1959" s="14" t="str">
        <f>TEXT(((Table1[[#This Row],[deadline]]/60/60)/24)+DATE(1970,1,1),"yyyy")</f>
        <v>2012</v>
      </c>
      <c r="L1959">
        <v>1348712513</v>
      </c>
      <c r="M1959">
        <f>((Table1[[#This Row],[launched_at]]/60/60)/24)+DATE(1970,1,1)+(-5/24)</f>
        <v>41178.890196759254</v>
      </c>
      <c r="N1959" t="b">
        <v>1</v>
      </c>
      <c r="O1959">
        <v>660</v>
      </c>
      <c r="P1959" t="b">
        <v>1</v>
      </c>
      <c r="Q1959" t="s">
        <v>8295</v>
      </c>
      <c r="R1959" s="5">
        <f>Table1[[#This Row],[pledged]]/D1959</f>
        <v>1.6750470000000002</v>
      </c>
      <c r="S1959" s="6">
        <f>IFERROR(Table1[[#This Row],[pledged]]/Table1[[#This Row],[backers_count]],0)</f>
        <v>76.138500000000008</v>
      </c>
      <c r="T1959" s="5" t="s">
        <v>8319</v>
      </c>
      <c r="U1959" s="5" t="s">
        <v>8349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 t="str">
        <f>TEXT(((Table1[[#This Row],[deadline]]/60/60)/24)+DATE(1970,1,1),"mmm")</f>
        <v>Mar</v>
      </c>
      <c r="K1960" s="14" t="str">
        <f>TEXT(((Table1[[#This Row],[deadline]]/60/60)/24)+DATE(1970,1,1),"yyyy")</f>
        <v>2013</v>
      </c>
      <c r="L1960">
        <v>1361490161</v>
      </c>
      <c r="M1960">
        <f>((Table1[[#This Row],[launched_at]]/60/60)/24)+DATE(1970,1,1)+(-5/24)</f>
        <v>41326.779641203699</v>
      </c>
      <c r="N1960" t="b">
        <v>1</v>
      </c>
      <c r="O1960">
        <v>1356</v>
      </c>
      <c r="P1960" t="b">
        <v>1</v>
      </c>
      <c r="Q1960" t="s">
        <v>8295</v>
      </c>
      <c r="R1960" s="5">
        <f>Table1[[#This Row],[pledged]]/D1960</f>
        <v>14.355717142857143</v>
      </c>
      <c r="S1960" s="6">
        <f>IFERROR(Table1[[#This Row],[pledged]]/Table1[[#This Row],[backers_count]],0)</f>
        <v>74.107684365781708</v>
      </c>
      <c r="T1960" s="5" t="s">
        <v>8319</v>
      </c>
      <c r="U1960" s="5" t="s">
        <v>8349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 t="str">
        <f>TEXT(((Table1[[#This Row],[deadline]]/60/60)/24)+DATE(1970,1,1),"mmm")</f>
        <v>Oct</v>
      </c>
      <c r="K1961" s="14" t="str">
        <f>TEXT(((Table1[[#This Row],[deadline]]/60/60)/24)+DATE(1970,1,1),"yyyy")</f>
        <v>2014</v>
      </c>
      <c r="L1961">
        <v>1408565860</v>
      </c>
      <c r="M1961">
        <f>((Table1[[#This Row],[launched_at]]/60/60)/24)+DATE(1970,1,1)+(-5/24)</f>
        <v>41871.63726851852</v>
      </c>
      <c r="N1961" t="b">
        <v>1</v>
      </c>
      <c r="O1961">
        <v>424</v>
      </c>
      <c r="P1961" t="b">
        <v>1</v>
      </c>
      <c r="Q1961" t="s">
        <v>8295</v>
      </c>
      <c r="R1961" s="5">
        <f>Table1[[#This Row],[pledged]]/D1961</f>
        <v>1.5673440000000001</v>
      </c>
      <c r="S1961" s="6">
        <f>IFERROR(Table1[[#This Row],[pledged]]/Table1[[#This Row],[backers_count]],0)</f>
        <v>36.965660377358489</v>
      </c>
      <c r="T1961" s="5" t="s">
        <v>8319</v>
      </c>
      <c r="U1961" s="5" t="s">
        <v>8349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 t="str">
        <f>TEXT(((Table1[[#This Row],[deadline]]/60/60)/24)+DATE(1970,1,1),"mmm")</f>
        <v>Dec</v>
      </c>
      <c r="K1962" s="14" t="str">
        <f>TEXT(((Table1[[#This Row],[deadline]]/60/60)/24)+DATE(1970,1,1),"yyyy")</f>
        <v>2014</v>
      </c>
      <c r="L1962">
        <v>1416559341</v>
      </c>
      <c r="M1962">
        <f>((Table1[[#This Row],[launched_at]]/60/60)/24)+DATE(1970,1,1)+(-5/24)</f>
        <v>41964.154409722221</v>
      </c>
      <c r="N1962" t="b">
        <v>1</v>
      </c>
      <c r="O1962">
        <v>33</v>
      </c>
      <c r="P1962" t="b">
        <v>1</v>
      </c>
      <c r="Q1962" t="s">
        <v>8295</v>
      </c>
      <c r="R1962" s="5">
        <f>Table1[[#This Row],[pledged]]/D1962</f>
        <v>1.1790285714285715</v>
      </c>
      <c r="S1962" s="6">
        <f>IFERROR(Table1[[#This Row],[pledged]]/Table1[[#This Row],[backers_count]],0)</f>
        <v>2500.969696969697</v>
      </c>
      <c r="T1962" s="5" t="s">
        <v>8319</v>
      </c>
      <c r="U1962" s="5" t="s">
        <v>8349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 t="str">
        <f>TEXT(((Table1[[#This Row],[deadline]]/60/60)/24)+DATE(1970,1,1),"mmm")</f>
        <v>Oct</v>
      </c>
      <c r="K1963" s="14" t="str">
        <f>TEXT(((Table1[[#This Row],[deadline]]/60/60)/24)+DATE(1970,1,1),"yyyy")</f>
        <v>2012</v>
      </c>
      <c r="L1963">
        <v>1346042417</v>
      </c>
      <c r="M1963">
        <f>((Table1[[#This Row],[launched_at]]/60/60)/24)+DATE(1970,1,1)+(-5/24)</f>
        <v>41147.986307870371</v>
      </c>
      <c r="N1963" t="b">
        <v>1</v>
      </c>
      <c r="O1963">
        <v>1633</v>
      </c>
      <c r="P1963" t="b">
        <v>1</v>
      </c>
      <c r="Q1963" t="s">
        <v>8295</v>
      </c>
      <c r="R1963" s="5">
        <f>Table1[[#This Row],[pledged]]/D1963</f>
        <v>11.053811999999999</v>
      </c>
      <c r="S1963" s="6">
        <f>IFERROR(Table1[[#This Row],[pledged]]/Table1[[#This Row],[backers_count]],0)</f>
        <v>67.690214329454989</v>
      </c>
      <c r="T1963" s="5" t="s">
        <v>8319</v>
      </c>
      <c r="U1963" s="5" t="s">
        <v>8349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 t="str">
        <f>TEXT(((Table1[[#This Row],[deadline]]/60/60)/24)+DATE(1970,1,1),"mmm")</f>
        <v>May</v>
      </c>
      <c r="K1964" s="14" t="str">
        <f>TEXT(((Table1[[#This Row],[deadline]]/60/60)/24)+DATE(1970,1,1),"yyyy")</f>
        <v>2014</v>
      </c>
      <c r="L1964">
        <v>1397414636</v>
      </c>
      <c r="M1964">
        <f>((Table1[[#This Row],[launched_at]]/60/60)/24)+DATE(1970,1,1)+(-5/24)</f>
        <v>41742.572175925925</v>
      </c>
      <c r="N1964" t="b">
        <v>1</v>
      </c>
      <c r="O1964">
        <v>306</v>
      </c>
      <c r="P1964" t="b">
        <v>1</v>
      </c>
      <c r="Q1964" t="s">
        <v>8295</v>
      </c>
      <c r="R1964" s="5">
        <f>Table1[[#This Row],[pledged]]/D1964</f>
        <v>1.9292499999999999</v>
      </c>
      <c r="S1964" s="6">
        <f>IFERROR(Table1[[#This Row],[pledged]]/Table1[[#This Row],[backers_count]],0)</f>
        <v>63.04738562091503</v>
      </c>
      <c r="T1964" s="5" t="s">
        <v>8319</v>
      </c>
      <c r="U1964" s="5" t="s">
        <v>8349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 t="str">
        <f>TEXT(((Table1[[#This Row],[deadline]]/60/60)/24)+DATE(1970,1,1),"mmm")</f>
        <v>Sep</v>
      </c>
      <c r="K1965" s="14" t="str">
        <f>TEXT(((Table1[[#This Row],[deadline]]/60/60)/24)+DATE(1970,1,1),"yyyy")</f>
        <v>2014</v>
      </c>
      <c r="L1965">
        <v>1407838734</v>
      </c>
      <c r="M1965">
        <f>((Table1[[#This Row],[launched_at]]/60/60)/24)+DATE(1970,1,1)+(-5/24)</f>
        <v>41863.221458333333</v>
      </c>
      <c r="N1965" t="b">
        <v>1</v>
      </c>
      <c r="O1965">
        <v>205</v>
      </c>
      <c r="P1965" t="b">
        <v>1</v>
      </c>
      <c r="Q1965" t="s">
        <v>8295</v>
      </c>
      <c r="R1965" s="5">
        <f>Table1[[#This Row],[pledged]]/D1965</f>
        <v>1.268842105263158</v>
      </c>
      <c r="S1965" s="6">
        <f>IFERROR(Table1[[#This Row],[pledged]]/Table1[[#This Row],[backers_count]],0)</f>
        <v>117.6</v>
      </c>
      <c r="T1965" s="5" t="s">
        <v>8319</v>
      </c>
      <c r="U1965" s="5" t="s">
        <v>8349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 t="str">
        <f>TEXT(((Table1[[#This Row],[deadline]]/60/60)/24)+DATE(1970,1,1),"mmm")</f>
        <v>Apr</v>
      </c>
      <c r="K1966" s="14" t="str">
        <f>TEXT(((Table1[[#This Row],[deadline]]/60/60)/24)+DATE(1970,1,1),"yyyy")</f>
        <v>2016</v>
      </c>
      <c r="L1966">
        <v>1458714772</v>
      </c>
      <c r="M1966">
        <f>((Table1[[#This Row],[launched_at]]/60/60)/24)+DATE(1970,1,1)+(-5/24)</f>
        <v>42452.064490740733</v>
      </c>
      <c r="N1966" t="b">
        <v>1</v>
      </c>
      <c r="O1966">
        <v>1281</v>
      </c>
      <c r="P1966" t="b">
        <v>1</v>
      </c>
      <c r="Q1966" t="s">
        <v>8295</v>
      </c>
      <c r="R1966" s="5">
        <f>Table1[[#This Row],[pledged]]/D1966</f>
        <v>2.5957748878923765</v>
      </c>
      <c r="S1966" s="6">
        <f>IFERROR(Table1[[#This Row],[pledged]]/Table1[[#This Row],[backers_count]],0)</f>
        <v>180.75185011709601</v>
      </c>
      <c r="T1966" s="5" t="s">
        <v>8319</v>
      </c>
      <c r="U1966" s="5" t="s">
        <v>8349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 t="str">
        <f>TEXT(((Table1[[#This Row],[deadline]]/60/60)/24)+DATE(1970,1,1),"mmm")</f>
        <v>Jan</v>
      </c>
      <c r="K1967" s="14" t="str">
        <f>TEXT(((Table1[[#This Row],[deadline]]/60/60)/24)+DATE(1970,1,1),"yyyy")</f>
        <v>2012</v>
      </c>
      <c r="L1967">
        <v>1324433310</v>
      </c>
      <c r="M1967">
        <f>((Table1[[#This Row],[launched_at]]/60/60)/24)+DATE(1970,1,1)+(-5/24)</f>
        <v>40897.880902777775</v>
      </c>
      <c r="N1967" t="b">
        <v>1</v>
      </c>
      <c r="O1967">
        <v>103</v>
      </c>
      <c r="P1967" t="b">
        <v>1</v>
      </c>
      <c r="Q1967" t="s">
        <v>8295</v>
      </c>
      <c r="R1967" s="5">
        <f>Table1[[#This Row],[pledged]]/D1967</f>
        <v>2.6227999999999998</v>
      </c>
      <c r="S1967" s="6">
        <f>IFERROR(Table1[[#This Row],[pledged]]/Table1[[#This Row],[backers_count]],0)</f>
        <v>127.32038834951456</v>
      </c>
      <c r="T1967" s="5" t="s">
        <v>8319</v>
      </c>
      <c r="U1967" s="5" t="s">
        <v>8349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 t="str">
        <f>TEXT(((Table1[[#This Row],[deadline]]/60/60)/24)+DATE(1970,1,1),"mmm")</f>
        <v>Aug</v>
      </c>
      <c r="K1968" s="14" t="str">
        <f>TEXT(((Table1[[#This Row],[deadline]]/60/60)/24)+DATE(1970,1,1),"yyyy")</f>
        <v>2014</v>
      </c>
      <c r="L1968">
        <v>1405429098</v>
      </c>
      <c r="M1968">
        <f>((Table1[[#This Row],[launched_at]]/60/60)/24)+DATE(1970,1,1)+(-5/24)</f>
        <v>41835.332152777773</v>
      </c>
      <c r="N1968" t="b">
        <v>1</v>
      </c>
      <c r="O1968">
        <v>1513</v>
      </c>
      <c r="P1968" t="b">
        <v>1</v>
      </c>
      <c r="Q1968" t="s">
        <v>8295</v>
      </c>
      <c r="R1968" s="5">
        <f>Table1[[#This Row],[pledged]]/D1968</f>
        <v>2.0674309000000002</v>
      </c>
      <c r="S1968" s="6">
        <f>IFERROR(Table1[[#This Row],[pledged]]/Table1[[#This Row],[backers_count]],0)</f>
        <v>136.6444745538665</v>
      </c>
      <c r="T1968" s="5" t="s">
        <v>8319</v>
      </c>
      <c r="U1968" s="5" t="s">
        <v>8349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 t="str">
        <f>TEXT(((Table1[[#This Row],[deadline]]/60/60)/24)+DATE(1970,1,1),"mmm")</f>
        <v>May</v>
      </c>
      <c r="K1969" s="14" t="str">
        <f>TEXT(((Table1[[#This Row],[deadline]]/60/60)/24)+DATE(1970,1,1),"yyyy")</f>
        <v>2014</v>
      </c>
      <c r="L1969">
        <v>1396367729</v>
      </c>
      <c r="M1969">
        <f>((Table1[[#This Row],[launched_at]]/60/60)/24)+DATE(1970,1,1)+(-5/24)</f>
        <v>41730.455196759256</v>
      </c>
      <c r="N1969" t="b">
        <v>1</v>
      </c>
      <c r="O1969">
        <v>405</v>
      </c>
      <c r="P1969" t="b">
        <v>1</v>
      </c>
      <c r="Q1969" t="s">
        <v>8295</v>
      </c>
      <c r="R1969" s="5">
        <f>Table1[[#This Row],[pledged]]/D1969</f>
        <v>3.7012999999999998</v>
      </c>
      <c r="S1969" s="6">
        <f>IFERROR(Table1[[#This Row],[pledged]]/Table1[[#This Row],[backers_count]],0)</f>
        <v>182.78024691358024</v>
      </c>
      <c r="T1969" s="5" t="s">
        <v>8319</v>
      </c>
      <c r="U1969" s="5" t="s">
        <v>8349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 t="str">
        <f>TEXT(((Table1[[#This Row],[deadline]]/60/60)/24)+DATE(1970,1,1),"mmm")</f>
        <v>Dec</v>
      </c>
      <c r="K1970" s="14" t="str">
        <f>TEXT(((Table1[[#This Row],[deadline]]/60/60)/24)+DATE(1970,1,1),"yyyy")</f>
        <v>2016</v>
      </c>
      <c r="L1970">
        <v>1478095515</v>
      </c>
      <c r="M1970">
        <f>((Table1[[#This Row],[launched_at]]/60/60)/24)+DATE(1970,1,1)+(-5/24)</f>
        <v>42676.378645833327</v>
      </c>
      <c r="N1970" t="b">
        <v>1</v>
      </c>
      <c r="O1970">
        <v>510</v>
      </c>
      <c r="P1970" t="b">
        <v>1</v>
      </c>
      <c r="Q1970" t="s">
        <v>8295</v>
      </c>
      <c r="R1970" s="5">
        <f>Table1[[#This Row],[pledged]]/D1970</f>
        <v>2.8496600000000001</v>
      </c>
      <c r="S1970" s="6">
        <f>IFERROR(Table1[[#This Row],[pledged]]/Table1[[#This Row],[backers_count]],0)</f>
        <v>279.37843137254902</v>
      </c>
      <c r="T1970" s="5" t="s">
        <v>8319</v>
      </c>
      <c r="U1970" s="5" t="s">
        <v>8349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 t="str">
        <f>TEXT(((Table1[[#This Row],[deadline]]/60/60)/24)+DATE(1970,1,1),"mmm")</f>
        <v>Aug</v>
      </c>
      <c r="K1971" s="14" t="str">
        <f>TEXT(((Table1[[#This Row],[deadline]]/60/60)/24)+DATE(1970,1,1),"yyyy")</f>
        <v>2016</v>
      </c>
      <c r="L1971">
        <v>1467831668</v>
      </c>
      <c r="M1971">
        <f>((Table1[[#This Row],[launched_at]]/60/60)/24)+DATE(1970,1,1)+(-5/24)</f>
        <v>42557.584120370368</v>
      </c>
      <c r="N1971" t="b">
        <v>1</v>
      </c>
      <c r="O1971">
        <v>1887</v>
      </c>
      <c r="P1971" t="b">
        <v>1</v>
      </c>
      <c r="Q1971" t="s">
        <v>8295</v>
      </c>
      <c r="R1971" s="5">
        <f>Table1[[#This Row],[pledged]]/D1971</f>
        <v>5.7907999999999999</v>
      </c>
      <c r="S1971" s="6">
        <f>IFERROR(Table1[[#This Row],[pledged]]/Table1[[#This Row],[backers_count]],0)</f>
        <v>61.375728669846318</v>
      </c>
      <c r="T1971" s="5" t="s">
        <v>8319</v>
      </c>
      <c r="U1971" s="5" t="s">
        <v>8349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 t="str">
        <f>TEXT(((Table1[[#This Row],[deadline]]/60/60)/24)+DATE(1970,1,1),"mmm")</f>
        <v>Apr</v>
      </c>
      <c r="K1972" s="14" t="str">
        <f>TEXT(((Table1[[#This Row],[deadline]]/60/60)/24)+DATE(1970,1,1),"yyyy")</f>
        <v>2013</v>
      </c>
      <c r="L1972">
        <v>1361248701</v>
      </c>
      <c r="M1972">
        <f>((Table1[[#This Row],[launched_at]]/60/60)/24)+DATE(1970,1,1)+(-5/24)</f>
        <v>41323.984965277778</v>
      </c>
      <c r="N1972" t="b">
        <v>1</v>
      </c>
      <c r="O1972">
        <v>701</v>
      </c>
      <c r="P1972" t="b">
        <v>1</v>
      </c>
      <c r="Q1972" t="s">
        <v>8295</v>
      </c>
      <c r="R1972" s="5">
        <f>Table1[[#This Row],[pledged]]/D1972</f>
        <v>11.318</v>
      </c>
      <c r="S1972" s="6">
        <f>IFERROR(Table1[[#This Row],[pledged]]/Table1[[#This Row],[backers_count]],0)</f>
        <v>80.727532097004286</v>
      </c>
      <c r="T1972" s="5" t="s">
        <v>8319</v>
      </c>
      <c r="U1972" s="5" t="s">
        <v>8349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 t="str">
        <f>TEXT(((Table1[[#This Row],[deadline]]/60/60)/24)+DATE(1970,1,1),"mmm")</f>
        <v>Nov</v>
      </c>
      <c r="K1973" s="14" t="str">
        <f>TEXT(((Table1[[#This Row],[deadline]]/60/60)/24)+DATE(1970,1,1),"yyyy")</f>
        <v>2013</v>
      </c>
      <c r="L1973">
        <v>1381752061</v>
      </c>
      <c r="M1973">
        <f>((Table1[[#This Row],[launched_at]]/60/60)/24)+DATE(1970,1,1)+(-5/24)</f>
        <v>41561.29237268518</v>
      </c>
      <c r="N1973" t="b">
        <v>1</v>
      </c>
      <c r="O1973">
        <v>3863</v>
      </c>
      <c r="P1973" t="b">
        <v>1</v>
      </c>
      <c r="Q1973" t="s">
        <v>8295</v>
      </c>
      <c r="R1973" s="5">
        <f>Table1[[#This Row],[pledged]]/D1973</f>
        <v>2.6302771750000002</v>
      </c>
      <c r="S1973" s="6">
        <f>IFERROR(Table1[[#This Row],[pledged]]/Table1[[#This Row],[backers_count]],0)</f>
        <v>272.35590732591254</v>
      </c>
      <c r="T1973" s="5" t="s">
        <v>8319</v>
      </c>
      <c r="U1973" s="5" t="s">
        <v>8349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 t="str">
        <f>TEXT(((Table1[[#This Row],[deadline]]/60/60)/24)+DATE(1970,1,1),"mmm")</f>
        <v>Nov</v>
      </c>
      <c r="K1974" s="14" t="str">
        <f>TEXT(((Table1[[#This Row],[deadline]]/60/60)/24)+DATE(1970,1,1),"yyyy")</f>
        <v>2012</v>
      </c>
      <c r="L1974">
        <v>1350605844</v>
      </c>
      <c r="M1974">
        <f>((Table1[[#This Row],[launched_at]]/60/60)/24)+DATE(1970,1,1)+(-5/24)</f>
        <v>41200.803749999999</v>
      </c>
      <c r="N1974" t="b">
        <v>1</v>
      </c>
      <c r="O1974">
        <v>238</v>
      </c>
      <c r="P1974" t="b">
        <v>1</v>
      </c>
      <c r="Q1974" t="s">
        <v>8295</v>
      </c>
      <c r="R1974" s="5">
        <f>Table1[[#This Row],[pledged]]/D1974</f>
        <v>6.7447999999999997</v>
      </c>
      <c r="S1974" s="6">
        <f>IFERROR(Table1[[#This Row],[pledged]]/Table1[[#This Row],[backers_count]],0)</f>
        <v>70.848739495798313</v>
      </c>
      <c r="T1974" s="5" t="s">
        <v>8319</v>
      </c>
      <c r="U1974" s="5" t="s">
        <v>8349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 t="str">
        <f>TEXT(((Table1[[#This Row],[deadline]]/60/60)/24)+DATE(1970,1,1),"mmm")</f>
        <v>Aug</v>
      </c>
      <c r="K1975" s="14" t="str">
        <f>TEXT(((Table1[[#This Row],[deadline]]/60/60)/24)+DATE(1970,1,1),"yyyy")</f>
        <v>2016</v>
      </c>
      <c r="L1975">
        <v>1467134464</v>
      </c>
      <c r="M1975">
        <f>((Table1[[#This Row],[launched_at]]/60/60)/24)+DATE(1970,1,1)+(-5/24)</f>
        <v>42549.514629629623</v>
      </c>
      <c r="N1975" t="b">
        <v>1</v>
      </c>
      <c r="O1975">
        <v>2051</v>
      </c>
      <c r="P1975" t="b">
        <v>1</v>
      </c>
      <c r="Q1975" t="s">
        <v>8295</v>
      </c>
      <c r="R1975" s="5">
        <f>Table1[[#This Row],[pledged]]/D1975</f>
        <v>2.5683081313131315</v>
      </c>
      <c r="S1975" s="6">
        <f>IFERROR(Table1[[#This Row],[pledged]]/Table1[[#This Row],[backers_count]],0)</f>
        <v>247.94003412969283</v>
      </c>
      <c r="T1975" s="5" t="s">
        <v>8319</v>
      </c>
      <c r="U1975" s="5" t="s">
        <v>8349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 t="str">
        <f>TEXT(((Table1[[#This Row],[deadline]]/60/60)/24)+DATE(1970,1,1),"mmm")</f>
        <v>Aug</v>
      </c>
      <c r="K1976" s="14" t="str">
        <f>TEXT(((Table1[[#This Row],[deadline]]/60/60)/24)+DATE(1970,1,1),"yyyy")</f>
        <v>2013</v>
      </c>
      <c r="L1976">
        <v>1371715269</v>
      </c>
      <c r="M1976">
        <f>((Table1[[#This Row],[launched_at]]/60/60)/24)+DATE(1970,1,1)+(-5/24)</f>
        <v>41445.125798611109</v>
      </c>
      <c r="N1976" t="b">
        <v>1</v>
      </c>
      <c r="O1976">
        <v>402</v>
      </c>
      <c r="P1976" t="b">
        <v>1</v>
      </c>
      <c r="Q1976" t="s">
        <v>8295</v>
      </c>
      <c r="R1976" s="5">
        <f>Table1[[#This Row],[pledged]]/D1976</f>
        <v>3.7549600000000001</v>
      </c>
      <c r="S1976" s="6">
        <f>IFERROR(Table1[[#This Row],[pledged]]/Table1[[#This Row],[backers_count]],0)</f>
        <v>186.81393034825871</v>
      </c>
      <c r="T1976" s="5" t="s">
        <v>8319</v>
      </c>
      <c r="U1976" s="5" t="s">
        <v>8349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 t="str">
        <f>TEXT(((Table1[[#This Row],[deadline]]/60/60)/24)+DATE(1970,1,1),"mmm")</f>
        <v>Mar</v>
      </c>
      <c r="K1977" s="14" t="str">
        <f>TEXT(((Table1[[#This Row],[deadline]]/60/60)/24)+DATE(1970,1,1),"yyyy")</f>
        <v>2013</v>
      </c>
      <c r="L1977">
        <v>1360346851</v>
      </c>
      <c r="M1977">
        <f>((Table1[[#This Row],[launched_at]]/60/60)/24)+DATE(1970,1,1)+(-5/24)</f>
        <v>41313.54688657407</v>
      </c>
      <c r="N1977" t="b">
        <v>1</v>
      </c>
      <c r="O1977">
        <v>253</v>
      </c>
      <c r="P1977" t="b">
        <v>1</v>
      </c>
      <c r="Q1977" t="s">
        <v>8295</v>
      </c>
      <c r="R1977" s="5">
        <f>Table1[[#This Row],[pledged]]/D1977</f>
        <v>2.0870837499999997</v>
      </c>
      <c r="S1977" s="6">
        <f>IFERROR(Table1[[#This Row],[pledged]]/Table1[[#This Row],[backers_count]],0)</f>
        <v>131.98948616600788</v>
      </c>
      <c r="T1977" s="5" t="s">
        <v>8319</v>
      </c>
      <c r="U1977" s="5" t="s">
        <v>8349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 t="str">
        <f>TEXT(((Table1[[#This Row],[deadline]]/60/60)/24)+DATE(1970,1,1),"mmm")</f>
        <v>Jul</v>
      </c>
      <c r="K1978" s="14" t="str">
        <f>TEXT(((Table1[[#This Row],[deadline]]/60/60)/24)+DATE(1970,1,1),"yyyy")</f>
        <v>2013</v>
      </c>
      <c r="L1978">
        <v>1371159325</v>
      </c>
      <c r="M1978">
        <f>((Table1[[#This Row],[launched_at]]/60/60)/24)+DATE(1970,1,1)+(-5/24)</f>
        <v>41438.691261574073</v>
      </c>
      <c r="N1978" t="b">
        <v>1</v>
      </c>
      <c r="O1978">
        <v>473</v>
      </c>
      <c r="P1978" t="b">
        <v>1</v>
      </c>
      <c r="Q1978" t="s">
        <v>8295</v>
      </c>
      <c r="R1978" s="5">
        <f>Table1[[#This Row],[pledged]]/D1978</f>
        <v>3.4660000000000002</v>
      </c>
      <c r="S1978" s="6">
        <f>IFERROR(Table1[[#This Row],[pledged]]/Table1[[#This Row],[backers_count]],0)</f>
        <v>29.310782241014799</v>
      </c>
      <c r="T1978" s="5" t="s">
        <v>8319</v>
      </c>
      <c r="U1978" s="5" t="s">
        <v>8349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 t="str">
        <f>TEXT(((Table1[[#This Row],[deadline]]/60/60)/24)+DATE(1970,1,1),"mmm")</f>
        <v>Dec</v>
      </c>
      <c r="K1979" s="14" t="str">
        <f>TEXT(((Table1[[#This Row],[deadline]]/60/60)/24)+DATE(1970,1,1),"yyyy")</f>
        <v>2015</v>
      </c>
      <c r="L1979">
        <v>1446527540</v>
      </c>
      <c r="M1979">
        <f>((Table1[[#This Row],[launched_at]]/60/60)/24)+DATE(1970,1,1)+(-5/24)</f>
        <v>42311.008564814816</v>
      </c>
      <c r="N1979" t="b">
        <v>1</v>
      </c>
      <c r="O1979">
        <v>821</v>
      </c>
      <c r="P1979" t="b">
        <v>1</v>
      </c>
      <c r="Q1979" t="s">
        <v>8295</v>
      </c>
      <c r="R1979" s="5">
        <f>Table1[[#This Row],[pledged]]/D1979</f>
        <v>4.0232999999999999</v>
      </c>
      <c r="S1979" s="6">
        <f>IFERROR(Table1[[#This Row],[pledged]]/Table1[[#This Row],[backers_count]],0)</f>
        <v>245.02436053593178</v>
      </c>
      <c r="T1979" s="5" t="s">
        <v>8319</v>
      </c>
      <c r="U1979" s="5" t="s">
        <v>8349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 t="str">
        <f>TEXT(((Table1[[#This Row],[deadline]]/60/60)/24)+DATE(1970,1,1),"mmm")</f>
        <v>Jun</v>
      </c>
      <c r="K1980" s="14" t="str">
        <f>TEXT(((Table1[[#This Row],[deadline]]/60/60)/24)+DATE(1970,1,1),"yyyy")</f>
        <v>2012</v>
      </c>
      <c r="L1980">
        <v>1336627492</v>
      </c>
      <c r="M1980">
        <f>((Table1[[#This Row],[launched_at]]/60/60)/24)+DATE(1970,1,1)+(-5/24)</f>
        <v>41039.017268518517</v>
      </c>
      <c r="N1980" t="b">
        <v>1</v>
      </c>
      <c r="O1980">
        <v>388</v>
      </c>
      <c r="P1980" t="b">
        <v>1</v>
      </c>
      <c r="Q1980" t="s">
        <v>8295</v>
      </c>
      <c r="R1980" s="5">
        <f>Table1[[#This Row],[pledged]]/D1980</f>
        <v>10.2684514</v>
      </c>
      <c r="S1980" s="6">
        <f>IFERROR(Table1[[#This Row],[pledged]]/Table1[[#This Row],[backers_count]],0)</f>
        <v>1323.2540463917526</v>
      </c>
      <c r="T1980" s="5" t="s">
        <v>8319</v>
      </c>
      <c r="U1980" s="5" t="s">
        <v>8349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 t="str">
        <f>TEXT(((Table1[[#This Row],[deadline]]/60/60)/24)+DATE(1970,1,1),"mmm")</f>
        <v>Nov</v>
      </c>
      <c r="K1981" s="14" t="str">
        <f>TEXT(((Table1[[#This Row],[deadline]]/60/60)/24)+DATE(1970,1,1),"yyyy")</f>
        <v>2015</v>
      </c>
      <c r="L1981">
        <v>1444734146</v>
      </c>
      <c r="M1981">
        <f>((Table1[[#This Row],[launched_at]]/60/60)/24)+DATE(1970,1,1)+(-5/24)</f>
        <v>42290.25168981481</v>
      </c>
      <c r="N1981" t="b">
        <v>1</v>
      </c>
      <c r="O1981">
        <v>813</v>
      </c>
      <c r="P1981" t="b">
        <v>1</v>
      </c>
      <c r="Q1981" t="s">
        <v>8295</v>
      </c>
      <c r="R1981" s="5">
        <f>Table1[[#This Row],[pledged]]/D1981</f>
        <v>1.14901155</v>
      </c>
      <c r="S1981" s="6">
        <f>IFERROR(Table1[[#This Row],[pledged]]/Table1[[#This Row],[backers_count]],0)</f>
        <v>282.65966789667897</v>
      </c>
      <c r="T1981" s="5" t="s">
        <v>8319</v>
      </c>
      <c r="U1981" s="5" t="s">
        <v>8349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 t="str">
        <f>TEXT(((Table1[[#This Row],[deadline]]/60/60)/24)+DATE(1970,1,1),"mmm")</f>
        <v>Apr</v>
      </c>
      <c r="K1982" s="14" t="str">
        <f>TEXT(((Table1[[#This Row],[deadline]]/60/60)/24)+DATE(1970,1,1),"yyyy")</f>
        <v>2016</v>
      </c>
      <c r="L1982">
        <v>1456232462</v>
      </c>
      <c r="M1982">
        <f>((Table1[[#This Row],[launched_at]]/60/60)/24)+DATE(1970,1,1)+(-5/24)</f>
        <v>42423.334050925921</v>
      </c>
      <c r="N1982" t="b">
        <v>1</v>
      </c>
      <c r="O1982">
        <v>1945</v>
      </c>
      <c r="P1982" t="b">
        <v>1</v>
      </c>
      <c r="Q1982" t="s">
        <v>8295</v>
      </c>
      <c r="R1982" s="5">
        <f>Table1[[#This Row],[pledged]]/D1982</f>
        <v>3.5482402000000004</v>
      </c>
      <c r="S1982" s="6">
        <f>IFERROR(Table1[[#This Row],[pledged]]/Table1[[#This Row],[backers_count]],0)</f>
        <v>91.214401028277635</v>
      </c>
      <c r="T1982" s="5" t="s">
        <v>8319</v>
      </c>
      <c r="U1982" s="5" t="s">
        <v>8349</v>
      </c>
    </row>
    <row r="1983" spans="1:21" ht="30" x14ac:dyDescent="0.2">
      <c r="A1983">
        <v>2695</v>
      </c>
      <c r="B1983" s="3" t="s">
        <v>2695</v>
      </c>
      <c r="C1983" s="3" t="s">
        <v>6805</v>
      </c>
      <c r="D1983">
        <v>15000</v>
      </c>
      <c r="E1983">
        <v>71</v>
      </c>
      <c r="F1983" t="s">
        <v>8221</v>
      </c>
      <c r="G1983" t="s">
        <v>8224</v>
      </c>
      <c r="H1983" t="s">
        <v>8246</v>
      </c>
      <c r="I1983">
        <v>1428981718</v>
      </c>
      <c r="J1983" s="14" t="str">
        <f>TEXT(((Table1[[#This Row],[deadline]]/60/60)/24)+DATE(1970,1,1),"mmm")</f>
        <v>Apr</v>
      </c>
      <c r="K1983" s="14" t="str">
        <f>TEXT(((Table1[[#This Row],[deadline]]/60/60)/24)+DATE(1970,1,1),"yyyy")</f>
        <v>2015</v>
      </c>
      <c r="L1983">
        <v>1423801318</v>
      </c>
      <c r="M1983">
        <f>((Table1[[#This Row],[launched_at]]/60/60)/24)+DATE(1970,1,1)+(-5/24)</f>
        <v>42047.973587962959</v>
      </c>
      <c r="N1983" t="b">
        <v>0</v>
      </c>
      <c r="O1983">
        <v>3</v>
      </c>
      <c r="P1983" t="b">
        <v>0</v>
      </c>
      <c r="Q1983" t="s">
        <v>8284</v>
      </c>
      <c r="R1983" s="5">
        <f>Table1[[#This Row],[pledged]]/D1983</f>
        <v>4.7333333333333333E-3</v>
      </c>
      <c r="S1983" s="6">
        <f>IFERROR(Table1[[#This Row],[pledged]]/Table1[[#This Row],[backers_count]],0)</f>
        <v>23.666666666666668</v>
      </c>
      <c r="T1983" s="5" t="s">
        <v>8336</v>
      </c>
      <c r="U1983" s="5" t="s">
        <v>8337</v>
      </c>
    </row>
    <row r="1984" spans="1:21" ht="45" x14ac:dyDescent="0.2">
      <c r="A1984">
        <v>3078</v>
      </c>
      <c r="B1984" s="3" t="s">
        <v>3078</v>
      </c>
      <c r="C1984" s="3" t="s">
        <v>7188</v>
      </c>
      <c r="D1984">
        <v>60000</v>
      </c>
      <c r="E1984">
        <v>71</v>
      </c>
      <c r="F1984" t="s">
        <v>8221</v>
      </c>
      <c r="G1984" t="s">
        <v>8224</v>
      </c>
      <c r="H1984" t="s">
        <v>8246</v>
      </c>
      <c r="I1984">
        <v>1424920795</v>
      </c>
      <c r="J1984" s="14" t="str">
        <f>TEXT(((Table1[[#This Row],[deadline]]/60/60)/24)+DATE(1970,1,1),"mmm")</f>
        <v>Feb</v>
      </c>
      <c r="K1984" s="14" t="str">
        <f>TEXT(((Table1[[#This Row],[deadline]]/60/60)/24)+DATE(1970,1,1),"yyyy")</f>
        <v>2015</v>
      </c>
      <c r="L1984">
        <v>1422328795</v>
      </c>
      <c r="M1984">
        <f>((Table1[[#This Row],[launched_at]]/60/60)/24)+DATE(1970,1,1)+(-5/24)</f>
        <v>42030.930497685178</v>
      </c>
      <c r="N1984" t="b">
        <v>0</v>
      </c>
      <c r="O1984">
        <v>3</v>
      </c>
      <c r="P1984" t="b">
        <v>0</v>
      </c>
      <c r="Q1984" t="s">
        <v>8303</v>
      </c>
      <c r="R1984" s="5">
        <f>Table1[[#This Row],[pledged]]/D1984</f>
        <v>1.1833333333333333E-3</v>
      </c>
      <c r="S1984" s="6">
        <f>IFERROR(Table1[[#This Row],[pledged]]/Table1[[#This Row],[backers_count]],0)</f>
        <v>23.666666666666668</v>
      </c>
      <c r="T1984" s="5" t="s">
        <v>8317</v>
      </c>
      <c r="U1984" s="5" t="s">
        <v>8357</v>
      </c>
    </row>
    <row r="1985" spans="1:21" ht="45" x14ac:dyDescent="0.2">
      <c r="A1985">
        <v>543</v>
      </c>
      <c r="B1985" s="3" t="s">
        <v>544</v>
      </c>
      <c r="C1985" s="3" t="s">
        <v>4653</v>
      </c>
      <c r="D1985">
        <v>22000</v>
      </c>
      <c r="E1985">
        <v>70</v>
      </c>
      <c r="F1985" t="s">
        <v>8221</v>
      </c>
      <c r="G1985" t="s">
        <v>8226</v>
      </c>
      <c r="H1985" t="s">
        <v>8248</v>
      </c>
      <c r="I1985">
        <v>1414807962</v>
      </c>
      <c r="J1985" s="14" t="str">
        <f>TEXT(((Table1[[#This Row],[deadline]]/60/60)/24)+DATE(1970,1,1),"mmm")</f>
        <v>Nov</v>
      </c>
      <c r="K1985" s="14" t="str">
        <f>TEXT(((Table1[[#This Row],[deadline]]/60/60)/24)+DATE(1970,1,1),"yyyy")</f>
        <v>2014</v>
      </c>
      <c r="L1985">
        <v>1412215962</v>
      </c>
      <c r="M1985">
        <f>((Table1[[#This Row],[launched_at]]/60/60)/24)+DATE(1970,1,1)+(-5/24)</f>
        <v>41913.88381944444</v>
      </c>
      <c r="N1985" t="b">
        <v>0</v>
      </c>
      <c r="O1985">
        <v>2</v>
      </c>
      <c r="P1985" t="b">
        <v>0</v>
      </c>
      <c r="Q1985" t="s">
        <v>8272</v>
      </c>
      <c r="R1985" s="5">
        <f>Table1[[#This Row],[pledged]]/D1985</f>
        <v>3.1818181818181819E-3</v>
      </c>
      <c r="S1985" s="6">
        <f>IFERROR(Table1[[#This Row],[pledged]]/Table1[[#This Row],[backers_count]],0)</f>
        <v>35</v>
      </c>
      <c r="T1985" s="5" t="s">
        <v>8319</v>
      </c>
      <c r="U1985" s="5" t="s">
        <v>8320</v>
      </c>
    </row>
    <row r="1986" spans="1:21" ht="45" x14ac:dyDescent="0.2">
      <c r="A1986">
        <v>898</v>
      </c>
      <c r="B1986" s="3" t="s">
        <v>899</v>
      </c>
      <c r="C1986" s="3" t="s">
        <v>5008</v>
      </c>
      <c r="D1986">
        <v>2500</v>
      </c>
      <c r="E1986">
        <v>70</v>
      </c>
      <c r="F1986" t="s">
        <v>8221</v>
      </c>
      <c r="G1986" t="s">
        <v>8224</v>
      </c>
      <c r="H1986" t="s">
        <v>8246</v>
      </c>
      <c r="I1986">
        <v>1326651110</v>
      </c>
      <c r="J1986" s="14" t="str">
        <f>TEXT(((Table1[[#This Row],[deadline]]/60/60)/24)+DATE(1970,1,1),"mmm")</f>
        <v>Jan</v>
      </c>
      <c r="K1986" s="14" t="str">
        <f>TEXT(((Table1[[#This Row],[deadline]]/60/60)/24)+DATE(1970,1,1),"yyyy")</f>
        <v>2012</v>
      </c>
      <c r="L1986">
        <v>1322763110</v>
      </c>
      <c r="M1986">
        <f>((Table1[[#This Row],[launched_at]]/60/60)/24)+DATE(1970,1,1)+(-5/24)</f>
        <v>40878.549884259257</v>
      </c>
      <c r="N1986" t="b">
        <v>0</v>
      </c>
      <c r="O1986">
        <v>2</v>
      </c>
      <c r="P1986" t="b">
        <v>0</v>
      </c>
      <c r="Q1986" t="s">
        <v>8279</v>
      </c>
      <c r="R1986" s="5">
        <f>Table1[[#This Row],[pledged]]/D1986</f>
        <v>2.8000000000000001E-2</v>
      </c>
      <c r="S1986" s="6">
        <f>IFERROR(Table1[[#This Row],[pledged]]/Table1[[#This Row],[backers_count]],0)</f>
        <v>35</v>
      </c>
      <c r="T1986" s="5" t="s">
        <v>8325</v>
      </c>
      <c r="U1986" s="5" t="s">
        <v>8329</v>
      </c>
    </row>
    <row r="1987" spans="1:21" ht="45" x14ac:dyDescent="0.2">
      <c r="A1987">
        <v>1070</v>
      </c>
      <c r="B1987" s="3" t="s">
        <v>1071</v>
      </c>
      <c r="C1987" s="3" t="s">
        <v>5180</v>
      </c>
      <c r="D1987">
        <v>10000</v>
      </c>
      <c r="E1987">
        <v>70</v>
      </c>
      <c r="F1987" t="s">
        <v>8221</v>
      </c>
      <c r="G1987" t="s">
        <v>8224</v>
      </c>
      <c r="H1987" t="s">
        <v>8246</v>
      </c>
      <c r="I1987">
        <v>1349050622</v>
      </c>
      <c r="J1987" s="14" t="str">
        <f>TEXT(((Table1[[#This Row],[deadline]]/60/60)/24)+DATE(1970,1,1),"mmm")</f>
        <v>Oct</v>
      </c>
      <c r="K1987" s="14" t="str">
        <f>TEXT(((Table1[[#This Row],[deadline]]/60/60)/24)+DATE(1970,1,1),"yyyy")</f>
        <v>2012</v>
      </c>
      <c r="L1987">
        <v>1347322622</v>
      </c>
      <c r="M1987">
        <f>((Table1[[#This Row],[launched_at]]/60/60)/24)+DATE(1970,1,1)+(-5/24)</f>
        <v>41162.803495370368</v>
      </c>
      <c r="N1987" t="b">
        <v>0</v>
      </c>
      <c r="O1987">
        <v>2</v>
      </c>
      <c r="P1987" t="b">
        <v>0</v>
      </c>
      <c r="Q1987" t="s">
        <v>8282</v>
      </c>
      <c r="R1987" s="5">
        <f>Table1[[#This Row],[pledged]]/D1987</f>
        <v>7.0000000000000001E-3</v>
      </c>
      <c r="S1987" s="6">
        <f>IFERROR(Table1[[#This Row],[pledged]]/Table1[[#This Row],[backers_count]],0)</f>
        <v>35</v>
      </c>
      <c r="T1987" s="5" t="s">
        <v>8333</v>
      </c>
      <c r="U1987" s="5" t="s">
        <v>8334</v>
      </c>
    </row>
    <row r="1988" spans="1:21" ht="45" x14ac:dyDescent="0.2">
      <c r="A1988">
        <v>2700</v>
      </c>
      <c r="B1988" s="3" t="s">
        <v>2700</v>
      </c>
      <c r="C1988" s="3" t="s">
        <v>6810</v>
      </c>
      <c r="D1988">
        <v>9999</v>
      </c>
      <c r="E1988">
        <v>70</v>
      </c>
      <c r="F1988" t="s">
        <v>8221</v>
      </c>
      <c r="G1988" t="s">
        <v>8224</v>
      </c>
      <c r="H1988" t="s">
        <v>8246</v>
      </c>
      <c r="I1988">
        <v>1411073972</v>
      </c>
      <c r="J1988" s="14" t="str">
        <f>TEXT(((Table1[[#This Row],[deadline]]/60/60)/24)+DATE(1970,1,1),"mmm")</f>
        <v>Sep</v>
      </c>
      <c r="K1988" s="14" t="str">
        <f>TEXT(((Table1[[#This Row],[deadline]]/60/60)/24)+DATE(1970,1,1),"yyyy")</f>
        <v>2014</v>
      </c>
      <c r="L1988">
        <v>1408481972</v>
      </c>
      <c r="M1988">
        <f>((Table1[[#This Row],[launched_at]]/60/60)/24)+DATE(1970,1,1)+(-5/24)</f>
        <v>41870.666342592594</v>
      </c>
      <c r="N1988" t="b">
        <v>0</v>
      </c>
      <c r="O1988">
        <v>4</v>
      </c>
      <c r="P1988" t="b">
        <v>0</v>
      </c>
      <c r="Q1988" t="s">
        <v>8284</v>
      </c>
      <c r="R1988" s="5">
        <f>Table1[[#This Row],[pledged]]/D1988</f>
        <v>7.0007000700070005E-3</v>
      </c>
      <c r="S1988" s="6">
        <f>IFERROR(Table1[[#This Row],[pledged]]/Table1[[#This Row],[backers_count]],0)</f>
        <v>17.5</v>
      </c>
      <c r="T1988" s="5" t="s">
        <v>8336</v>
      </c>
      <c r="U1988" s="5" t="s">
        <v>8337</v>
      </c>
    </row>
    <row r="1989" spans="1:21" ht="45" x14ac:dyDescent="0.2">
      <c r="A1989">
        <v>2848</v>
      </c>
      <c r="B1989" s="3" t="s">
        <v>2848</v>
      </c>
      <c r="C1989" s="3" t="s">
        <v>6958</v>
      </c>
      <c r="D1989">
        <v>35000</v>
      </c>
      <c r="E1989">
        <v>70</v>
      </c>
      <c r="F1989" t="s">
        <v>8221</v>
      </c>
      <c r="G1989" t="s">
        <v>8224</v>
      </c>
      <c r="H1989" t="s">
        <v>8246</v>
      </c>
      <c r="I1989">
        <v>1432913659</v>
      </c>
      <c r="J1989" s="14" t="str">
        <f>TEXT(((Table1[[#This Row],[deadline]]/60/60)/24)+DATE(1970,1,1),"mmm")</f>
        <v>May</v>
      </c>
      <c r="K1989" s="14" t="str">
        <f>TEXT(((Table1[[#This Row],[deadline]]/60/60)/24)+DATE(1970,1,1),"yyyy")</f>
        <v>2015</v>
      </c>
      <c r="L1989">
        <v>1430321659</v>
      </c>
      <c r="M1989">
        <f>((Table1[[#This Row],[launched_at]]/60/60)/24)+DATE(1970,1,1)+(-5/24)</f>
        <v>42123.440497685187</v>
      </c>
      <c r="N1989" t="b">
        <v>0</v>
      </c>
      <c r="O1989">
        <v>3</v>
      </c>
      <c r="P1989" t="b">
        <v>0</v>
      </c>
      <c r="Q1989" t="s">
        <v>8271</v>
      </c>
      <c r="R1989" s="5">
        <f>Table1[[#This Row],[pledged]]/D1989</f>
        <v>2E-3</v>
      </c>
      <c r="S1989" s="6">
        <f>IFERROR(Table1[[#This Row],[pledged]]/Table1[[#This Row],[backers_count]],0)</f>
        <v>23.333333333333332</v>
      </c>
      <c r="T1989" s="5" t="s">
        <v>8317</v>
      </c>
      <c r="U1989" s="5" t="s">
        <v>8318</v>
      </c>
    </row>
    <row r="1990" spans="1:21" ht="45" x14ac:dyDescent="0.2">
      <c r="A1990">
        <v>3995</v>
      </c>
      <c r="B1990" s="3" t="s">
        <v>3991</v>
      </c>
      <c r="C1990" s="3" t="s">
        <v>8101</v>
      </c>
      <c r="D1990">
        <v>200</v>
      </c>
      <c r="E1990">
        <v>70</v>
      </c>
      <c r="F1990" t="s">
        <v>8221</v>
      </c>
      <c r="G1990" t="s">
        <v>8225</v>
      </c>
      <c r="H1990" t="s">
        <v>8247</v>
      </c>
      <c r="I1990">
        <v>1423913220</v>
      </c>
      <c r="J1990" s="14" t="str">
        <f>TEXT(((Table1[[#This Row],[deadline]]/60/60)/24)+DATE(1970,1,1),"mmm")</f>
        <v>Feb</v>
      </c>
      <c r="K1990" s="14" t="str">
        <f>TEXT(((Table1[[#This Row],[deadline]]/60/60)/24)+DATE(1970,1,1),"yyyy")</f>
        <v>2015</v>
      </c>
      <c r="L1990">
        <v>1421339077</v>
      </c>
      <c r="M1990">
        <f>((Table1[[#This Row],[launched_at]]/60/60)/24)+DATE(1970,1,1)+(-5/24)</f>
        <v>42019.475428240738</v>
      </c>
      <c r="N1990" t="b">
        <v>0</v>
      </c>
      <c r="O1990">
        <v>4</v>
      </c>
      <c r="P1990" t="b">
        <v>0</v>
      </c>
      <c r="Q1990" t="s">
        <v>8271</v>
      </c>
      <c r="R1990" s="5">
        <f>Table1[[#This Row],[pledged]]/D1990</f>
        <v>0.35</v>
      </c>
      <c r="S1990" s="6">
        <f>IFERROR(Table1[[#This Row],[pledged]]/Table1[[#This Row],[backers_count]],0)</f>
        <v>17.5</v>
      </c>
      <c r="T1990" s="5" t="s">
        <v>8317</v>
      </c>
      <c r="U1990" s="5" t="s">
        <v>8318</v>
      </c>
    </row>
    <row r="1991" spans="1:21" ht="45" x14ac:dyDescent="0.2">
      <c r="A1991">
        <v>4016</v>
      </c>
      <c r="B1991" s="3" t="s">
        <v>4012</v>
      </c>
      <c r="C1991" s="3" t="s">
        <v>8121</v>
      </c>
      <c r="D1991">
        <v>500</v>
      </c>
      <c r="E1991">
        <v>70</v>
      </c>
      <c r="F1991" t="s">
        <v>8221</v>
      </c>
      <c r="G1991" t="s">
        <v>8225</v>
      </c>
      <c r="H1991" t="s">
        <v>8247</v>
      </c>
      <c r="I1991">
        <v>1410987400</v>
      </c>
      <c r="J1991" s="14" t="str">
        <f>TEXT(((Table1[[#This Row],[deadline]]/60/60)/24)+DATE(1970,1,1),"mmm")</f>
        <v>Sep</v>
      </c>
      <c r="K1991" s="14" t="str">
        <f>TEXT(((Table1[[#This Row],[deadline]]/60/60)/24)+DATE(1970,1,1),"yyyy")</f>
        <v>2014</v>
      </c>
      <c r="L1991">
        <v>1408395400</v>
      </c>
      <c r="M1991">
        <f>((Table1[[#This Row],[launched_at]]/60/60)/24)+DATE(1970,1,1)+(-5/24)</f>
        <v>41869.664351851847</v>
      </c>
      <c r="N1991" t="b">
        <v>0</v>
      </c>
      <c r="O1991">
        <v>7</v>
      </c>
      <c r="P1991" t="b">
        <v>0</v>
      </c>
      <c r="Q1991" t="s">
        <v>8271</v>
      </c>
      <c r="R1991" s="5">
        <f>Table1[[#This Row],[pledged]]/D1991</f>
        <v>0.14000000000000001</v>
      </c>
      <c r="S1991" s="6">
        <f>IFERROR(Table1[[#This Row],[pledged]]/Table1[[#This Row],[backers_count]],0)</f>
        <v>10</v>
      </c>
      <c r="T1991" s="5" t="s">
        <v>8317</v>
      </c>
      <c r="U1991" s="5" t="s">
        <v>8318</v>
      </c>
    </row>
    <row r="1992" spans="1:21" ht="30" x14ac:dyDescent="0.2">
      <c r="A1992">
        <v>1799</v>
      </c>
      <c r="B1992" s="3" t="s">
        <v>1800</v>
      </c>
      <c r="C1992" s="3" t="s">
        <v>5909</v>
      </c>
      <c r="D1992">
        <v>4000</v>
      </c>
      <c r="E1992">
        <v>69.83</v>
      </c>
      <c r="F1992" t="s">
        <v>8221</v>
      </c>
      <c r="G1992" t="s">
        <v>8225</v>
      </c>
      <c r="H1992" t="s">
        <v>8247</v>
      </c>
      <c r="I1992">
        <v>1415740408</v>
      </c>
      <c r="J1992" s="14" t="str">
        <f>TEXT(((Table1[[#This Row],[deadline]]/60/60)/24)+DATE(1970,1,1),"mmm")</f>
        <v>Nov</v>
      </c>
      <c r="K1992" s="14" t="str">
        <f>TEXT(((Table1[[#This Row],[deadline]]/60/60)/24)+DATE(1970,1,1),"yyyy")</f>
        <v>2014</v>
      </c>
      <c r="L1992">
        <v>1414008808</v>
      </c>
      <c r="M1992">
        <f>((Table1[[#This Row],[launched_at]]/60/60)/24)+DATE(1970,1,1)+(-5/24)</f>
        <v>41934.634351851848</v>
      </c>
      <c r="N1992" t="b">
        <v>1</v>
      </c>
      <c r="O1992">
        <v>6</v>
      </c>
      <c r="P1992" t="b">
        <v>0</v>
      </c>
      <c r="Q1992" t="s">
        <v>8285</v>
      </c>
      <c r="R1992" s="5">
        <f>Table1[[#This Row],[pledged]]/D1992</f>
        <v>1.7457500000000001E-2</v>
      </c>
      <c r="S1992" s="6">
        <f>IFERROR(Table1[[#This Row],[pledged]]/Table1[[#This Row],[backers_count]],0)</f>
        <v>11.638333333333334</v>
      </c>
      <c r="T1992" s="5" t="s">
        <v>8338</v>
      </c>
      <c r="U1992" s="5" t="s">
        <v>8339</v>
      </c>
    </row>
    <row r="1993" spans="1:21" ht="45" x14ac:dyDescent="0.2">
      <c r="A1993">
        <v>3990</v>
      </c>
      <c r="B1993" s="3" t="s">
        <v>3986</v>
      </c>
      <c r="C1993" s="3" t="s">
        <v>8096</v>
      </c>
      <c r="D1993">
        <v>1650</v>
      </c>
      <c r="E1993">
        <v>69</v>
      </c>
      <c r="F1993" t="s">
        <v>8221</v>
      </c>
      <c r="G1993" t="s">
        <v>8225</v>
      </c>
      <c r="H1993" t="s">
        <v>8247</v>
      </c>
      <c r="I1993">
        <v>1456934893</v>
      </c>
      <c r="J1993" s="14" t="str">
        <f>TEXT(((Table1[[#This Row],[deadline]]/60/60)/24)+DATE(1970,1,1),"mmm")</f>
        <v>Mar</v>
      </c>
      <c r="K1993" s="14" t="str">
        <f>TEXT(((Table1[[#This Row],[deadline]]/60/60)/24)+DATE(1970,1,1),"yyyy")</f>
        <v>2016</v>
      </c>
      <c r="L1993">
        <v>1454342893</v>
      </c>
      <c r="M1993">
        <f>((Table1[[#This Row],[launched_at]]/60/60)/24)+DATE(1970,1,1)+(-5/24)</f>
        <v>42401.464039351849</v>
      </c>
      <c r="N1993" t="b">
        <v>0</v>
      </c>
      <c r="O1993">
        <v>3</v>
      </c>
      <c r="P1993" t="b">
        <v>0</v>
      </c>
      <c r="Q1993" t="s">
        <v>8271</v>
      </c>
      <c r="R1993" s="5">
        <f>Table1[[#This Row],[pledged]]/D1993</f>
        <v>4.1818181818181817E-2</v>
      </c>
      <c r="S1993" s="6">
        <f>IFERROR(Table1[[#This Row],[pledged]]/Table1[[#This Row],[backers_count]],0)</f>
        <v>23</v>
      </c>
      <c r="T1993" s="5" t="s">
        <v>8317</v>
      </c>
      <c r="U1993" s="5" t="s">
        <v>8318</v>
      </c>
    </row>
    <row r="1994" spans="1:21" ht="45" x14ac:dyDescent="0.2">
      <c r="A1994">
        <v>549</v>
      </c>
      <c r="B1994" s="3" t="s">
        <v>550</v>
      </c>
      <c r="C1994" s="3" t="s">
        <v>4659</v>
      </c>
      <c r="D1994">
        <v>2500</v>
      </c>
      <c r="E1994">
        <v>68</v>
      </c>
      <c r="F1994" t="s">
        <v>8221</v>
      </c>
      <c r="G1994" t="s">
        <v>8225</v>
      </c>
      <c r="H1994" t="s">
        <v>8247</v>
      </c>
      <c r="I1994">
        <v>1436368622</v>
      </c>
      <c r="J1994" s="14" t="str">
        <f>TEXT(((Table1[[#This Row],[deadline]]/60/60)/24)+DATE(1970,1,1),"mmm")</f>
        <v>Jul</v>
      </c>
      <c r="K1994" s="14" t="str">
        <f>TEXT(((Table1[[#This Row],[deadline]]/60/60)/24)+DATE(1970,1,1),"yyyy")</f>
        <v>2015</v>
      </c>
      <c r="L1994">
        <v>1433776622</v>
      </c>
      <c r="M1994">
        <f>((Table1[[#This Row],[launched_at]]/60/60)/24)+DATE(1970,1,1)+(-5/24)</f>
        <v>42163.428495370368</v>
      </c>
      <c r="N1994" t="b">
        <v>0</v>
      </c>
      <c r="O1994">
        <v>8</v>
      </c>
      <c r="P1994" t="b">
        <v>0</v>
      </c>
      <c r="Q1994" t="s">
        <v>8272</v>
      </c>
      <c r="R1994" s="5">
        <f>Table1[[#This Row],[pledged]]/D1994</f>
        <v>2.7199999999999998E-2</v>
      </c>
      <c r="S1994" s="6">
        <f>IFERROR(Table1[[#This Row],[pledged]]/Table1[[#This Row],[backers_count]],0)</f>
        <v>8.5</v>
      </c>
      <c r="T1994" s="5" t="s">
        <v>8319</v>
      </c>
      <c r="U1994" s="5" t="s">
        <v>8320</v>
      </c>
    </row>
    <row r="1995" spans="1:21" ht="45" x14ac:dyDescent="0.2">
      <c r="A1995">
        <v>563</v>
      </c>
      <c r="B1995" s="3" t="s">
        <v>564</v>
      </c>
      <c r="C1995" s="3" t="s">
        <v>4673</v>
      </c>
      <c r="D1995">
        <v>75000</v>
      </c>
      <c r="E1995">
        <v>68</v>
      </c>
      <c r="F1995" t="s">
        <v>8221</v>
      </c>
      <c r="G1995" t="s">
        <v>8226</v>
      </c>
      <c r="H1995" t="s">
        <v>8248</v>
      </c>
      <c r="I1995">
        <v>1424137247</v>
      </c>
      <c r="J1995" s="14" t="str">
        <f>TEXT(((Table1[[#This Row],[deadline]]/60/60)/24)+DATE(1970,1,1),"mmm")</f>
        <v>Feb</v>
      </c>
      <c r="K1995" s="14" t="str">
        <f>TEXT(((Table1[[#This Row],[deadline]]/60/60)/24)+DATE(1970,1,1),"yyyy")</f>
        <v>2015</v>
      </c>
      <c r="L1995">
        <v>1421545247</v>
      </c>
      <c r="M1995">
        <f>((Table1[[#This Row],[launched_at]]/60/60)/24)+DATE(1970,1,1)+(-5/24)</f>
        <v>42021.861655092587</v>
      </c>
      <c r="N1995" t="b">
        <v>0</v>
      </c>
      <c r="O1995">
        <v>2</v>
      </c>
      <c r="P1995" t="b">
        <v>0</v>
      </c>
      <c r="Q1995" t="s">
        <v>8272</v>
      </c>
      <c r="R1995" s="5">
        <f>Table1[[#This Row],[pledged]]/D1995</f>
        <v>9.0666666666666662E-4</v>
      </c>
      <c r="S1995" s="6">
        <f>IFERROR(Table1[[#This Row],[pledged]]/Table1[[#This Row],[backers_count]],0)</f>
        <v>34</v>
      </c>
      <c r="T1995" s="5" t="s">
        <v>8319</v>
      </c>
      <c r="U1995" s="5" t="s">
        <v>8320</v>
      </c>
    </row>
    <row r="1996" spans="1:21" ht="45" x14ac:dyDescent="0.2">
      <c r="A1996">
        <v>872</v>
      </c>
      <c r="B1996" s="3" t="s">
        <v>873</v>
      </c>
      <c r="C1996" s="3" t="s">
        <v>4982</v>
      </c>
      <c r="D1996">
        <v>8000</v>
      </c>
      <c r="E1996">
        <v>65</v>
      </c>
      <c r="F1996" t="s">
        <v>8221</v>
      </c>
      <c r="G1996" t="s">
        <v>8224</v>
      </c>
      <c r="H1996" t="s">
        <v>8246</v>
      </c>
      <c r="I1996">
        <v>1299786527</v>
      </c>
      <c r="J1996" s="14" t="str">
        <f>TEXT(((Table1[[#This Row],[deadline]]/60/60)/24)+DATE(1970,1,1),"mmm")</f>
        <v>Mar</v>
      </c>
      <c r="K1996" s="14" t="str">
        <f>TEXT(((Table1[[#This Row],[deadline]]/60/60)/24)+DATE(1970,1,1),"yyyy")</f>
        <v>2011</v>
      </c>
      <c r="L1996">
        <v>1295898527</v>
      </c>
      <c r="M1996">
        <f>((Table1[[#This Row],[launched_at]]/60/60)/24)+DATE(1970,1,1)+(-5/24)</f>
        <v>40567.617210648146</v>
      </c>
      <c r="N1996" t="b">
        <v>0</v>
      </c>
      <c r="O1996">
        <v>2</v>
      </c>
      <c r="P1996" t="b">
        <v>0</v>
      </c>
      <c r="Q1996" t="s">
        <v>8278</v>
      </c>
      <c r="R1996" s="5">
        <f>Table1[[#This Row],[pledged]]/D1996</f>
        <v>8.1250000000000003E-3</v>
      </c>
      <c r="S1996" s="6">
        <f>IFERROR(Table1[[#This Row],[pledged]]/Table1[[#This Row],[backers_count]],0)</f>
        <v>32.5</v>
      </c>
      <c r="T1996" s="5" t="s">
        <v>8325</v>
      </c>
      <c r="U1996" s="5" t="s">
        <v>8328</v>
      </c>
    </row>
    <row r="1997" spans="1:21" ht="45" x14ac:dyDescent="0.2">
      <c r="A1997">
        <v>878</v>
      </c>
      <c r="B1997" s="3" t="s">
        <v>879</v>
      </c>
      <c r="C1997" s="3" t="s">
        <v>4988</v>
      </c>
      <c r="D1997">
        <v>5000</v>
      </c>
      <c r="E1997">
        <v>65</v>
      </c>
      <c r="F1997" t="s">
        <v>8221</v>
      </c>
      <c r="G1997" t="s">
        <v>8224</v>
      </c>
      <c r="H1997" t="s">
        <v>8246</v>
      </c>
      <c r="I1997">
        <v>1293082524</v>
      </c>
      <c r="J1997" s="14" t="str">
        <f>TEXT(((Table1[[#This Row],[deadline]]/60/60)/24)+DATE(1970,1,1),"mmm")</f>
        <v>Dec</v>
      </c>
      <c r="K1997" s="14" t="str">
        <f>TEXT(((Table1[[#This Row],[deadline]]/60/60)/24)+DATE(1970,1,1),"yyyy")</f>
        <v>2010</v>
      </c>
      <c r="L1997">
        <v>1290490524</v>
      </c>
      <c r="M1997">
        <f>((Table1[[#This Row],[launched_at]]/60/60)/24)+DATE(1970,1,1)+(-5/24)</f>
        <v>40505.024583333332</v>
      </c>
      <c r="N1997" t="b">
        <v>0</v>
      </c>
      <c r="O1997">
        <v>2</v>
      </c>
      <c r="P1997" t="b">
        <v>0</v>
      </c>
      <c r="Q1997" t="s">
        <v>8278</v>
      </c>
      <c r="R1997" s="5">
        <f>Table1[[#This Row],[pledged]]/D1997</f>
        <v>1.2999999999999999E-2</v>
      </c>
      <c r="S1997" s="6">
        <f>IFERROR(Table1[[#This Row],[pledged]]/Table1[[#This Row],[backers_count]],0)</f>
        <v>32.5</v>
      </c>
      <c r="T1997" s="5" t="s">
        <v>8325</v>
      </c>
      <c r="U1997" s="5" t="s">
        <v>8328</v>
      </c>
    </row>
    <row r="1998" spans="1:21" ht="30" x14ac:dyDescent="0.2">
      <c r="A1998">
        <v>996</v>
      </c>
      <c r="B1998" s="3" t="s">
        <v>997</v>
      </c>
      <c r="C1998" s="3" t="s">
        <v>5106</v>
      </c>
      <c r="D1998">
        <v>4000</v>
      </c>
      <c r="E1998">
        <v>65</v>
      </c>
      <c r="F1998" t="s">
        <v>8221</v>
      </c>
      <c r="G1998" t="s">
        <v>8224</v>
      </c>
      <c r="H1998" t="s">
        <v>8246</v>
      </c>
      <c r="I1998">
        <v>1406474820</v>
      </c>
      <c r="J1998" s="14" t="str">
        <f>TEXT(((Table1[[#This Row],[deadline]]/60/60)/24)+DATE(1970,1,1),"mmm")</f>
        <v>Jul</v>
      </c>
      <c r="K1998" s="14" t="str">
        <f>TEXT(((Table1[[#This Row],[deadline]]/60/60)/24)+DATE(1970,1,1),"yyyy")</f>
        <v>2014</v>
      </c>
      <c r="L1998">
        <v>1403902060</v>
      </c>
      <c r="M1998">
        <f>((Table1[[#This Row],[launched_at]]/60/60)/24)+DATE(1970,1,1)+(-5/24)</f>
        <v>41817.658101851848</v>
      </c>
      <c r="N1998" t="b">
        <v>0</v>
      </c>
      <c r="O1998">
        <v>5</v>
      </c>
      <c r="P1998" t="b">
        <v>0</v>
      </c>
      <c r="Q1998" t="s">
        <v>8273</v>
      </c>
      <c r="R1998" s="5">
        <f>Table1[[#This Row],[pledged]]/D1998</f>
        <v>1.6250000000000001E-2</v>
      </c>
      <c r="S1998" s="6">
        <f>IFERROR(Table1[[#This Row],[pledged]]/Table1[[#This Row],[backers_count]],0)</f>
        <v>13</v>
      </c>
      <c r="T1998" s="5" t="s">
        <v>8319</v>
      </c>
      <c r="U1998" s="5" t="s">
        <v>8321</v>
      </c>
    </row>
    <row r="1999" spans="1:21" ht="30" x14ac:dyDescent="0.2">
      <c r="A1999">
        <v>997</v>
      </c>
      <c r="B1999" s="3" t="s">
        <v>998</v>
      </c>
      <c r="C1999" s="3" t="s">
        <v>5107</v>
      </c>
      <c r="D1999">
        <v>5000</v>
      </c>
      <c r="E1999">
        <v>65</v>
      </c>
      <c r="F1999" t="s">
        <v>8221</v>
      </c>
      <c r="G1999" t="s">
        <v>8224</v>
      </c>
      <c r="H1999" t="s">
        <v>8246</v>
      </c>
      <c r="I1999">
        <v>1417145297</v>
      </c>
      <c r="J1999" s="14" t="str">
        <f>TEXT(((Table1[[#This Row],[deadline]]/60/60)/24)+DATE(1970,1,1),"mmm")</f>
        <v>Nov</v>
      </c>
      <c r="K1999" s="14" t="str">
        <f>TEXT(((Table1[[#This Row],[deadline]]/60/60)/24)+DATE(1970,1,1),"yyyy")</f>
        <v>2014</v>
      </c>
      <c r="L1999">
        <v>1414549697</v>
      </c>
      <c r="M1999">
        <f>((Table1[[#This Row],[launched_at]]/60/60)/24)+DATE(1970,1,1)+(-5/24)</f>
        <v>41940.894641203704</v>
      </c>
      <c r="N1999" t="b">
        <v>0</v>
      </c>
      <c r="O1999">
        <v>8</v>
      </c>
      <c r="P1999" t="b">
        <v>0</v>
      </c>
      <c r="Q1999" t="s">
        <v>8273</v>
      </c>
      <c r="R1999" s="5">
        <f>Table1[[#This Row],[pledged]]/D1999</f>
        <v>1.2999999999999999E-2</v>
      </c>
      <c r="S1999" s="6">
        <f>IFERROR(Table1[[#This Row],[pledged]]/Table1[[#This Row],[backers_count]],0)</f>
        <v>8.125</v>
      </c>
      <c r="T1999" s="5" t="s">
        <v>8319</v>
      </c>
      <c r="U1999" s="5" t="s">
        <v>8321</v>
      </c>
    </row>
    <row r="2000" spans="1:21" ht="30" x14ac:dyDescent="0.2">
      <c r="A2000">
        <v>2519</v>
      </c>
      <c r="B2000" s="3" t="s">
        <v>2519</v>
      </c>
      <c r="C2000" s="3" t="s">
        <v>6629</v>
      </c>
      <c r="D2000">
        <v>150000</v>
      </c>
      <c r="E2000">
        <v>65</v>
      </c>
      <c r="F2000" t="s">
        <v>8221</v>
      </c>
      <c r="G2000" t="s">
        <v>8224</v>
      </c>
      <c r="H2000" t="s">
        <v>8246</v>
      </c>
      <c r="I2000">
        <v>1405741404</v>
      </c>
      <c r="J2000" s="14" t="str">
        <f>TEXT(((Table1[[#This Row],[deadline]]/60/60)/24)+DATE(1970,1,1),"mmm")</f>
        <v>Jul</v>
      </c>
      <c r="K2000" s="14" t="str">
        <f>TEXT(((Table1[[#This Row],[deadline]]/60/60)/24)+DATE(1970,1,1),"yyyy")</f>
        <v>2014</v>
      </c>
      <c r="L2000">
        <v>1403149404</v>
      </c>
      <c r="M2000">
        <f>((Table1[[#This Row],[launched_at]]/60/60)/24)+DATE(1970,1,1)+(-5/24)</f>
        <v>41808.946805555555</v>
      </c>
      <c r="N2000" t="b">
        <v>0</v>
      </c>
      <c r="O2000">
        <v>4</v>
      </c>
      <c r="P2000" t="b">
        <v>0</v>
      </c>
      <c r="Q2000" t="s">
        <v>8299</v>
      </c>
      <c r="R2000" s="5">
        <f>Table1[[#This Row],[pledged]]/D2000</f>
        <v>4.3333333333333331E-4</v>
      </c>
      <c r="S2000" s="6">
        <f>IFERROR(Table1[[#This Row],[pledged]]/Table1[[#This Row],[backers_count]],0)</f>
        <v>16.25</v>
      </c>
      <c r="T2000" s="5" t="s">
        <v>8336</v>
      </c>
      <c r="U2000" s="5" t="s">
        <v>8353</v>
      </c>
    </row>
    <row r="2001" spans="1:21" ht="45" x14ac:dyDescent="0.2">
      <c r="A2001">
        <v>3908</v>
      </c>
      <c r="B2001" s="3" t="s">
        <v>3905</v>
      </c>
      <c r="C2001" s="3" t="s">
        <v>8016</v>
      </c>
      <c r="D2001">
        <v>750</v>
      </c>
      <c r="E2001">
        <v>65</v>
      </c>
      <c r="F2001" t="s">
        <v>8221</v>
      </c>
      <c r="G2001" t="s">
        <v>8224</v>
      </c>
      <c r="H2001" t="s">
        <v>8246</v>
      </c>
      <c r="I2001">
        <v>1406603696</v>
      </c>
      <c r="J2001" s="14" t="str">
        <f>TEXT(((Table1[[#This Row],[deadline]]/60/60)/24)+DATE(1970,1,1),"mmm")</f>
        <v>Jul</v>
      </c>
      <c r="K2001" s="14" t="str">
        <f>TEXT(((Table1[[#This Row],[deadline]]/60/60)/24)+DATE(1970,1,1),"yyyy")</f>
        <v>2014</v>
      </c>
      <c r="L2001">
        <v>1405307696</v>
      </c>
      <c r="M2001">
        <f>((Table1[[#This Row],[launched_at]]/60/60)/24)+DATE(1970,1,1)+(-5/24)</f>
        <v>41833.927037037036</v>
      </c>
      <c r="N2001" t="b">
        <v>0</v>
      </c>
      <c r="O2001">
        <v>4</v>
      </c>
      <c r="P2001" t="b">
        <v>0</v>
      </c>
      <c r="Q2001" t="s">
        <v>8271</v>
      </c>
      <c r="R2001" s="5">
        <f>Table1[[#This Row],[pledged]]/D2001</f>
        <v>8.666666666666667E-2</v>
      </c>
      <c r="S2001" s="6">
        <f>IFERROR(Table1[[#This Row],[pledged]]/Table1[[#This Row],[backers_count]],0)</f>
        <v>16.25</v>
      </c>
      <c r="T2001" s="5" t="s">
        <v>8317</v>
      </c>
      <c r="U2001" s="5" t="s">
        <v>8318</v>
      </c>
    </row>
    <row r="2002" spans="1:21" ht="45" x14ac:dyDescent="0.2">
      <c r="A2002">
        <v>2878</v>
      </c>
      <c r="B2002" s="3" t="s">
        <v>2878</v>
      </c>
      <c r="C2002" s="3" t="s">
        <v>6988</v>
      </c>
      <c r="D2002">
        <v>3000</v>
      </c>
      <c r="E2002">
        <v>63</v>
      </c>
      <c r="F2002" t="s">
        <v>8221</v>
      </c>
      <c r="G2002" t="s">
        <v>8225</v>
      </c>
      <c r="H2002" t="s">
        <v>8247</v>
      </c>
      <c r="I2002">
        <v>1435934795</v>
      </c>
      <c r="J2002" s="14" t="str">
        <f>TEXT(((Table1[[#This Row],[deadline]]/60/60)/24)+DATE(1970,1,1),"mmm")</f>
        <v>Jul</v>
      </c>
      <c r="K2002" s="14" t="str">
        <f>TEXT(((Table1[[#This Row],[deadline]]/60/60)/24)+DATE(1970,1,1),"yyyy")</f>
        <v>2015</v>
      </c>
      <c r="L2002">
        <v>1430750795</v>
      </c>
      <c r="M2002">
        <f>((Table1[[#This Row],[launched_at]]/60/60)/24)+DATE(1970,1,1)+(-5/24)</f>
        <v>42128.407349537032</v>
      </c>
      <c r="N2002" t="b">
        <v>0</v>
      </c>
      <c r="O2002">
        <v>4</v>
      </c>
      <c r="P2002" t="b">
        <v>0</v>
      </c>
      <c r="Q2002" t="s">
        <v>8271</v>
      </c>
      <c r="R2002" s="5">
        <f>Table1[[#This Row],[pledged]]/D2002</f>
        <v>2.1000000000000001E-2</v>
      </c>
      <c r="S2002" s="6">
        <f>IFERROR(Table1[[#This Row],[pledged]]/Table1[[#This Row],[backers_count]],0)</f>
        <v>15.75</v>
      </c>
      <c r="T2002" s="5" t="s">
        <v>8317</v>
      </c>
      <c r="U2002" s="5" t="s">
        <v>8318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 t="str">
        <f>TEXT(((Table1[[#This Row],[deadline]]/60/60)/24)+DATE(1970,1,1),"mmm")</f>
        <v>Jun</v>
      </c>
      <c r="K2003" s="14" t="str">
        <f>TEXT(((Table1[[#This Row],[deadline]]/60/60)/24)+DATE(1970,1,1),"yyyy")</f>
        <v>2015</v>
      </c>
      <c r="L2003">
        <v>1431406916</v>
      </c>
      <c r="M2003">
        <f>((Table1[[#This Row],[launched_at]]/60/60)/24)+DATE(1970,1,1)+(-5/24)</f>
        <v>42136.001342592594</v>
      </c>
      <c r="N2003" t="b">
        <v>1</v>
      </c>
      <c r="O2003">
        <v>1637</v>
      </c>
      <c r="P2003" t="b">
        <v>1</v>
      </c>
      <c r="Q2003" t="s">
        <v>8295</v>
      </c>
      <c r="R2003" s="5">
        <f>Table1[[#This Row],[pledged]]/D2003</f>
        <v>3.8212909090909091</v>
      </c>
      <c r="S2003" s="6">
        <f>IFERROR(Table1[[#This Row],[pledged]]/Table1[[#This Row],[backers_count]],0)</f>
        <v>128.38790470372632</v>
      </c>
      <c r="T2003" s="5" t="s">
        <v>8319</v>
      </c>
      <c r="U2003" s="5" t="s">
        <v>8349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 t="str">
        <f>TEXT(((Table1[[#This Row],[deadline]]/60/60)/24)+DATE(1970,1,1),"mmm")</f>
        <v>Jan</v>
      </c>
      <c r="K2004" s="14" t="str">
        <f>TEXT(((Table1[[#This Row],[deadline]]/60/60)/24)+DATE(1970,1,1),"yyyy")</f>
        <v>2017</v>
      </c>
      <c r="L2004">
        <v>1482599143</v>
      </c>
      <c r="M2004">
        <f>((Table1[[#This Row],[launched_at]]/60/60)/24)+DATE(1970,1,1)+(-5/24)</f>
        <v>42728.503969907404</v>
      </c>
      <c r="N2004" t="b">
        <v>1</v>
      </c>
      <c r="O2004">
        <v>1375</v>
      </c>
      <c r="P2004" t="b">
        <v>1</v>
      </c>
      <c r="Q2004" t="s">
        <v>8295</v>
      </c>
      <c r="R2004" s="5">
        <f>Table1[[#This Row],[pledged]]/D2004</f>
        <v>2.1679422000000002</v>
      </c>
      <c r="S2004" s="6">
        <f>IFERROR(Table1[[#This Row],[pledged]]/Table1[[#This Row],[backers_count]],0)</f>
        <v>78.834261818181815</v>
      </c>
      <c r="T2004" s="5" t="s">
        <v>8319</v>
      </c>
      <c r="U2004" s="5" t="s">
        <v>8349</v>
      </c>
    </row>
    <row r="2005" spans="1:21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 t="str">
        <f>TEXT(((Table1[[#This Row],[deadline]]/60/60)/24)+DATE(1970,1,1),"mmm")</f>
        <v>Jul</v>
      </c>
      <c r="K2005" s="14" t="str">
        <f>TEXT(((Table1[[#This Row],[deadline]]/60/60)/24)+DATE(1970,1,1),"yyyy")</f>
        <v>2010</v>
      </c>
      <c r="L2005">
        <v>1276830052</v>
      </c>
      <c r="M2005">
        <f>((Table1[[#This Row],[launched_at]]/60/60)/24)+DATE(1970,1,1)+(-5/24)</f>
        <v>40346.917268518519</v>
      </c>
      <c r="N2005" t="b">
        <v>1</v>
      </c>
      <c r="O2005">
        <v>17</v>
      </c>
      <c r="P2005" t="b">
        <v>1</v>
      </c>
      <c r="Q2005" t="s">
        <v>8295</v>
      </c>
      <c r="R2005" s="5">
        <f>Table1[[#This Row],[pledged]]/D2005</f>
        <v>3.12</v>
      </c>
      <c r="S2005" s="6">
        <f>IFERROR(Table1[[#This Row],[pledged]]/Table1[[#This Row],[backers_count]],0)</f>
        <v>91.764705882352942</v>
      </c>
      <c r="T2005" s="5" t="s">
        <v>8319</v>
      </c>
      <c r="U2005" s="5" t="s">
        <v>8349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 t="str">
        <f>TEXT(((Table1[[#This Row],[deadline]]/60/60)/24)+DATE(1970,1,1),"mmm")</f>
        <v>Jul</v>
      </c>
      <c r="K2006" s="14" t="str">
        <f>TEXT(((Table1[[#This Row],[deadline]]/60/60)/24)+DATE(1970,1,1),"yyyy")</f>
        <v>2014</v>
      </c>
      <c r="L2006">
        <v>1402410663</v>
      </c>
      <c r="M2006">
        <f>((Table1[[#This Row],[launched_at]]/60/60)/24)+DATE(1970,1,1)+(-5/24)</f>
        <v>41800.396562499998</v>
      </c>
      <c r="N2006" t="b">
        <v>1</v>
      </c>
      <c r="O2006">
        <v>354</v>
      </c>
      <c r="P2006" t="b">
        <v>1</v>
      </c>
      <c r="Q2006" t="s">
        <v>8295</v>
      </c>
      <c r="R2006" s="5">
        <f>Table1[[#This Row],[pledged]]/D2006</f>
        <v>2.3442048</v>
      </c>
      <c r="S2006" s="6">
        <f>IFERROR(Table1[[#This Row],[pledged]]/Table1[[#This Row],[backers_count]],0)</f>
        <v>331.10237288135596</v>
      </c>
      <c r="T2006" s="5" t="s">
        <v>8319</v>
      </c>
      <c r="U2006" s="5" t="s">
        <v>8349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 t="str">
        <f>TEXT(((Table1[[#This Row],[deadline]]/60/60)/24)+DATE(1970,1,1),"mmm")</f>
        <v>Oct</v>
      </c>
      <c r="K2007" s="14" t="str">
        <f>TEXT(((Table1[[#This Row],[deadline]]/60/60)/24)+DATE(1970,1,1),"yyyy")</f>
        <v>2013</v>
      </c>
      <c r="L2007">
        <v>1379532618</v>
      </c>
      <c r="M2007">
        <f>((Table1[[#This Row],[launched_at]]/60/60)/24)+DATE(1970,1,1)+(-5/24)</f>
        <v>41535.604374999995</v>
      </c>
      <c r="N2007" t="b">
        <v>1</v>
      </c>
      <c r="O2007">
        <v>191</v>
      </c>
      <c r="P2007" t="b">
        <v>1</v>
      </c>
      <c r="Q2007" t="s">
        <v>8295</v>
      </c>
      <c r="R2007" s="5">
        <f>Table1[[#This Row],[pledged]]/D2007</f>
        <v>1.236801</v>
      </c>
      <c r="S2007" s="6">
        <f>IFERROR(Table1[[#This Row],[pledged]]/Table1[[#This Row],[backers_count]],0)</f>
        <v>194.26193717277485</v>
      </c>
      <c r="T2007" s="5" t="s">
        <v>8319</v>
      </c>
      <c r="U2007" s="5" t="s">
        <v>8349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 t="str">
        <f>TEXT(((Table1[[#This Row],[deadline]]/60/60)/24)+DATE(1970,1,1),"mmm")</f>
        <v>Dec</v>
      </c>
      <c r="K2008" s="14" t="str">
        <f>TEXT(((Table1[[#This Row],[deadline]]/60/60)/24)+DATE(1970,1,1),"yyyy")</f>
        <v>2014</v>
      </c>
      <c r="L2008">
        <v>1414584045</v>
      </c>
      <c r="M2008">
        <f>((Table1[[#This Row],[launched_at]]/60/60)/24)+DATE(1970,1,1)+(-5/24)</f>
        <v>41941.292187499996</v>
      </c>
      <c r="N2008" t="b">
        <v>1</v>
      </c>
      <c r="O2008">
        <v>303</v>
      </c>
      <c r="P2008" t="b">
        <v>1</v>
      </c>
      <c r="Q2008" t="s">
        <v>8295</v>
      </c>
      <c r="R2008" s="5">
        <f>Table1[[#This Row],[pledged]]/D2008</f>
        <v>2.4784000000000002</v>
      </c>
      <c r="S2008" s="6">
        <f>IFERROR(Table1[[#This Row],[pledged]]/Table1[[#This Row],[backers_count]],0)</f>
        <v>408.97689768976898</v>
      </c>
      <c r="T2008" s="5" t="s">
        <v>8319</v>
      </c>
      <c r="U2008" s="5" t="s">
        <v>8349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 t="str">
        <f>TEXT(((Table1[[#This Row],[deadline]]/60/60)/24)+DATE(1970,1,1),"mmm")</f>
        <v>Aug</v>
      </c>
      <c r="K2009" s="14" t="str">
        <f>TEXT(((Table1[[#This Row],[deadline]]/60/60)/24)+DATE(1970,1,1),"yyyy")</f>
        <v>2010</v>
      </c>
      <c r="L2009">
        <v>1276891586</v>
      </c>
      <c r="M2009">
        <f>((Table1[[#This Row],[launched_at]]/60/60)/24)+DATE(1970,1,1)+(-5/24)</f>
        <v>40347.629467592589</v>
      </c>
      <c r="N2009" t="b">
        <v>1</v>
      </c>
      <c r="O2009">
        <v>137</v>
      </c>
      <c r="P2009" t="b">
        <v>1</v>
      </c>
      <c r="Q2009" t="s">
        <v>8295</v>
      </c>
      <c r="R2009" s="5">
        <f>Table1[[#This Row],[pledged]]/D2009</f>
        <v>1.157092</v>
      </c>
      <c r="S2009" s="6">
        <f>IFERROR(Table1[[#This Row],[pledged]]/Table1[[#This Row],[backers_count]],0)</f>
        <v>84.459270072992695</v>
      </c>
      <c r="T2009" s="5" t="s">
        <v>8319</v>
      </c>
      <c r="U2009" s="5" t="s">
        <v>8349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 t="str">
        <f>TEXT(((Table1[[#This Row],[deadline]]/60/60)/24)+DATE(1970,1,1),"mmm")</f>
        <v>Sep</v>
      </c>
      <c r="K2010" s="14" t="str">
        <f>TEXT(((Table1[[#This Row],[deadline]]/60/60)/24)+DATE(1970,1,1),"yyyy")</f>
        <v>2011</v>
      </c>
      <c r="L2010">
        <v>1312641022</v>
      </c>
      <c r="M2010">
        <f>((Table1[[#This Row],[launched_at]]/60/60)/24)+DATE(1970,1,1)+(-5/24)</f>
        <v>40761.396087962959</v>
      </c>
      <c r="N2010" t="b">
        <v>1</v>
      </c>
      <c r="O2010">
        <v>41</v>
      </c>
      <c r="P2010" t="b">
        <v>1</v>
      </c>
      <c r="Q2010" t="s">
        <v>8295</v>
      </c>
      <c r="R2010" s="5">
        <f>Table1[[#This Row],[pledged]]/D2010</f>
        <v>1.1707484768810599</v>
      </c>
      <c r="S2010" s="6">
        <f>IFERROR(Table1[[#This Row],[pledged]]/Table1[[#This Row],[backers_count]],0)</f>
        <v>44.853658536585364</v>
      </c>
      <c r="T2010" s="5" t="s">
        <v>8319</v>
      </c>
      <c r="U2010" s="5" t="s">
        <v>8349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 t="str">
        <f>TEXT(((Table1[[#This Row],[deadline]]/60/60)/24)+DATE(1970,1,1),"mmm")</f>
        <v>Nov</v>
      </c>
      <c r="K2011" s="14" t="str">
        <f>TEXT(((Table1[[#This Row],[deadline]]/60/60)/24)+DATE(1970,1,1),"yyyy")</f>
        <v>2016</v>
      </c>
      <c r="L2011">
        <v>1476776743</v>
      </c>
      <c r="M2011">
        <f>((Table1[[#This Row],[launched_at]]/60/60)/24)+DATE(1970,1,1)+(-5/24)</f>
        <v>42661.115081018514</v>
      </c>
      <c r="N2011" t="b">
        <v>1</v>
      </c>
      <c r="O2011">
        <v>398</v>
      </c>
      <c r="P2011" t="b">
        <v>1</v>
      </c>
      <c r="Q2011" t="s">
        <v>8295</v>
      </c>
      <c r="R2011" s="5">
        <f>Table1[[#This Row],[pledged]]/D2011</f>
        <v>3.05158</v>
      </c>
      <c r="S2011" s="6">
        <f>IFERROR(Table1[[#This Row],[pledged]]/Table1[[#This Row],[backers_count]],0)</f>
        <v>383.3643216080402</v>
      </c>
      <c r="T2011" s="5" t="s">
        <v>8319</v>
      </c>
      <c r="U2011" s="5" t="s">
        <v>8349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 t="str">
        <f>TEXT(((Table1[[#This Row],[deadline]]/60/60)/24)+DATE(1970,1,1),"mmm")</f>
        <v>Aug</v>
      </c>
      <c r="K2012" s="14" t="str">
        <f>TEXT(((Table1[[#This Row],[deadline]]/60/60)/24)+DATE(1970,1,1),"yyyy")</f>
        <v>2016</v>
      </c>
      <c r="L2012">
        <v>1468972491</v>
      </c>
      <c r="M2012">
        <f>((Table1[[#This Row],[launched_at]]/60/60)/24)+DATE(1970,1,1)+(-5/24)</f>
        <v>42570.788090277776</v>
      </c>
      <c r="N2012" t="b">
        <v>1</v>
      </c>
      <c r="O2012">
        <v>1737</v>
      </c>
      <c r="P2012" t="b">
        <v>1</v>
      </c>
      <c r="Q2012" t="s">
        <v>8295</v>
      </c>
      <c r="R2012" s="5">
        <f>Table1[[#This Row],[pledged]]/D2012</f>
        <v>3.2005299999999997</v>
      </c>
      <c r="S2012" s="6">
        <f>IFERROR(Table1[[#This Row],[pledged]]/Table1[[#This Row],[backers_count]],0)</f>
        <v>55.276856649395505</v>
      </c>
      <c r="T2012" s="5" t="s">
        <v>8319</v>
      </c>
      <c r="U2012" s="5" t="s">
        <v>8349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 t="str">
        <f>TEXT(((Table1[[#This Row],[deadline]]/60/60)/24)+DATE(1970,1,1),"mmm")</f>
        <v>Jan</v>
      </c>
      <c r="K2013" s="14" t="str">
        <f>TEXT(((Table1[[#This Row],[deadline]]/60/60)/24)+DATE(1970,1,1),"yyyy")</f>
        <v>2016</v>
      </c>
      <c r="L2013">
        <v>1449650173</v>
      </c>
      <c r="M2013">
        <f>((Table1[[#This Row],[launched_at]]/60/60)/24)+DATE(1970,1,1)+(-5/24)</f>
        <v>42347.150150462963</v>
      </c>
      <c r="N2013" t="b">
        <v>1</v>
      </c>
      <c r="O2013">
        <v>971</v>
      </c>
      <c r="P2013" t="b">
        <v>1</v>
      </c>
      <c r="Q2013" t="s">
        <v>8295</v>
      </c>
      <c r="R2013" s="5">
        <f>Table1[[#This Row],[pledged]]/D2013</f>
        <v>8.1956399999999991</v>
      </c>
      <c r="S2013" s="6">
        <f>IFERROR(Table1[[#This Row],[pledged]]/Table1[[#This Row],[backers_count]],0)</f>
        <v>422.02059732234807</v>
      </c>
      <c r="T2013" s="5" t="s">
        <v>8319</v>
      </c>
      <c r="U2013" s="5" t="s">
        <v>8349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 t="str">
        <f>TEXT(((Table1[[#This Row],[deadline]]/60/60)/24)+DATE(1970,1,1),"mmm")</f>
        <v>Feb</v>
      </c>
      <c r="K2014" s="14" t="str">
        <f>TEXT(((Table1[[#This Row],[deadline]]/60/60)/24)+DATE(1970,1,1),"yyyy")</f>
        <v>2015</v>
      </c>
      <c r="L2014">
        <v>1420573441</v>
      </c>
      <c r="M2014">
        <f>((Table1[[#This Row],[launched_at]]/60/60)/24)+DATE(1970,1,1)+(-5/24)</f>
        <v>42010.613900462959</v>
      </c>
      <c r="N2014" t="b">
        <v>1</v>
      </c>
      <c r="O2014">
        <v>183</v>
      </c>
      <c r="P2014" t="b">
        <v>1</v>
      </c>
      <c r="Q2014" t="s">
        <v>8295</v>
      </c>
      <c r="R2014" s="5">
        <f>Table1[[#This Row],[pledged]]/D2014</f>
        <v>2.3490000000000002</v>
      </c>
      <c r="S2014" s="6">
        <f>IFERROR(Table1[[#This Row],[pledged]]/Table1[[#This Row],[backers_count]],0)</f>
        <v>64.180327868852459</v>
      </c>
      <c r="T2014" s="5" t="s">
        <v>8319</v>
      </c>
      <c r="U2014" s="5" t="s">
        <v>8349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 t="str">
        <f>TEXT(((Table1[[#This Row],[deadline]]/60/60)/24)+DATE(1970,1,1),"mmm")</f>
        <v>Jul</v>
      </c>
      <c r="K2015" s="14" t="str">
        <f>TEXT(((Table1[[#This Row],[deadline]]/60/60)/24)+DATE(1970,1,1),"yyyy")</f>
        <v>2016</v>
      </c>
      <c r="L2015">
        <v>1462835014</v>
      </c>
      <c r="M2015">
        <f>((Table1[[#This Row],[launched_at]]/60/60)/24)+DATE(1970,1,1)+(-5/24)</f>
        <v>42499.752476851849</v>
      </c>
      <c r="N2015" t="b">
        <v>1</v>
      </c>
      <c r="O2015">
        <v>4562</v>
      </c>
      <c r="P2015" t="b">
        <v>1</v>
      </c>
      <c r="Q2015" t="s">
        <v>8295</v>
      </c>
      <c r="R2015" s="5">
        <f>Table1[[#This Row],[pledged]]/D2015</f>
        <v>4.9491375</v>
      </c>
      <c r="S2015" s="6">
        <f>IFERROR(Table1[[#This Row],[pledged]]/Table1[[#This Row],[backers_count]],0)</f>
        <v>173.57781674704077</v>
      </c>
      <c r="T2015" s="5" t="s">
        <v>8319</v>
      </c>
      <c r="U2015" s="5" t="s">
        <v>8349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 t="str">
        <f>TEXT(((Table1[[#This Row],[deadline]]/60/60)/24)+DATE(1970,1,1),"mmm")</f>
        <v>Mar</v>
      </c>
      <c r="K2016" s="14" t="str">
        <f>TEXT(((Table1[[#This Row],[deadline]]/60/60)/24)+DATE(1970,1,1),"yyyy")</f>
        <v>2013</v>
      </c>
      <c r="L2016">
        <v>1361250539</v>
      </c>
      <c r="M2016">
        <f>((Table1[[#This Row],[launched_at]]/60/60)/24)+DATE(1970,1,1)+(-5/24)</f>
        <v>41324.006238425922</v>
      </c>
      <c r="N2016" t="b">
        <v>1</v>
      </c>
      <c r="O2016">
        <v>26457</v>
      </c>
      <c r="P2016" t="b">
        <v>1</v>
      </c>
      <c r="Q2016" t="s">
        <v>8295</v>
      </c>
      <c r="R2016" s="5">
        <f>Table1[[#This Row],[pledged]]/D2016</f>
        <v>78.137822333333332</v>
      </c>
      <c r="S2016" s="6">
        <f>IFERROR(Table1[[#This Row],[pledged]]/Table1[[#This Row],[backers_count]],0)</f>
        <v>88.601680840609291</v>
      </c>
      <c r="T2016" s="5" t="s">
        <v>8319</v>
      </c>
      <c r="U2016" s="5" t="s">
        <v>8349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 t="str">
        <f>TEXT(((Table1[[#This Row],[deadline]]/60/60)/24)+DATE(1970,1,1),"mmm")</f>
        <v>Sep</v>
      </c>
      <c r="K2017" s="14" t="str">
        <f>TEXT(((Table1[[#This Row],[deadline]]/60/60)/24)+DATE(1970,1,1),"yyyy")</f>
        <v>2011</v>
      </c>
      <c r="L2017">
        <v>1313010163</v>
      </c>
      <c r="M2017">
        <f>((Table1[[#This Row],[launched_at]]/60/60)/24)+DATE(1970,1,1)+(-5/24)</f>
        <v>40765.668553240735</v>
      </c>
      <c r="N2017" t="b">
        <v>1</v>
      </c>
      <c r="O2017">
        <v>162</v>
      </c>
      <c r="P2017" t="b">
        <v>1</v>
      </c>
      <c r="Q2017" t="s">
        <v>8295</v>
      </c>
      <c r="R2017" s="5">
        <f>Table1[[#This Row],[pledged]]/D2017</f>
        <v>1.1300013888888889</v>
      </c>
      <c r="S2017" s="6">
        <f>IFERROR(Table1[[#This Row],[pledged]]/Table1[[#This Row],[backers_count]],0)</f>
        <v>50.222283950617282</v>
      </c>
      <c r="T2017" s="5" t="s">
        <v>8319</v>
      </c>
      <c r="U2017" s="5" t="s">
        <v>8349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 t="str">
        <f>TEXT(((Table1[[#This Row],[deadline]]/60/60)/24)+DATE(1970,1,1),"mmm")</f>
        <v>Mar</v>
      </c>
      <c r="K2018" s="14" t="str">
        <f>TEXT(((Table1[[#This Row],[deadline]]/60/60)/24)+DATE(1970,1,1),"yyyy")</f>
        <v>2013</v>
      </c>
      <c r="L2018">
        <v>1360271299</v>
      </c>
      <c r="M2018">
        <f>((Table1[[#This Row],[launched_at]]/60/60)/24)+DATE(1970,1,1)+(-5/24)</f>
        <v>41312.672442129624</v>
      </c>
      <c r="N2018" t="b">
        <v>1</v>
      </c>
      <c r="O2018">
        <v>479</v>
      </c>
      <c r="P2018" t="b">
        <v>1</v>
      </c>
      <c r="Q2018" t="s">
        <v>8295</v>
      </c>
      <c r="R2018" s="5">
        <f>Table1[[#This Row],[pledged]]/D2018</f>
        <v>9.2154220000000002</v>
      </c>
      <c r="S2018" s="6">
        <f>IFERROR(Table1[[#This Row],[pledged]]/Table1[[#This Row],[backers_count]],0)</f>
        <v>192.38876826722338</v>
      </c>
      <c r="T2018" s="5" t="s">
        <v>8319</v>
      </c>
      <c r="U2018" s="5" t="s">
        <v>8349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 t="str">
        <f>TEXT(((Table1[[#This Row],[deadline]]/60/60)/24)+DATE(1970,1,1),"mmm")</f>
        <v>Mar</v>
      </c>
      <c r="K2019" s="14" t="str">
        <f>TEXT(((Table1[[#This Row],[deadline]]/60/60)/24)+DATE(1970,1,1),"yyyy")</f>
        <v>2012</v>
      </c>
      <c r="L2019">
        <v>1329873755</v>
      </c>
      <c r="M2019">
        <f>((Table1[[#This Row],[launched_at]]/60/60)/24)+DATE(1970,1,1)+(-5/24)</f>
        <v>40960.849016203698</v>
      </c>
      <c r="N2019" t="b">
        <v>1</v>
      </c>
      <c r="O2019">
        <v>426</v>
      </c>
      <c r="P2019" t="b">
        <v>1</v>
      </c>
      <c r="Q2019" t="s">
        <v>8295</v>
      </c>
      <c r="R2019" s="5">
        <f>Table1[[#This Row],[pledged]]/D2019</f>
        <v>1.2510239999999999</v>
      </c>
      <c r="S2019" s="6">
        <f>IFERROR(Table1[[#This Row],[pledged]]/Table1[[#This Row],[backers_count]],0)</f>
        <v>73.416901408450698</v>
      </c>
      <c r="T2019" s="5" t="s">
        <v>8319</v>
      </c>
      <c r="U2019" s="5" t="s">
        <v>8349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 t="str">
        <f>TEXT(((Table1[[#This Row],[deadline]]/60/60)/24)+DATE(1970,1,1),"mmm")</f>
        <v>Aug</v>
      </c>
      <c r="K2020" s="14" t="str">
        <f>TEXT(((Table1[[#This Row],[deadline]]/60/60)/24)+DATE(1970,1,1),"yyyy")</f>
        <v>2015</v>
      </c>
      <c r="L2020">
        <v>1436863609</v>
      </c>
      <c r="M2020">
        <f>((Table1[[#This Row],[launched_at]]/60/60)/24)+DATE(1970,1,1)+(-5/24)</f>
        <v>42199.157511574071</v>
      </c>
      <c r="N2020" t="b">
        <v>1</v>
      </c>
      <c r="O2020">
        <v>450</v>
      </c>
      <c r="P2020" t="b">
        <v>1</v>
      </c>
      <c r="Q2020" t="s">
        <v>8295</v>
      </c>
      <c r="R2020" s="5">
        <f>Table1[[#This Row],[pledged]]/D2020</f>
        <v>1.0224343076923077</v>
      </c>
      <c r="S2020" s="6">
        <f>IFERROR(Table1[[#This Row],[pledged]]/Table1[[#This Row],[backers_count]],0)</f>
        <v>147.68495555555555</v>
      </c>
      <c r="T2020" s="5" t="s">
        <v>8319</v>
      </c>
      <c r="U2020" s="5" t="s">
        <v>8349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 t="str">
        <f>TEXT(((Table1[[#This Row],[deadline]]/60/60)/24)+DATE(1970,1,1),"mmm")</f>
        <v>Sep</v>
      </c>
      <c r="K2021" s="14" t="str">
        <f>TEXT(((Table1[[#This Row],[deadline]]/60/60)/24)+DATE(1970,1,1),"yyyy")</f>
        <v>2016</v>
      </c>
      <c r="L2021">
        <v>1471971621</v>
      </c>
      <c r="M2021">
        <f>((Table1[[#This Row],[launched_at]]/60/60)/24)+DATE(1970,1,1)+(-5/24)</f>
        <v>42605.500243055554</v>
      </c>
      <c r="N2021" t="b">
        <v>1</v>
      </c>
      <c r="O2021">
        <v>1780</v>
      </c>
      <c r="P2021" t="b">
        <v>1</v>
      </c>
      <c r="Q2021" t="s">
        <v>8295</v>
      </c>
      <c r="R2021" s="5">
        <f>Table1[[#This Row],[pledged]]/D2021</f>
        <v>4.8490975000000001</v>
      </c>
      <c r="S2021" s="6">
        <f>IFERROR(Table1[[#This Row],[pledged]]/Table1[[#This Row],[backers_count]],0)</f>
        <v>108.96848314606741</v>
      </c>
      <c r="T2021" s="5" t="s">
        <v>8319</v>
      </c>
      <c r="U2021" s="5" t="s">
        <v>8349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 t="str">
        <f>TEXT(((Table1[[#This Row],[deadline]]/60/60)/24)+DATE(1970,1,1),"mmm")</f>
        <v>May</v>
      </c>
      <c r="K2022" s="14" t="str">
        <f>TEXT(((Table1[[#This Row],[deadline]]/60/60)/24)+DATE(1970,1,1),"yyyy")</f>
        <v>2014</v>
      </c>
      <c r="L2022">
        <v>1396923624</v>
      </c>
      <c r="M2022">
        <f>((Table1[[#This Row],[launched_at]]/60/60)/24)+DATE(1970,1,1)+(-5/24)</f>
        <v>41736.88916666666</v>
      </c>
      <c r="N2022" t="b">
        <v>1</v>
      </c>
      <c r="O2022">
        <v>122</v>
      </c>
      <c r="P2022" t="b">
        <v>1</v>
      </c>
      <c r="Q2022" t="s">
        <v>8295</v>
      </c>
      <c r="R2022" s="5">
        <f>Table1[[#This Row],[pledged]]/D2022</f>
        <v>1.9233333333333333</v>
      </c>
      <c r="S2022" s="6">
        <f>IFERROR(Table1[[#This Row],[pledged]]/Table1[[#This Row],[backers_count]],0)</f>
        <v>23.647540983606557</v>
      </c>
      <c r="T2022" s="5" t="s">
        <v>8319</v>
      </c>
      <c r="U2022" s="5" t="s">
        <v>8349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 t="str">
        <f>TEXT(((Table1[[#This Row],[deadline]]/60/60)/24)+DATE(1970,1,1),"mmm")</f>
        <v>Sep</v>
      </c>
      <c r="K2023" s="14" t="str">
        <f>TEXT(((Table1[[#This Row],[deadline]]/60/60)/24)+DATE(1970,1,1),"yyyy")</f>
        <v>2014</v>
      </c>
      <c r="L2023">
        <v>1407634897</v>
      </c>
      <c r="M2023">
        <f>((Table1[[#This Row],[launched_at]]/60/60)/24)+DATE(1970,1,1)+(-5/24)</f>
        <v>41860.862233796295</v>
      </c>
      <c r="N2023" t="b">
        <v>1</v>
      </c>
      <c r="O2023">
        <v>95</v>
      </c>
      <c r="P2023" t="b">
        <v>1</v>
      </c>
      <c r="Q2023" t="s">
        <v>8295</v>
      </c>
      <c r="R2023" s="5">
        <f>Table1[[#This Row],[pledged]]/D2023</f>
        <v>2.8109999999999999</v>
      </c>
      <c r="S2023" s="6">
        <f>IFERROR(Table1[[#This Row],[pledged]]/Table1[[#This Row],[backers_count]],0)</f>
        <v>147.94736842105263</v>
      </c>
      <c r="T2023" s="5" t="s">
        <v>8319</v>
      </c>
      <c r="U2023" s="5" t="s">
        <v>8349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 t="str">
        <f>TEXT(((Table1[[#This Row],[deadline]]/60/60)/24)+DATE(1970,1,1),"mmm")</f>
        <v>Jun</v>
      </c>
      <c r="K2024" s="14" t="str">
        <f>TEXT(((Table1[[#This Row],[deadline]]/60/60)/24)+DATE(1970,1,1),"yyyy")</f>
        <v>2016</v>
      </c>
      <c r="L2024">
        <v>1463060372</v>
      </c>
      <c r="M2024">
        <f>((Table1[[#This Row],[launched_at]]/60/60)/24)+DATE(1970,1,1)+(-5/24)</f>
        <v>42502.36078703704</v>
      </c>
      <c r="N2024" t="b">
        <v>1</v>
      </c>
      <c r="O2024">
        <v>325</v>
      </c>
      <c r="P2024" t="b">
        <v>1</v>
      </c>
      <c r="Q2024" t="s">
        <v>8295</v>
      </c>
      <c r="R2024" s="5">
        <f>Table1[[#This Row],[pledged]]/D2024</f>
        <v>1.2513700000000001</v>
      </c>
      <c r="S2024" s="6">
        <f>IFERROR(Table1[[#This Row],[pledged]]/Table1[[#This Row],[backers_count]],0)</f>
        <v>385.03692307692307</v>
      </c>
      <c r="T2024" s="5" t="s">
        <v>8319</v>
      </c>
      <c r="U2024" s="5" t="s">
        <v>8349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 t="str">
        <f>TEXT(((Table1[[#This Row],[deadline]]/60/60)/24)+DATE(1970,1,1),"mmm")</f>
        <v>Jun</v>
      </c>
      <c r="K2025" s="14" t="str">
        <f>TEXT(((Table1[[#This Row],[deadline]]/60/60)/24)+DATE(1970,1,1),"yyyy")</f>
        <v>2015</v>
      </c>
      <c r="L2025">
        <v>1431425153</v>
      </c>
      <c r="M2025">
        <f>((Table1[[#This Row],[launched_at]]/60/60)/24)+DATE(1970,1,1)+(-5/24)</f>
        <v>42136.212418981479</v>
      </c>
      <c r="N2025" t="b">
        <v>1</v>
      </c>
      <c r="O2025">
        <v>353</v>
      </c>
      <c r="P2025" t="b">
        <v>1</v>
      </c>
      <c r="Q2025" t="s">
        <v>8295</v>
      </c>
      <c r="R2025" s="5">
        <f>Table1[[#This Row],[pledged]]/D2025</f>
        <v>1.61459</v>
      </c>
      <c r="S2025" s="6">
        <f>IFERROR(Table1[[#This Row],[pledged]]/Table1[[#This Row],[backers_count]],0)</f>
        <v>457.39093484419266</v>
      </c>
      <c r="T2025" s="5" t="s">
        <v>8319</v>
      </c>
      <c r="U2025" s="5" t="s">
        <v>8349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 t="str">
        <f>TEXT(((Table1[[#This Row],[deadline]]/60/60)/24)+DATE(1970,1,1),"mmm")</f>
        <v>Aug</v>
      </c>
      <c r="K2026" s="14" t="str">
        <f>TEXT(((Table1[[#This Row],[deadline]]/60/60)/24)+DATE(1970,1,1),"yyyy")</f>
        <v>2012</v>
      </c>
      <c r="L2026">
        <v>1341875544</v>
      </c>
      <c r="M2026">
        <f>((Table1[[#This Row],[launched_at]]/60/60)/24)+DATE(1970,1,1)+(-5/24)</f>
        <v>41099.758611111109</v>
      </c>
      <c r="N2026" t="b">
        <v>1</v>
      </c>
      <c r="O2026">
        <v>105</v>
      </c>
      <c r="P2026" t="b">
        <v>1</v>
      </c>
      <c r="Q2026" t="s">
        <v>8295</v>
      </c>
      <c r="R2026" s="5">
        <f>Table1[[#This Row],[pledged]]/D2026</f>
        <v>5.8535000000000004</v>
      </c>
      <c r="S2026" s="6">
        <f>IFERROR(Table1[[#This Row],[pledged]]/Table1[[#This Row],[backers_count]],0)</f>
        <v>222.99047619047619</v>
      </c>
      <c r="T2026" s="5" t="s">
        <v>8319</v>
      </c>
      <c r="U2026" s="5" t="s">
        <v>8349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 t="str">
        <f>TEXT(((Table1[[#This Row],[deadline]]/60/60)/24)+DATE(1970,1,1),"mmm")</f>
        <v>Jun</v>
      </c>
      <c r="K2027" s="14" t="str">
        <f>TEXT(((Table1[[#This Row],[deadline]]/60/60)/24)+DATE(1970,1,1),"yyyy")</f>
        <v>2015</v>
      </c>
      <c r="L2027">
        <v>1431404746</v>
      </c>
      <c r="M2027">
        <f>((Table1[[#This Row],[launched_at]]/60/60)/24)+DATE(1970,1,1)+(-5/24)</f>
        <v>42135.976226851846</v>
      </c>
      <c r="N2027" t="b">
        <v>1</v>
      </c>
      <c r="O2027">
        <v>729</v>
      </c>
      <c r="P2027" t="b">
        <v>1</v>
      </c>
      <c r="Q2027" t="s">
        <v>8295</v>
      </c>
      <c r="R2027" s="5">
        <f>Table1[[#This Row],[pledged]]/D2027</f>
        <v>2.0114999999999998</v>
      </c>
      <c r="S2027" s="6">
        <f>IFERROR(Table1[[#This Row],[pledged]]/Table1[[#This Row],[backers_count]],0)</f>
        <v>220.74074074074073</v>
      </c>
      <c r="T2027" s="5" t="s">
        <v>8319</v>
      </c>
      <c r="U2027" s="5" t="s">
        <v>8349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 t="str">
        <f>TEXT(((Table1[[#This Row],[deadline]]/60/60)/24)+DATE(1970,1,1),"mmm")</f>
        <v>Apr</v>
      </c>
      <c r="K2028" s="14" t="str">
        <f>TEXT(((Table1[[#This Row],[deadline]]/60/60)/24)+DATE(1970,1,1),"yyyy")</f>
        <v>2014</v>
      </c>
      <c r="L2028">
        <v>1394127585</v>
      </c>
      <c r="M2028">
        <f>((Table1[[#This Row],[launched_at]]/60/60)/24)+DATE(1970,1,1)+(-5/24)</f>
        <v>41704.527604166666</v>
      </c>
      <c r="N2028" t="b">
        <v>1</v>
      </c>
      <c r="O2028">
        <v>454</v>
      </c>
      <c r="P2028" t="b">
        <v>1</v>
      </c>
      <c r="Q2028" t="s">
        <v>8295</v>
      </c>
      <c r="R2028" s="5">
        <f>Table1[[#This Row],[pledged]]/D2028</f>
        <v>1.3348307999999998</v>
      </c>
      <c r="S2028" s="6">
        <f>IFERROR(Table1[[#This Row],[pledged]]/Table1[[#This Row],[backers_count]],0)</f>
        <v>73.503898678414089</v>
      </c>
      <c r="T2028" s="5" t="s">
        <v>8319</v>
      </c>
      <c r="U2028" s="5" t="s">
        <v>8349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 t="str">
        <f>TEXT(((Table1[[#This Row],[deadline]]/60/60)/24)+DATE(1970,1,1),"mmm")</f>
        <v>Mar</v>
      </c>
      <c r="K2029" s="14" t="str">
        <f>TEXT(((Table1[[#This Row],[deadline]]/60/60)/24)+DATE(1970,1,1),"yyyy")</f>
        <v>2015</v>
      </c>
      <c r="L2029">
        <v>1423855919</v>
      </c>
      <c r="M2029">
        <f>((Table1[[#This Row],[launched_at]]/60/60)/24)+DATE(1970,1,1)+(-5/24)</f>
        <v>42048.605543981481</v>
      </c>
      <c r="N2029" t="b">
        <v>1</v>
      </c>
      <c r="O2029">
        <v>539</v>
      </c>
      <c r="P2029" t="b">
        <v>1</v>
      </c>
      <c r="Q2029" t="s">
        <v>8295</v>
      </c>
      <c r="R2029" s="5">
        <f>Table1[[#This Row],[pledged]]/D2029</f>
        <v>1.2024900000000001</v>
      </c>
      <c r="S2029" s="6">
        <f>IFERROR(Table1[[#This Row],[pledged]]/Table1[[#This Row],[backers_count]],0)</f>
        <v>223.09647495361781</v>
      </c>
      <c r="T2029" s="5" t="s">
        <v>8319</v>
      </c>
      <c r="U2029" s="5" t="s">
        <v>8349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 t="str">
        <f>TEXT(((Table1[[#This Row],[deadline]]/60/60)/24)+DATE(1970,1,1),"mmm")</f>
        <v>Mar</v>
      </c>
      <c r="K2030" s="14" t="str">
        <f>TEXT(((Table1[[#This Row],[deadline]]/60/60)/24)+DATE(1970,1,1),"yyyy")</f>
        <v>2010</v>
      </c>
      <c r="L2030">
        <v>1265493806</v>
      </c>
      <c r="M2030">
        <f>((Table1[[#This Row],[launched_at]]/60/60)/24)+DATE(1970,1,1)+(-5/24)</f>
        <v>40215.710717592592</v>
      </c>
      <c r="N2030" t="b">
        <v>1</v>
      </c>
      <c r="O2030">
        <v>79</v>
      </c>
      <c r="P2030" t="b">
        <v>1</v>
      </c>
      <c r="Q2030" t="s">
        <v>8295</v>
      </c>
      <c r="R2030" s="5">
        <f>Table1[[#This Row],[pledged]]/D2030</f>
        <v>1.2616666666666667</v>
      </c>
      <c r="S2030" s="6">
        <f>IFERROR(Table1[[#This Row],[pledged]]/Table1[[#This Row],[backers_count]],0)</f>
        <v>47.911392405063289</v>
      </c>
      <c r="T2030" s="5" t="s">
        <v>8319</v>
      </c>
      <c r="U2030" s="5" t="s">
        <v>8349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 t="str">
        <f>TEXT(((Table1[[#This Row],[deadline]]/60/60)/24)+DATE(1970,1,1),"mmm")</f>
        <v>Aug</v>
      </c>
      <c r="K2031" s="14" t="str">
        <f>TEXT(((Table1[[#This Row],[deadline]]/60/60)/24)+DATE(1970,1,1),"yyyy")</f>
        <v>2014</v>
      </c>
      <c r="L2031">
        <v>1406507481</v>
      </c>
      <c r="M2031">
        <f>((Table1[[#This Row],[launched_at]]/60/60)/24)+DATE(1970,1,1)+(-5/24)</f>
        <v>41847.813437500001</v>
      </c>
      <c r="N2031" t="b">
        <v>1</v>
      </c>
      <c r="O2031">
        <v>94</v>
      </c>
      <c r="P2031" t="b">
        <v>1</v>
      </c>
      <c r="Q2031" t="s">
        <v>8295</v>
      </c>
      <c r="R2031" s="5">
        <f>Table1[[#This Row],[pledged]]/D2031</f>
        <v>3.6120000000000001</v>
      </c>
      <c r="S2031" s="6">
        <f>IFERROR(Table1[[#This Row],[pledged]]/Table1[[#This Row],[backers_count]],0)</f>
        <v>96.063829787234042</v>
      </c>
      <c r="T2031" s="5" t="s">
        <v>8319</v>
      </c>
      <c r="U2031" s="5" t="s">
        <v>8349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 t="str">
        <f>TEXT(((Table1[[#This Row],[deadline]]/60/60)/24)+DATE(1970,1,1),"mmm")</f>
        <v>Nov</v>
      </c>
      <c r="K2032" s="14" t="str">
        <f>TEXT(((Table1[[#This Row],[deadline]]/60/60)/24)+DATE(1970,1,1),"yyyy")</f>
        <v>2012</v>
      </c>
      <c r="L2032">
        <v>1351641296</v>
      </c>
      <c r="M2032">
        <f>((Table1[[#This Row],[launched_at]]/60/60)/24)+DATE(1970,1,1)+(-5/24)</f>
        <v>41212.788148148145</v>
      </c>
      <c r="N2032" t="b">
        <v>1</v>
      </c>
      <c r="O2032">
        <v>625</v>
      </c>
      <c r="P2032" t="b">
        <v>1</v>
      </c>
      <c r="Q2032" t="s">
        <v>8295</v>
      </c>
      <c r="R2032" s="5">
        <f>Table1[[#This Row],[pledged]]/D2032</f>
        <v>2.26239013671875</v>
      </c>
      <c r="S2032" s="6">
        <f>IFERROR(Table1[[#This Row],[pledged]]/Table1[[#This Row],[backers_count]],0)</f>
        <v>118.6144</v>
      </c>
      <c r="T2032" s="5" t="s">
        <v>8319</v>
      </c>
      <c r="U2032" s="5" t="s">
        <v>8349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 t="str">
        <f>TEXT(((Table1[[#This Row],[deadline]]/60/60)/24)+DATE(1970,1,1),"mmm")</f>
        <v>Jan</v>
      </c>
      <c r="K2033" s="14" t="str">
        <f>TEXT(((Table1[[#This Row],[deadline]]/60/60)/24)+DATE(1970,1,1),"yyyy")</f>
        <v>2015</v>
      </c>
      <c r="L2033">
        <v>1417506853</v>
      </c>
      <c r="M2033">
        <f>((Table1[[#This Row],[launched_at]]/60/60)/24)+DATE(1970,1,1)+(-5/24)</f>
        <v>41975.120983796289</v>
      </c>
      <c r="N2033" t="b">
        <v>1</v>
      </c>
      <c r="O2033">
        <v>508</v>
      </c>
      <c r="P2033" t="b">
        <v>1</v>
      </c>
      <c r="Q2033" t="s">
        <v>8295</v>
      </c>
      <c r="R2033" s="5">
        <f>Table1[[#This Row],[pledged]]/D2033</f>
        <v>1.2035</v>
      </c>
      <c r="S2033" s="6">
        <f>IFERROR(Table1[[#This Row],[pledged]]/Table1[[#This Row],[backers_count]],0)</f>
        <v>118.45472440944881</v>
      </c>
      <c r="T2033" s="5" t="s">
        <v>8319</v>
      </c>
      <c r="U2033" s="5" t="s">
        <v>8349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 t="str">
        <f>TEXT(((Table1[[#This Row],[deadline]]/60/60)/24)+DATE(1970,1,1),"mmm")</f>
        <v>Dec</v>
      </c>
      <c r="K2034" s="14" t="str">
        <f>TEXT(((Table1[[#This Row],[deadline]]/60/60)/24)+DATE(1970,1,1),"yyyy")</f>
        <v>2016</v>
      </c>
      <c r="L2034">
        <v>1479216874</v>
      </c>
      <c r="M2034">
        <f>((Table1[[#This Row],[launched_at]]/60/60)/24)+DATE(1970,1,1)+(-5/24)</f>
        <v>42689.35733796296</v>
      </c>
      <c r="N2034" t="b">
        <v>1</v>
      </c>
      <c r="O2034">
        <v>531</v>
      </c>
      <c r="P2034" t="b">
        <v>1</v>
      </c>
      <c r="Q2034" t="s">
        <v>8295</v>
      </c>
      <c r="R2034" s="5">
        <f>Table1[[#This Row],[pledged]]/D2034</f>
        <v>3.0418799999999999</v>
      </c>
      <c r="S2034" s="6">
        <f>IFERROR(Table1[[#This Row],[pledged]]/Table1[[#This Row],[backers_count]],0)</f>
        <v>143.21468926553672</v>
      </c>
      <c r="T2034" s="5" t="s">
        <v>8319</v>
      </c>
      <c r="U2034" s="5" t="s">
        <v>8349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 t="str">
        <f>TEXT(((Table1[[#This Row],[deadline]]/60/60)/24)+DATE(1970,1,1),"mmm")</f>
        <v>Apr</v>
      </c>
      <c r="K2035" s="14" t="str">
        <f>TEXT(((Table1[[#This Row],[deadline]]/60/60)/24)+DATE(1970,1,1),"yyyy")</f>
        <v>2014</v>
      </c>
      <c r="L2035">
        <v>1395885518</v>
      </c>
      <c r="M2035">
        <f>((Table1[[#This Row],[launched_at]]/60/60)/24)+DATE(1970,1,1)+(-5/24)</f>
        <v>41724.874050925922</v>
      </c>
      <c r="N2035" t="b">
        <v>1</v>
      </c>
      <c r="O2035">
        <v>158</v>
      </c>
      <c r="P2035" t="b">
        <v>1</v>
      </c>
      <c r="Q2035" t="s">
        <v>8295</v>
      </c>
      <c r="R2035" s="5">
        <f>Table1[[#This Row],[pledged]]/D2035</f>
        <v>1.7867599999999999</v>
      </c>
      <c r="S2035" s="6">
        <f>IFERROR(Table1[[#This Row],[pledged]]/Table1[[#This Row],[backers_count]],0)</f>
        <v>282.71518987341773</v>
      </c>
      <c r="T2035" s="5" t="s">
        <v>8319</v>
      </c>
      <c r="U2035" s="5" t="s">
        <v>8349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 t="str">
        <f>TEXT(((Table1[[#This Row],[deadline]]/60/60)/24)+DATE(1970,1,1),"mmm")</f>
        <v>May</v>
      </c>
      <c r="K2036" s="14" t="str">
        <f>TEXT(((Table1[[#This Row],[deadline]]/60/60)/24)+DATE(1970,1,1),"yyyy")</f>
        <v>2015</v>
      </c>
      <c r="L2036">
        <v>1426216033</v>
      </c>
      <c r="M2036">
        <f>((Table1[[#This Row],[launched_at]]/60/60)/24)+DATE(1970,1,1)+(-5/24)</f>
        <v>42075.921678240738</v>
      </c>
      <c r="N2036" t="b">
        <v>1</v>
      </c>
      <c r="O2036">
        <v>508</v>
      </c>
      <c r="P2036" t="b">
        <v>1</v>
      </c>
      <c r="Q2036" t="s">
        <v>8295</v>
      </c>
      <c r="R2036" s="5">
        <f>Table1[[#This Row],[pledged]]/D2036</f>
        <v>3.868199871794872</v>
      </c>
      <c r="S2036" s="6">
        <f>IFERROR(Table1[[#This Row],[pledged]]/Table1[[#This Row],[backers_count]],0)</f>
        <v>593.93620078740162</v>
      </c>
      <c r="T2036" s="5" t="s">
        <v>8319</v>
      </c>
      <c r="U2036" s="5" t="s">
        <v>8349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 t="str">
        <f>TEXT(((Table1[[#This Row],[deadline]]/60/60)/24)+DATE(1970,1,1),"mmm")</f>
        <v>Dec</v>
      </c>
      <c r="K2037" s="14" t="str">
        <f>TEXT(((Table1[[#This Row],[deadline]]/60/60)/24)+DATE(1970,1,1),"yyyy")</f>
        <v>2015</v>
      </c>
      <c r="L2037">
        <v>1446562807</v>
      </c>
      <c r="M2037">
        <f>((Table1[[#This Row],[launched_at]]/60/60)/24)+DATE(1970,1,1)+(-5/24)</f>
        <v>42311.41674768518</v>
      </c>
      <c r="N2037" t="b">
        <v>1</v>
      </c>
      <c r="O2037">
        <v>644</v>
      </c>
      <c r="P2037" t="b">
        <v>1</v>
      </c>
      <c r="Q2037" t="s">
        <v>8295</v>
      </c>
      <c r="R2037" s="5">
        <f>Table1[[#This Row],[pledged]]/D2037</f>
        <v>2.1103642500000004</v>
      </c>
      <c r="S2037" s="6">
        <f>IFERROR(Table1[[#This Row],[pledged]]/Table1[[#This Row],[backers_count]],0)</f>
        <v>262.15704968944101</v>
      </c>
      <c r="T2037" s="5" t="s">
        <v>8319</v>
      </c>
      <c r="U2037" s="5" t="s">
        <v>8349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 t="str">
        <f>TEXT(((Table1[[#This Row],[deadline]]/60/60)/24)+DATE(1970,1,1),"mmm")</f>
        <v>May</v>
      </c>
      <c r="K2038" s="14" t="str">
        <f>TEXT(((Table1[[#This Row],[deadline]]/60/60)/24)+DATE(1970,1,1),"yyyy")</f>
        <v>2014</v>
      </c>
      <c r="L2038">
        <v>1397076319</v>
      </c>
      <c r="M2038">
        <f>((Table1[[#This Row],[launched_at]]/60/60)/24)+DATE(1970,1,1)+(-5/24)</f>
        <v>41738.656469907408</v>
      </c>
      <c r="N2038" t="b">
        <v>1</v>
      </c>
      <c r="O2038">
        <v>848</v>
      </c>
      <c r="P2038" t="b">
        <v>1</v>
      </c>
      <c r="Q2038" t="s">
        <v>8295</v>
      </c>
      <c r="R2038" s="5">
        <f>Table1[[#This Row],[pledged]]/D2038</f>
        <v>1.3166833333333334</v>
      </c>
      <c r="S2038" s="6">
        <f>IFERROR(Table1[[#This Row],[pledged]]/Table1[[#This Row],[backers_count]],0)</f>
        <v>46.580778301886795</v>
      </c>
      <c r="T2038" s="5" t="s">
        <v>8319</v>
      </c>
      <c r="U2038" s="5" t="s">
        <v>8349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 t="str">
        <f>TEXT(((Table1[[#This Row],[deadline]]/60/60)/24)+DATE(1970,1,1),"mmm")</f>
        <v>Dec</v>
      </c>
      <c r="K2039" s="14" t="str">
        <f>TEXT(((Table1[[#This Row],[deadline]]/60/60)/24)+DATE(1970,1,1),"yyyy")</f>
        <v>2013</v>
      </c>
      <c r="L2039">
        <v>1383195753</v>
      </c>
      <c r="M2039">
        <f>((Table1[[#This Row],[launched_at]]/60/60)/24)+DATE(1970,1,1)+(-5/24)</f>
        <v>41578.001770833333</v>
      </c>
      <c r="N2039" t="b">
        <v>1</v>
      </c>
      <c r="O2039">
        <v>429</v>
      </c>
      <c r="P2039" t="b">
        <v>1</v>
      </c>
      <c r="Q2039" t="s">
        <v>8295</v>
      </c>
      <c r="R2039" s="5">
        <f>Table1[[#This Row],[pledged]]/D2039</f>
        <v>3.0047639999999998</v>
      </c>
      <c r="S2039" s="6">
        <f>IFERROR(Table1[[#This Row],[pledged]]/Table1[[#This Row],[backers_count]],0)</f>
        <v>70.041118881118877</v>
      </c>
      <c r="T2039" s="5" t="s">
        <v>8319</v>
      </c>
      <c r="U2039" s="5" t="s">
        <v>8349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 t="str">
        <f>TEXT(((Table1[[#This Row],[deadline]]/60/60)/24)+DATE(1970,1,1),"mmm")</f>
        <v>Jul</v>
      </c>
      <c r="K2040" s="14" t="str">
        <f>TEXT(((Table1[[#This Row],[deadline]]/60/60)/24)+DATE(1970,1,1),"yyyy")</f>
        <v>2013</v>
      </c>
      <c r="L2040">
        <v>1369895421</v>
      </c>
      <c r="M2040">
        <f>((Table1[[#This Row],[launched_at]]/60/60)/24)+DATE(1970,1,1)+(-5/24)</f>
        <v>41424.062743055554</v>
      </c>
      <c r="N2040" t="b">
        <v>1</v>
      </c>
      <c r="O2040">
        <v>204</v>
      </c>
      <c r="P2040" t="b">
        <v>1</v>
      </c>
      <c r="Q2040" t="s">
        <v>8295</v>
      </c>
      <c r="R2040" s="5">
        <f>Table1[[#This Row],[pledged]]/D2040</f>
        <v>4.2051249999999998</v>
      </c>
      <c r="S2040" s="6">
        <f>IFERROR(Table1[[#This Row],[pledged]]/Table1[[#This Row],[backers_count]],0)</f>
        <v>164.90686274509804</v>
      </c>
      <c r="T2040" s="5" t="s">
        <v>8319</v>
      </c>
      <c r="U2040" s="5" t="s">
        <v>8349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 t="str">
        <f>TEXT(((Table1[[#This Row],[deadline]]/60/60)/24)+DATE(1970,1,1),"mmm")</f>
        <v>Dec</v>
      </c>
      <c r="K2041" s="14" t="str">
        <f>TEXT(((Table1[[#This Row],[deadline]]/60/60)/24)+DATE(1970,1,1),"yyyy")</f>
        <v>2016</v>
      </c>
      <c r="L2041">
        <v>1477996325</v>
      </c>
      <c r="M2041">
        <f>((Table1[[#This Row],[launched_at]]/60/60)/24)+DATE(1970,1,1)+(-5/24)</f>
        <v>42675.23061342592</v>
      </c>
      <c r="N2041" t="b">
        <v>1</v>
      </c>
      <c r="O2041">
        <v>379</v>
      </c>
      <c r="P2041" t="b">
        <v>1</v>
      </c>
      <c r="Q2041" t="s">
        <v>8295</v>
      </c>
      <c r="R2041" s="5">
        <f>Table1[[#This Row],[pledged]]/D2041</f>
        <v>1.362168</v>
      </c>
      <c r="S2041" s="6">
        <f>IFERROR(Table1[[#This Row],[pledged]]/Table1[[#This Row],[backers_count]],0)</f>
        <v>449.26385224274406</v>
      </c>
      <c r="T2041" s="5" t="s">
        <v>8319</v>
      </c>
      <c r="U2041" s="5" t="s">
        <v>8349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 t="str">
        <f>TEXT(((Table1[[#This Row],[deadline]]/60/60)/24)+DATE(1970,1,1),"mmm")</f>
        <v>Nov</v>
      </c>
      <c r="K2042" s="14" t="str">
        <f>TEXT(((Table1[[#This Row],[deadline]]/60/60)/24)+DATE(1970,1,1),"yyyy")</f>
        <v>2013</v>
      </c>
      <c r="L2042">
        <v>1383257703</v>
      </c>
      <c r="M2042">
        <f>((Table1[[#This Row],[launched_at]]/60/60)/24)+DATE(1970,1,1)+(-5/24)</f>
        <v>41578.718784722223</v>
      </c>
      <c r="N2042" t="b">
        <v>1</v>
      </c>
      <c r="O2042">
        <v>271</v>
      </c>
      <c r="P2042" t="b">
        <v>1</v>
      </c>
      <c r="Q2042" t="s">
        <v>8295</v>
      </c>
      <c r="R2042" s="5">
        <f>Table1[[#This Row],[pledged]]/D2042</f>
        <v>2.4817133333333334</v>
      </c>
      <c r="S2042" s="6">
        <f>IFERROR(Table1[[#This Row],[pledged]]/Table1[[#This Row],[backers_count]],0)</f>
        <v>27.472841328413285</v>
      </c>
      <c r="T2042" s="5" t="s">
        <v>8319</v>
      </c>
      <c r="U2042" s="5" t="s">
        <v>8349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 t="str">
        <f>TEXT(((Table1[[#This Row],[deadline]]/60/60)/24)+DATE(1970,1,1),"mmm")</f>
        <v>Nov</v>
      </c>
      <c r="K2043" s="14" t="str">
        <f>TEXT(((Table1[[#This Row],[deadline]]/60/60)/24)+DATE(1970,1,1),"yyyy")</f>
        <v>2016</v>
      </c>
      <c r="L2043">
        <v>1476189427</v>
      </c>
      <c r="M2043">
        <f>((Table1[[#This Row],[launched_at]]/60/60)/24)+DATE(1970,1,1)+(-5/24)</f>
        <v>42654.317442129628</v>
      </c>
      <c r="N2043" t="b">
        <v>0</v>
      </c>
      <c r="O2043">
        <v>120</v>
      </c>
      <c r="P2043" t="b">
        <v>1</v>
      </c>
      <c r="Q2043" t="s">
        <v>8295</v>
      </c>
      <c r="R2043" s="5">
        <f>Table1[[#This Row],[pledged]]/D2043</f>
        <v>1.8186315789473684</v>
      </c>
      <c r="S2043" s="6">
        <f>IFERROR(Table1[[#This Row],[pledged]]/Table1[[#This Row],[backers_count]],0)</f>
        <v>143.97499999999999</v>
      </c>
      <c r="T2043" s="5" t="s">
        <v>8319</v>
      </c>
      <c r="U2043" s="5" t="s">
        <v>8349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 t="str">
        <f>TEXT(((Table1[[#This Row],[deadline]]/60/60)/24)+DATE(1970,1,1),"mmm")</f>
        <v>Jan</v>
      </c>
      <c r="K2044" s="14" t="str">
        <f>TEXT(((Table1[[#This Row],[deadline]]/60/60)/24)+DATE(1970,1,1),"yyyy")</f>
        <v>2016</v>
      </c>
      <c r="L2044">
        <v>1448297974</v>
      </c>
      <c r="M2044">
        <f>((Table1[[#This Row],[launched_at]]/60/60)/24)+DATE(1970,1,1)+(-5/24)</f>
        <v>42331.499699074069</v>
      </c>
      <c r="N2044" t="b">
        <v>0</v>
      </c>
      <c r="O2044">
        <v>140</v>
      </c>
      <c r="P2044" t="b">
        <v>1</v>
      </c>
      <c r="Q2044" t="s">
        <v>8295</v>
      </c>
      <c r="R2044" s="5">
        <f>Table1[[#This Row],[pledged]]/D2044</f>
        <v>1.2353000000000001</v>
      </c>
      <c r="S2044" s="6">
        <f>IFERROR(Table1[[#This Row],[pledged]]/Table1[[#This Row],[backers_count]],0)</f>
        <v>88.23571428571428</v>
      </c>
      <c r="T2044" s="5" t="s">
        <v>8319</v>
      </c>
      <c r="U2044" s="5" t="s">
        <v>8349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 t="str">
        <f>TEXT(((Table1[[#This Row],[deadline]]/60/60)/24)+DATE(1970,1,1),"mmm")</f>
        <v>Dec</v>
      </c>
      <c r="K2045" s="14" t="str">
        <f>TEXT(((Table1[[#This Row],[deadline]]/60/60)/24)+DATE(1970,1,1),"yyyy")</f>
        <v>2016</v>
      </c>
      <c r="L2045">
        <v>1476764077</v>
      </c>
      <c r="M2045">
        <f>((Table1[[#This Row],[launched_at]]/60/60)/24)+DATE(1970,1,1)+(-5/24)</f>
        <v>42660.968483796292</v>
      </c>
      <c r="N2045" t="b">
        <v>0</v>
      </c>
      <c r="O2045">
        <v>193</v>
      </c>
      <c r="P2045" t="b">
        <v>1</v>
      </c>
      <c r="Q2045" t="s">
        <v>8295</v>
      </c>
      <c r="R2045" s="5">
        <f>Table1[[#This Row],[pledged]]/D2045</f>
        <v>5.0620938628158845</v>
      </c>
      <c r="S2045" s="6">
        <f>IFERROR(Table1[[#This Row],[pledged]]/Table1[[#This Row],[backers_count]],0)</f>
        <v>36.326424870466319</v>
      </c>
      <c r="T2045" s="5" t="s">
        <v>8319</v>
      </c>
      <c r="U2045" s="5" t="s">
        <v>8349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 t="str">
        <f>TEXT(((Table1[[#This Row],[deadline]]/60/60)/24)+DATE(1970,1,1),"mmm")</f>
        <v>Jun</v>
      </c>
      <c r="K2046" s="14" t="str">
        <f>TEXT(((Table1[[#This Row],[deadline]]/60/60)/24)+DATE(1970,1,1),"yyyy")</f>
        <v>2015</v>
      </c>
      <c r="L2046">
        <v>1431620714</v>
      </c>
      <c r="M2046">
        <f>((Table1[[#This Row],[launched_at]]/60/60)/24)+DATE(1970,1,1)+(-5/24)</f>
        <v>42138.475856481477</v>
      </c>
      <c r="N2046" t="b">
        <v>0</v>
      </c>
      <c r="O2046">
        <v>180</v>
      </c>
      <c r="P2046" t="b">
        <v>1</v>
      </c>
      <c r="Q2046" t="s">
        <v>8295</v>
      </c>
      <c r="R2046" s="5">
        <f>Table1[[#This Row],[pledged]]/D2046</f>
        <v>1.0821333333333334</v>
      </c>
      <c r="S2046" s="6">
        <f>IFERROR(Table1[[#This Row],[pledged]]/Table1[[#This Row],[backers_count]],0)</f>
        <v>90.177777777777777</v>
      </c>
      <c r="T2046" s="5" t="s">
        <v>8319</v>
      </c>
      <c r="U2046" s="5" t="s">
        <v>8349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 t="str">
        <f>TEXT(((Table1[[#This Row],[deadline]]/60/60)/24)+DATE(1970,1,1),"mmm")</f>
        <v>Jul</v>
      </c>
      <c r="K2047" s="14" t="str">
        <f>TEXT(((Table1[[#This Row],[deadline]]/60/60)/24)+DATE(1970,1,1),"yyyy")</f>
        <v>2012</v>
      </c>
      <c r="L2047">
        <v>1339207647</v>
      </c>
      <c r="M2047">
        <f>((Table1[[#This Row],[launched_at]]/60/60)/24)+DATE(1970,1,1)+(-5/24)</f>
        <v>41068.880173611105</v>
      </c>
      <c r="N2047" t="b">
        <v>0</v>
      </c>
      <c r="O2047">
        <v>263</v>
      </c>
      <c r="P2047" t="b">
        <v>1</v>
      </c>
      <c r="Q2047" t="s">
        <v>8295</v>
      </c>
      <c r="R2047" s="5">
        <f>Table1[[#This Row],[pledged]]/D2047</f>
        <v>8.1918387755102042</v>
      </c>
      <c r="S2047" s="6">
        <f>IFERROR(Table1[[#This Row],[pledged]]/Table1[[#This Row],[backers_count]],0)</f>
        <v>152.62361216730039</v>
      </c>
      <c r="T2047" s="5" t="s">
        <v>8319</v>
      </c>
      <c r="U2047" s="5" t="s">
        <v>8349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 t="str">
        <f>TEXT(((Table1[[#This Row],[deadline]]/60/60)/24)+DATE(1970,1,1),"mmm")</f>
        <v>May</v>
      </c>
      <c r="K2048" s="14" t="str">
        <f>TEXT(((Table1[[#This Row],[deadline]]/60/60)/24)+DATE(1970,1,1),"yyyy")</f>
        <v>2013</v>
      </c>
      <c r="L2048">
        <v>1366690044</v>
      </c>
      <c r="M2048">
        <f>((Table1[[#This Row],[launched_at]]/60/60)/24)+DATE(1970,1,1)+(-5/24)</f>
        <v>41386.963472222218</v>
      </c>
      <c r="N2048" t="b">
        <v>0</v>
      </c>
      <c r="O2048">
        <v>217</v>
      </c>
      <c r="P2048" t="b">
        <v>1</v>
      </c>
      <c r="Q2048" t="s">
        <v>8295</v>
      </c>
      <c r="R2048" s="5">
        <f>Table1[[#This Row],[pledged]]/D2048</f>
        <v>1.2110000000000001</v>
      </c>
      <c r="S2048" s="6">
        <f>IFERROR(Table1[[#This Row],[pledged]]/Table1[[#This Row],[backers_count]],0)</f>
        <v>55.806451612903224</v>
      </c>
      <c r="T2048" s="5" t="s">
        <v>8319</v>
      </c>
      <c r="U2048" s="5" t="s">
        <v>8349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 t="str">
        <f>TEXT(((Table1[[#This Row],[deadline]]/60/60)/24)+DATE(1970,1,1),"mmm")</f>
        <v>Apr</v>
      </c>
      <c r="K2049" s="14" t="str">
        <f>TEXT(((Table1[[#This Row],[deadline]]/60/60)/24)+DATE(1970,1,1),"yyyy")</f>
        <v>2015</v>
      </c>
      <c r="L2049">
        <v>1426714870</v>
      </c>
      <c r="M2049">
        <f>((Table1[[#This Row],[launched_at]]/60/60)/24)+DATE(1970,1,1)+(-5/24)</f>
        <v>42081.695254629631</v>
      </c>
      <c r="N2049" t="b">
        <v>0</v>
      </c>
      <c r="O2049">
        <v>443</v>
      </c>
      <c r="P2049" t="b">
        <v>1</v>
      </c>
      <c r="Q2049" t="s">
        <v>8295</v>
      </c>
      <c r="R2049" s="5">
        <f>Table1[[#This Row],[pledged]]/D2049</f>
        <v>1.0299897959183673</v>
      </c>
      <c r="S2049" s="6">
        <f>IFERROR(Table1[[#This Row],[pledged]]/Table1[[#This Row],[backers_count]],0)</f>
        <v>227.85327313769753</v>
      </c>
      <c r="T2049" s="5" t="s">
        <v>8319</v>
      </c>
      <c r="U2049" s="5" t="s">
        <v>8349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 t="str">
        <f>TEXT(((Table1[[#This Row],[deadline]]/60/60)/24)+DATE(1970,1,1),"mmm")</f>
        <v>May</v>
      </c>
      <c r="K2050" s="14" t="str">
        <f>TEXT(((Table1[[#This Row],[deadline]]/60/60)/24)+DATE(1970,1,1),"yyyy")</f>
        <v>2013</v>
      </c>
      <c r="L2050">
        <v>1366731491</v>
      </c>
      <c r="M2050">
        <f>((Table1[[#This Row],[launched_at]]/60/60)/24)+DATE(1970,1,1)+(-5/24)</f>
        <v>41387.443182870367</v>
      </c>
      <c r="N2050" t="b">
        <v>0</v>
      </c>
      <c r="O2050">
        <v>1373</v>
      </c>
      <c r="P2050" t="b">
        <v>1</v>
      </c>
      <c r="Q2050" t="s">
        <v>8295</v>
      </c>
      <c r="R2050" s="5">
        <f>Table1[[#This Row],[pledged]]/D2050</f>
        <v>1.4833229411764706</v>
      </c>
      <c r="S2050" s="6">
        <f>IFERROR(Table1[[#This Row],[pledged]]/Table1[[#This Row],[backers_count]],0)</f>
        <v>91.82989803350327</v>
      </c>
      <c r="T2050" s="5" t="s">
        <v>8319</v>
      </c>
      <c r="U2050" s="5" t="s">
        <v>8349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 t="str">
        <f>TEXT(((Table1[[#This Row],[deadline]]/60/60)/24)+DATE(1970,1,1),"mmm")</f>
        <v>Dec</v>
      </c>
      <c r="K2051" s="14" t="str">
        <f>TEXT(((Table1[[#This Row],[deadline]]/60/60)/24)+DATE(1970,1,1),"yyyy")</f>
        <v>2013</v>
      </c>
      <c r="L2051">
        <v>1382963963</v>
      </c>
      <c r="M2051">
        <f>((Table1[[#This Row],[launched_at]]/60/60)/24)+DATE(1970,1,1)+(-5/24)</f>
        <v>41575.319016203699</v>
      </c>
      <c r="N2051" t="b">
        <v>0</v>
      </c>
      <c r="O2051">
        <v>742</v>
      </c>
      <c r="P2051" t="b">
        <v>1</v>
      </c>
      <c r="Q2051" t="s">
        <v>8295</v>
      </c>
      <c r="R2051" s="5">
        <f>Table1[[#This Row],[pledged]]/D2051</f>
        <v>1.2019070000000001</v>
      </c>
      <c r="S2051" s="6">
        <f>IFERROR(Table1[[#This Row],[pledged]]/Table1[[#This Row],[backers_count]],0)</f>
        <v>80.991037735849048</v>
      </c>
      <c r="T2051" s="5" t="s">
        <v>8319</v>
      </c>
      <c r="U2051" s="5" t="s">
        <v>8349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 t="str">
        <f>TEXT(((Table1[[#This Row],[deadline]]/60/60)/24)+DATE(1970,1,1),"mmm")</f>
        <v>May</v>
      </c>
      <c r="K2052" s="14" t="str">
        <f>TEXT(((Table1[[#This Row],[deadline]]/60/60)/24)+DATE(1970,1,1),"yyyy")</f>
        <v>2015</v>
      </c>
      <c r="L2052">
        <v>1429580578</v>
      </c>
      <c r="M2052">
        <f>((Table1[[#This Row],[launched_at]]/60/60)/24)+DATE(1970,1,1)+(-5/24)</f>
        <v>42114.863171296289</v>
      </c>
      <c r="N2052" t="b">
        <v>0</v>
      </c>
      <c r="O2052">
        <v>170</v>
      </c>
      <c r="P2052" t="b">
        <v>1</v>
      </c>
      <c r="Q2052" t="s">
        <v>8295</v>
      </c>
      <c r="R2052" s="5">
        <f>Table1[[#This Row],[pledged]]/D2052</f>
        <v>4.7327000000000004</v>
      </c>
      <c r="S2052" s="6">
        <f>IFERROR(Table1[[#This Row],[pledged]]/Table1[[#This Row],[backers_count]],0)</f>
        <v>278.39411764705881</v>
      </c>
      <c r="T2052" s="5" t="s">
        <v>8319</v>
      </c>
      <c r="U2052" s="5" t="s">
        <v>8349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 t="str">
        <f>TEXT(((Table1[[#This Row],[deadline]]/60/60)/24)+DATE(1970,1,1),"mmm")</f>
        <v>Dec</v>
      </c>
      <c r="K2053" s="14" t="str">
        <f>TEXT(((Table1[[#This Row],[deadline]]/60/60)/24)+DATE(1970,1,1),"yyyy")</f>
        <v>2013</v>
      </c>
      <c r="L2053">
        <v>1385425937</v>
      </c>
      <c r="M2053">
        <f>((Table1[[#This Row],[launched_at]]/60/60)/24)+DATE(1970,1,1)+(-5/24)</f>
        <v>41603.814085648148</v>
      </c>
      <c r="N2053" t="b">
        <v>0</v>
      </c>
      <c r="O2053">
        <v>242</v>
      </c>
      <c r="P2053" t="b">
        <v>1</v>
      </c>
      <c r="Q2053" t="s">
        <v>8295</v>
      </c>
      <c r="R2053" s="5">
        <f>Table1[[#This Row],[pledged]]/D2053</f>
        <v>1.303625</v>
      </c>
      <c r="S2053" s="6">
        <f>IFERROR(Table1[[#This Row],[pledged]]/Table1[[#This Row],[backers_count]],0)</f>
        <v>43.095041322314053</v>
      </c>
      <c r="T2053" s="5" t="s">
        <v>8319</v>
      </c>
      <c r="U2053" s="5" t="s">
        <v>8349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 t="str">
        <f>TEXT(((Table1[[#This Row],[deadline]]/60/60)/24)+DATE(1970,1,1),"mmm")</f>
        <v>Feb</v>
      </c>
      <c r="K2054" s="14" t="str">
        <f>TEXT(((Table1[[#This Row],[deadline]]/60/60)/24)+DATE(1970,1,1),"yyyy")</f>
        <v>2016</v>
      </c>
      <c r="L2054">
        <v>1452045653</v>
      </c>
      <c r="M2054">
        <f>((Table1[[#This Row],[launched_at]]/60/60)/24)+DATE(1970,1,1)+(-5/24)</f>
        <v>42374.875613425924</v>
      </c>
      <c r="N2054" t="b">
        <v>0</v>
      </c>
      <c r="O2054">
        <v>541</v>
      </c>
      <c r="P2054" t="b">
        <v>1</v>
      </c>
      <c r="Q2054" t="s">
        <v>8295</v>
      </c>
      <c r="R2054" s="5">
        <f>Table1[[#This Row],[pledged]]/D2054</f>
        <v>3.5304799999999998</v>
      </c>
      <c r="S2054" s="6">
        <f>IFERROR(Table1[[#This Row],[pledged]]/Table1[[#This Row],[backers_count]],0)</f>
        <v>326.29205175600737</v>
      </c>
      <c r="T2054" s="5" t="s">
        <v>8319</v>
      </c>
      <c r="U2054" s="5" t="s">
        <v>8349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 t="str">
        <f>TEXT(((Table1[[#This Row],[deadline]]/60/60)/24)+DATE(1970,1,1),"mmm")</f>
        <v>Nov</v>
      </c>
      <c r="K2055" s="14" t="str">
        <f>TEXT(((Table1[[#This Row],[deadline]]/60/60)/24)+DATE(1970,1,1),"yyyy")</f>
        <v>2015</v>
      </c>
      <c r="L2055">
        <v>1445870951</v>
      </c>
      <c r="M2055">
        <f>((Table1[[#This Row],[launched_at]]/60/60)/24)+DATE(1970,1,1)+(-5/24)</f>
        <v>42303.409155092588</v>
      </c>
      <c r="N2055" t="b">
        <v>0</v>
      </c>
      <c r="O2055">
        <v>121</v>
      </c>
      <c r="P2055" t="b">
        <v>1</v>
      </c>
      <c r="Q2055" t="s">
        <v>8295</v>
      </c>
      <c r="R2055" s="5">
        <f>Table1[[#This Row],[pledged]]/D2055</f>
        <v>1.0102</v>
      </c>
      <c r="S2055" s="6">
        <f>IFERROR(Table1[[#This Row],[pledged]]/Table1[[#This Row],[backers_count]],0)</f>
        <v>41.743801652892564</v>
      </c>
      <c r="T2055" s="5" t="s">
        <v>8319</v>
      </c>
      <c r="U2055" s="5" t="s">
        <v>8349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 t="str">
        <f>TEXT(((Table1[[#This Row],[deadline]]/60/60)/24)+DATE(1970,1,1),"mmm")</f>
        <v>May</v>
      </c>
      <c r="K2056" s="14" t="str">
        <f>TEXT(((Table1[[#This Row],[deadline]]/60/60)/24)+DATE(1970,1,1),"yyyy")</f>
        <v>2014</v>
      </c>
      <c r="L2056">
        <v>1396441810</v>
      </c>
      <c r="M2056">
        <f>((Table1[[#This Row],[launched_at]]/60/60)/24)+DATE(1970,1,1)+(-5/24)</f>
        <v>41731.312615740739</v>
      </c>
      <c r="N2056" t="b">
        <v>0</v>
      </c>
      <c r="O2056">
        <v>621</v>
      </c>
      <c r="P2056" t="b">
        <v>1</v>
      </c>
      <c r="Q2056" t="s">
        <v>8295</v>
      </c>
      <c r="R2056" s="5">
        <f>Table1[[#This Row],[pledged]]/D2056</f>
        <v>1.1359142857142857</v>
      </c>
      <c r="S2056" s="6">
        <f>IFERROR(Table1[[#This Row],[pledged]]/Table1[[#This Row],[backers_count]],0)</f>
        <v>64.020933977455712</v>
      </c>
      <c r="T2056" s="5" t="s">
        <v>8319</v>
      </c>
      <c r="U2056" s="5" t="s">
        <v>8349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 t="str">
        <f>TEXT(((Table1[[#This Row],[deadline]]/60/60)/24)+DATE(1970,1,1),"mmm")</f>
        <v>Dec</v>
      </c>
      <c r="K2057" s="14" t="str">
        <f>TEXT(((Table1[[#This Row],[deadline]]/60/60)/24)+DATE(1970,1,1),"yyyy")</f>
        <v>2014</v>
      </c>
      <c r="L2057">
        <v>1415031043</v>
      </c>
      <c r="M2057">
        <f>((Table1[[#This Row],[launched_at]]/60/60)/24)+DATE(1970,1,1)+(-5/24)</f>
        <v>41946.465775462959</v>
      </c>
      <c r="N2057" t="b">
        <v>0</v>
      </c>
      <c r="O2057">
        <v>101</v>
      </c>
      <c r="P2057" t="b">
        <v>1</v>
      </c>
      <c r="Q2057" t="s">
        <v>8295</v>
      </c>
      <c r="R2057" s="5">
        <f>Table1[[#This Row],[pledged]]/D2057</f>
        <v>1.6741666666666666</v>
      </c>
      <c r="S2057" s="6">
        <f>IFERROR(Table1[[#This Row],[pledged]]/Table1[[#This Row],[backers_count]],0)</f>
        <v>99.455445544554451</v>
      </c>
      <c r="T2057" s="5" t="s">
        <v>8319</v>
      </c>
      <c r="U2057" s="5" t="s">
        <v>8349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 t="str">
        <f>TEXT(((Table1[[#This Row],[deadline]]/60/60)/24)+DATE(1970,1,1),"mmm")</f>
        <v>Apr</v>
      </c>
      <c r="K2058" s="14" t="str">
        <f>TEXT(((Table1[[#This Row],[deadline]]/60/60)/24)+DATE(1970,1,1),"yyyy")</f>
        <v>2013</v>
      </c>
      <c r="L2058">
        <v>1363630542</v>
      </c>
      <c r="M2058">
        <f>((Table1[[#This Row],[launched_at]]/60/60)/24)+DATE(1970,1,1)+(-5/24)</f>
        <v>41351.552569444444</v>
      </c>
      <c r="N2058" t="b">
        <v>0</v>
      </c>
      <c r="O2058">
        <v>554</v>
      </c>
      <c r="P2058" t="b">
        <v>1</v>
      </c>
      <c r="Q2058" t="s">
        <v>8295</v>
      </c>
      <c r="R2058" s="5">
        <f>Table1[[#This Row],[pledged]]/D2058</f>
        <v>1.5345200000000001</v>
      </c>
      <c r="S2058" s="6">
        <f>IFERROR(Table1[[#This Row],[pledged]]/Table1[[#This Row],[backers_count]],0)</f>
        <v>138.49458483754512</v>
      </c>
      <c r="T2058" s="5" t="s">
        <v>8319</v>
      </c>
      <c r="U2058" s="5" t="s">
        <v>8349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 t="str">
        <f>TEXT(((Table1[[#This Row],[deadline]]/60/60)/24)+DATE(1970,1,1),"mmm")</f>
        <v>Feb</v>
      </c>
      <c r="K2059" s="14" t="str">
        <f>TEXT(((Table1[[#This Row],[deadline]]/60/60)/24)+DATE(1970,1,1),"yyyy")</f>
        <v>2016</v>
      </c>
      <c r="L2059">
        <v>1453895532</v>
      </c>
      <c r="M2059">
        <f>((Table1[[#This Row],[launched_at]]/60/60)/24)+DATE(1970,1,1)+(-5/24)</f>
        <v>42396.286249999997</v>
      </c>
      <c r="N2059" t="b">
        <v>0</v>
      </c>
      <c r="O2059">
        <v>666</v>
      </c>
      <c r="P2059" t="b">
        <v>1</v>
      </c>
      <c r="Q2059" t="s">
        <v>8295</v>
      </c>
      <c r="R2059" s="5">
        <f>Table1[[#This Row],[pledged]]/D2059</f>
        <v>2.022322</v>
      </c>
      <c r="S2059" s="6">
        <f>IFERROR(Table1[[#This Row],[pledged]]/Table1[[#This Row],[backers_count]],0)</f>
        <v>45.547792792792798</v>
      </c>
      <c r="T2059" s="5" t="s">
        <v>8319</v>
      </c>
      <c r="U2059" s="5" t="s">
        <v>8349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 t="str">
        <f>TEXT(((Table1[[#This Row],[deadline]]/60/60)/24)+DATE(1970,1,1),"mmm")</f>
        <v>Mar</v>
      </c>
      <c r="K2060" s="14" t="str">
        <f>TEXT(((Table1[[#This Row],[deadline]]/60/60)/24)+DATE(1970,1,1),"yyyy")</f>
        <v>2015</v>
      </c>
      <c r="L2060">
        <v>1421916830</v>
      </c>
      <c r="M2060">
        <f>((Table1[[#This Row],[launched_at]]/60/60)/24)+DATE(1970,1,1)+(-5/24)</f>
        <v>42026.16238425926</v>
      </c>
      <c r="N2060" t="b">
        <v>0</v>
      </c>
      <c r="O2060">
        <v>410</v>
      </c>
      <c r="P2060" t="b">
        <v>1</v>
      </c>
      <c r="Q2060" t="s">
        <v>8295</v>
      </c>
      <c r="R2060" s="5">
        <f>Table1[[#This Row],[pledged]]/D2060</f>
        <v>1.6828125</v>
      </c>
      <c r="S2060" s="6">
        <f>IFERROR(Table1[[#This Row],[pledged]]/Table1[[#This Row],[backers_count]],0)</f>
        <v>10.507317073170732</v>
      </c>
      <c r="T2060" s="5" t="s">
        <v>8319</v>
      </c>
      <c r="U2060" s="5" t="s">
        <v>8349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 t="str">
        <f>TEXT(((Table1[[#This Row],[deadline]]/60/60)/24)+DATE(1970,1,1),"mmm")</f>
        <v>Jan</v>
      </c>
      <c r="K2061" s="14" t="str">
        <f>TEXT(((Table1[[#This Row],[deadline]]/60/60)/24)+DATE(1970,1,1),"yyyy")</f>
        <v>2016</v>
      </c>
      <c r="L2061">
        <v>1450880854</v>
      </c>
      <c r="M2061">
        <f>((Table1[[#This Row],[launched_at]]/60/60)/24)+DATE(1970,1,1)+(-5/24)</f>
        <v>42361.394143518519</v>
      </c>
      <c r="N2061" t="b">
        <v>0</v>
      </c>
      <c r="O2061">
        <v>375</v>
      </c>
      <c r="P2061" t="b">
        <v>1</v>
      </c>
      <c r="Q2061" t="s">
        <v>8295</v>
      </c>
      <c r="R2061" s="5">
        <f>Table1[[#This Row],[pledged]]/D2061</f>
        <v>1.4345666666666668</v>
      </c>
      <c r="S2061" s="6">
        <f>IFERROR(Table1[[#This Row],[pledged]]/Table1[[#This Row],[backers_count]],0)</f>
        <v>114.76533333333333</v>
      </c>
      <c r="T2061" s="5" t="s">
        <v>8319</v>
      </c>
      <c r="U2061" s="5" t="s">
        <v>8349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 t="str">
        <f>TEXT(((Table1[[#This Row],[deadline]]/60/60)/24)+DATE(1970,1,1),"mmm")</f>
        <v>Jul</v>
      </c>
      <c r="K2062" s="14" t="str">
        <f>TEXT(((Table1[[#This Row],[deadline]]/60/60)/24)+DATE(1970,1,1),"yyyy")</f>
        <v>2014</v>
      </c>
      <c r="L2062">
        <v>1400945150</v>
      </c>
      <c r="M2062">
        <f>((Table1[[#This Row],[launched_at]]/60/60)/24)+DATE(1970,1,1)+(-5/24)</f>
        <v>41783.434606481482</v>
      </c>
      <c r="N2062" t="b">
        <v>0</v>
      </c>
      <c r="O2062">
        <v>1364</v>
      </c>
      <c r="P2062" t="b">
        <v>1</v>
      </c>
      <c r="Q2062" t="s">
        <v>8295</v>
      </c>
      <c r="R2062" s="5">
        <f>Table1[[#This Row],[pledged]]/D2062</f>
        <v>1.964</v>
      </c>
      <c r="S2062" s="6">
        <f>IFERROR(Table1[[#This Row],[pledged]]/Table1[[#This Row],[backers_count]],0)</f>
        <v>35.997067448680355</v>
      </c>
      <c r="T2062" s="5" t="s">
        <v>8319</v>
      </c>
      <c r="U2062" s="5" t="s">
        <v>8349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 t="str">
        <f>TEXT(((Table1[[#This Row],[deadline]]/60/60)/24)+DATE(1970,1,1),"mmm")</f>
        <v>Dec</v>
      </c>
      <c r="K2063" s="14" t="str">
        <f>TEXT(((Table1[[#This Row],[deadline]]/60/60)/24)+DATE(1970,1,1),"yyyy")</f>
        <v>2016</v>
      </c>
      <c r="L2063">
        <v>1480616454</v>
      </c>
      <c r="M2063">
        <f>((Table1[[#This Row],[launched_at]]/60/60)/24)+DATE(1970,1,1)+(-5/24)</f>
        <v>42705.556180555555</v>
      </c>
      <c r="N2063" t="b">
        <v>0</v>
      </c>
      <c r="O2063">
        <v>35</v>
      </c>
      <c r="P2063" t="b">
        <v>1</v>
      </c>
      <c r="Q2063" t="s">
        <v>8295</v>
      </c>
      <c r="R2063" s="5">
        <f>Table1[[#This Row],[pledged]]/D2063</f>
        <v>1.0791999999999999</v>
      </c>
      <c r="S2063" s="6">
        <f>IFERROR(Table1[[#This Row],[pledged]]/Table1[[#This Row],[backers_count]],0)</f>
        <v>154.17142857142858</v>
      </c>
      <c r="T2063" s="5" t="s">
        <v>8319</v>
      </c>
      <c r="U2063" s="5" t="s">
        <v>8349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 t="str">
        <f>TEXT(((Table1[[#This Row],[deadline]]/60/60)/24)+DATE(1970,1,1),"mmm")</f>
        <v>Mar</v>
      </c>
      <c r="K2064" s="14" t="str">
        <f>TEXT(((Table1[[#This Row],[deadline]]/60/60)/24)+DATE(1970,1,1),"yyyy")</f>
        <v>2016</v>
      </c>
      <c r="L2064">
        <v>1456218698</v>
      </c>
      <c r="M2064">
        <f>((Table1[[#This Row],[launched_at]]/60/60)/24)+DATE(1970,1,1)+(-5/24)</f>
        <v>42423.174745370365</v>
      </c>
      <c r="N2064" t="b">
        <v>0</v>
      </c>
      <c r="O2064">
        <v>203</v>
      </c>
      <c r="P2064" t="b">
        <v>1</v>
      </c>
      <c r="Q2064" t="s">
        <v>8295</v>
      </c>
      <c r="R2064" s="5">
        <f>Table1[[#This Row],[pledged]]/D2064</f>
        <v>1.14977</v>
      </c>
      <c r="S2064" s="6">
        <f>IFERROR(Table1[[#This Row],[pledged]]/Table1[[#This Row],[backers_count]],0)</f>
        <v>566.38916256157631</v>
      </c>
      <c r="T2064" s="5" t="s">
        <v>8319</v>
      </c>
      <c r="U2064" s="5" t="s">
        <v>8349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 t="str">
        <f>TEXT(((Table1[[#This Row],[deadline]]/60/60)/24)+DATE(1970,1,1),"mmm")</f>
        <v>May</v>
      </c>
      <c r="K2065" s="14" t="str">
        <f>TEXT(((Table1[[#This Row],[deadline]]/60/60)/24)+DATE(1970,1,1),"yyyy")</f>
        <v>2016</v>
      </c>
      <c r="L2065">
        <v>1460482501</v>
      </c>
      <c r="M2065">
        <f>((Table1[[#This Row],[launched_at]]/60/60)/24)+DATE(1970,1,1)+(-5/24)</f>
        <v>42472.524317129624</v>
      </c>
      <c r="N2065" t="b">
        <v>0</v>
      </c>
      <c r="O2065">
        <v>49</v>
      </c>
      <c r="P2065" t="b">
        <v>1</v>
      </c>
      <c r="Q2065" t="s">
        <v>8295</v>
      </c>
      <c r="R2065" s="5">
        <f>Table1[[#This Row],[pledged]]/D2065</f>
        <v>1.4804999999999999</v>
      </c>
      <c r="S2065" s="6">
        <f>IFERROR(Table1[[#This Row],[pledged]]/Table1[[#This Row],[backers_count]],0)</f>
        <v>120.85714285714286</v>
      </c>
      <c r="T2065" s="5" t="s">
        <v>8319</v>
      </c>
      <c r="U2065" s="5" t="s">
        <v>8349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 t="str">
        <f>TEXT(((Table1[[#This Row],[deadline]]/60/60)/24)+DATE(1970,1,1),"mmm")</f>
        <v>May</v>
      </c>
      <c r="K2066" s="14" t="str">
        <f>TEXT(((Table1[[#This Row],[deadline]]/60/60)/24)+DATE(1970,1,1),"yyyy")</f>
        <v>2013</v>
      </c>
      <c r="L2066">
        <v>1366879523</v>
      </c>
      <c r="M2066">
        <f>((Table1[[#This Row],[launched_at]]/60/60)/24)+DATE(1970,1,1)+(-5/24)</f>
        <v>41389.1565162037</v>
      </c>
      <c r="N2066" t="b">
        <v>0</v>
      </c>
      <c r="O2066">
        <v>5812</v>
      </c>
      <c r="P2066" t="b">
        <v>1</v>
      </c>
      <c r="Q2066" t="s">
        <v>8295</v>
      </c>
      <c r="R2066" s="5">
        <f>Table1[[#This Row],[pledged]]/D2066</f>
        <v>1.9116676082790633</v>
      </c>
      <c r="S2066" s="6">
        <f>IFERROR(Table1[[#This Row],[pledged]]/Table1[[#This Row],[backers_count]],0)</f>
        <v>86.163845492085343</v>
      </c>
      <c r="T2066" s="5" t="s">
        <v>8319</v>
      </c>
      <c r="U2066" s="5" t="s">
        <v>8349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 t="str">
        <f>TEXT(((Table1[[#This Row],[deadline]]/60/60)/24)+DATE(1970,1,1),"mmm")</f>
        <v>Dec</v>
      </c>
      <c r="K2067" s="14" t="str">
        <f>TEXT(((Table1[[#This Row],[deadline]]/60/60)/24)+DATE(1970,1,1),"yyyy")</f>
        <v>2013</v>
      </c>
      <c r="L2067">
        <v>1385366429</v>
      </c>
      <c r="M2067">
        <f>((Table1[[#This Row],[launched_at]]/60/60)/24)+DATE(1970,1,1)+(-5/24)</f>
        <v>41603.125335648147</v>
      </c>
      <c r="N2067" t="b">
        <v>0</v>
      </c>
      <c r="O2067">
        <v>1556</v>
      </c>
      <c r="P2067" t="b">
        <v>1</v>
      </c>
      <c r="Q2067" t="s">
        <v>8295</v>
      </c>
      <c r="R2067" s="5">
        <f>Table1[[#This Row],[pledged]]/D2067</f>
        <v>1.99215125</v>
      </c>
      <c r="S2067" s="6">
        <f>IFERROR(Table1[[#This Row],[pledged]]/Table1[[#This Row],[backers_count]],0)</f>
        <v>51.212114395886893</v>
      </c>
      <c r="T2067" s="5" t="s">
        <v>8319</v>
      </c>
      <c r="U2067" s="5" t="s">
        <v>8349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 t="str">
        <f>TEXT(((Table1[[#This Row],[deadline]]/60/60)/24)+DATE(1970,1,1),"mmm")</f>
        <v>Aug</v>
      </c>
      <c r="K2068" s="14" t="str">
        <f>TEXT(((Table1[[#This Row],[deadline]]/60/60)/24)+DATE(1970,1,1),"yyyy")</f>
        <v>2014</v>
      </c>
      <c r="L2068">
        <v>1406226683</v>
      </c>
      <c r="M2068">
        <f>((Table1[[#This Row],[launched_at]]/60/60)/24)+DATE(1970,1,1)+(-5/24)</f>
        <v>41844.563460648147</v>
      </c>
      <c r="N2068" t="b">
        <v>0</v>
      </c>
      <c r="O2068">
        <v>65</v>
      </c>
      <c r="P2068" t="b">
        <v>1</v>
      </c>
      <c r="Q2068" t="s">
        <v>8295</v>
      </c>
      <c r="R2068" s="5">
        <f>Table1[[#This Row],[pledged]]/D2068</f>
        <v>2.1859999999999999</v>
      </c>
      <c r="S2068" s="6">
        <f>IFERROR(Table1[[#This Row],[pledged]]/Table1[[#This Row],[backers_count]],0)</f>
        <v>67.261538461538464</v>
      </c>
      <c r="T2068" s="5" t="s">
        <v>8319</v>
      </c>
      <c r="U2068" s="5" t="s">
        <v>8349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 t="str">
        <f>TEXT(((Table1[[#This Row],[deadline]]/60/60)/24)+DATE(1970,1,1),"mmm")</f>
        <v>May</v>
      </c>
      <c r="K2069" s="14" t="str">
        <f>TEXT(((Table1[[#This Row],[deadline]]/60/60)/24)+DATE(1970,1,1),"yyyy")</f>
        <v>2015</v>
      </c>
      <c r="L2069">
        <v>1429648176</v>
      </c>
      <c r="M2069">
        <f>((Table1[[#This Row],[launched_at]]/60/60)/24)+DATE(1970,1,1)+(-5/24)</f>
        <v>42115.645555555551</v>
      </c>
      <c r="N2069" t="b">
        <v>0</v>
      </c>
      <c r="O2069">
        <v>10</v>
      </c>
      <c r="P2069" t="b">
        <v>1</v>
      </c>
      <c r="Q2069" t="s">
        <v>8295</v>
      </c>
      <c r="R2069" s="5">
        <f>Table1[[#This Row],[pledged]]/D2069</f>
        <v>1.2686868686868686</v>
      </c>
      <c r="S2069" s="6">
        <f>IFERROR(Table1[[#This Row],[pledged]]/Table1[[#This Row],[backers_count]],0)</f>
        <v>62.8</v>
      </c>
      <c r="T2069" s="5" t="s">
        <v>8319</v>
      </c>
      <c r="U2069" s="5" t="s">
        <v>8349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 t="str">
        <f>TEXT(((Table1[[#This Row],[deadline]]/60/60)/24)+DATE(1970,1,1),"mmm")</f>
        <v>Oct</v>
      </c>
      <c r="K2070" s="14" t="str">
        <f>TEXT(((Table1[[#This Row],[deadline]]/60/60)/24)+DATE(1970,1,1),"yyyy")</f>
        <v>2016</v>
      </c>
      <c r="L2070">
        <v>1474402315</v>
      </c>
      <c r="M2070">
        <f>((Table1[[#This Row],[launched_at]]/60/60)/24)+DATE(1970,1,1)+(-5/24)</f>
        <v>42633.633275462962</v>
      </c>
      <c r="N2070" t="b">
        <v>0</v>
      </c>
      <c r="O2070">
        <v>76</v>
      </c>
      <c r="P2070" t="b">
        <v>1</v>
      </c>
      <c r="Q2070" t="s">
        <v>8295</v>
      </c>
      <c r="R2070" s="5">
        <f>Table1[[#This Row],[pledged]]/D2070</f>
        <v>1.0522388</v>
      </c>
      <c r="S2070" s="6">
        <f>IFERROR(Table1[[#This Row],[pledged]]/Table1[[#This Row],[backers_count]],0)</f>
        <v>346.13118421052633</v>
      </c>
      <c r="T2070" s="5" t="s">
        <v>8319</v>
      </c>
      <c r="U2070" s="5" t="s">
        <v>8349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 t="str">
        <f>TEXT(((Table1[[#This Row],[deadline]]/60/60)/24)+DATE(1970,1,1),"mmm")</f>
        <v>Jan</v>
      </c>
      <c r="K2071" s="14" t="str">
        <f>TEXT(((Table1[[#This Row],[deadline]]/60/60)/24)+DATE(1970,1,1),"yyyy")</f>
        <v>2016</v>
      </c>
      <c r="L2071">
        <v>1449098391</v>
      </c>
      <c r="M2071">
        <f>((Table1[[#This Row],[launched_at]]/60/60)/24)+DATE(1970,1,1)+(-5/24)</f>
        <v>42340.763784722221</v>
      </c>
      <c r="N2071" t="b">
        <v>0</v>
      </c>
      <c r="O2071">
        <v>263</v>
      </c>
      <c r="P2071" t="b">
        <v>1</v>
      </c>
      <c r="Q2071" t="s">
        <v>8295</v>
      </c>
      <c r="R2071" s="5">
        <f>Table1[[#This Row],[pledged]]/D2071</f>
        <v>1.2840666000000001</v>
      </c>
      <c r="S2071" s="6">
        <f>IFERROR(Table1[[#This Row],[pledged]]/Table1[[#This Row],[backers_count]],0)</f>
        <v>244.11912547528519</v>
      </c>
      <c r="T2071" s="5" t="s">
        <v>8319</v>
      </c>
      <c r="U2071" s="5" t="s">
        <v>8349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 t="str">
        <f>TEXT(((Table1[[#This Row],[deadline]]/60/60)/24)+DATE(1970,1,1),"mmm")</f>
        <v>Jun</v>
      </c>
      <c r="K2072" s="14" t="str">
        <f>TEXT(((Table1[[#This Row],[deadline]]/60/60)/24)+DATE(1970,1,1),"yyyy")</f>
        <v>2016</v>
      </c>
      <c r="L2072">
        <v>1464536723</v>
      </c>
      <c r="M2072">
        <f>((Table1[[#This Row],[launched_at]]/60/60)/24)+DATE(1970,1,1)+(-5/24)</f>
        <v>42519.448182870365</v>
      </c>
      <c r="N2072" t="b">
        <v>0</v>
      </c>
      <c r="O2072">
        <v>1530</v>
      </c>
      <c r="P2072" t="b">
        <v>1</v>
      </c>
      <c r="Q2072" t="s">
        <v>8295</v>
      </c>
      <c r="R2072" s="5">
        <f>Table1[[#This Row],[pledged]]/D2072</f>
        <v>3.1732719999999999</v>
      </c>
      <c r="S2072" s="6">
        <f>IFERROR(Table1[[#This Row],[pledged]]/Table1[[#This Row],[backers_count]],0)</f>
        <v>259.25424836601309</v>
      </c>
      <c r="T2072" s="5" t="s">
        <v>8319</v>
      </c>
      <c r="U2072" s="5" t="s">
        <v>8349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 t="str">
        <f>TEXT(((Table1[[#This Row],[deadline]]/60/60)/24)+DATE(1970,1,1),"mmm")</f>
        <v>Oct</v>
      </c>
      <c r="K2073" s="14" t="str">
        <f>TEXT(((Table1[[#This Row],[deadline]]/60/60)/24)+DATE(1970,1,1),"yyyy")</f>
        <v>2016</v>
      </c>
      <c r="L2073">
        <v>1471502484</v>
      </c>
      <c r="M2073">
        <f>((Table1[[#This Row],[launched_at]]/60/60)/24)+DATE(1970,1,1)+(-5/24)</f>
        <v>42600.070416666662</v>
      </c>
      <c r="N2073" t="b">
        <v>0</v>
      </c>
      <c r="O2073">
        <v>278</v>
      </c>
      <c r="P2073" t="b">
        <v>1</v>
      </c>
      <c r="Q2073" t="s">
        <v>8295</v>
      </c>
      <c r="R2073" s="5">
        <f>Table1[[#This Row],[pledged]]/D2073</f>
        <v>2.8073000000000001</v>
      </c>
      <c r="S2073" s="6">
        <f>IFERROR(Table1[[#This Row],[pledged]]/Table1[[#This Row],[backers_count]],0)</f>
        <v>201.96402877697841</v>
      </c>
      <c r="T2073" s="5" t="s">
        <v>8319</v>
      </c>
      <c r="U2073" s="5" t="s">
        <v>8349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 t="str">
        <f>TEXT(((Table1[[#This Row],[deadline]]/60/60)/24)+DATE(1970,1,1),"mmm")</f>
        <v>May</v>
      </c>
      <c r="K2074" s="14" t="str">
        <f>TEXT(((Table1[[#This Row],[deadline]]/60/60)/24)+DATE(1970,1,1),"yyyy")</f>
        <v>2016</v>
      </c>
      <c r="L2074">
        <v>1460037432</v>
      </c>
      <c r="M2074">
        <f>((Table1[[#This Row],[launched_at]]/60/60)/24)+DATE(1970,1,1)+(-5/24)</f>
        <v>42467.373055555552</v>
      </c>
      <c r="N2074" t="b">
        <v>0</v>
      </c>
      <c r="O2074">
        <v>350</v>
      </c>
      <c r="P2074" t="b">
        <v>1</v>
      </c>
      <c r="Q2074" t="s">
        <v>8295</v>
      </c>
      <c r="R2074" s="5">
        <f>Table1[[#This Row],[pledged]]/D2074</f>
        <v>1.1073146853146854</v>
      </c>
      <c r="S2074" s="6">
        <f>IFERROR(Table1[[#This Row],[pledged]]/Table1[[#This Row],[backers_count]],0)</f>
        <v>226.20857142857142</v>
      </c>
      <c r="T2074" s="5" t="s">
        <v>8319</v>
      </c>
      <c r="U2074" s="5" t="s">
        <v>8349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 t="str">
        <f>TEXT(((Table1[[#This Row],[deadline]]/60/60)/24)+DATE(1970,1,1),"mmm")</f>
        <v>May</v>
      </c>
      <c r="K2075" s="14" t="str">
        <f>TEXT(((Table1[[#This Row],[deadline]]/60/60)/24)+DATE(1970,1,1),"yyyy")</f>
        <v>2015</v>
      </c>
      <c r="L2075">
        <v>1427212918</v>
      </c>
      <c r="M2075">
        <f>((Table1[[#This Row],[launched_at]]/60/60)/24)+DATE(1970,1,1)+(-5/24)</f>
        <v>42087.459699074076</v>
      </c>
      <c r="N2075" t="b">
        <v>0</v>
      </c>
      <c r="O2075">
        <v>470</v>
      </c>
      <c r="P2075" t="b">
        <v>1</v>
      </c>
      <c r="Q2075" t="s">
        <v>8295</v>
      </c>
      <c r="R2075" s="5">
        <f>Table1[[#This Row],[pledged]]/D2075</f>
        <v>1.5260429999999998</v>
      </c>
      <c r="S2075" s="6">
        <f>IFERROR(Table1[[#This Row],[pledged]]/Table1[[#This Row],[backers_count]],0)</f>
        <v>324.69</v>
      </c>
      <c r="T2075" s="5" t="s">
        <v>8319</v>
      </c>
      <c r="U2075" s="5" t="s">
        <v>8349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 t="str">
        <f>TEXT(((Table1[[#This Row],[deadline]]/60/60)/24)+DATE(1970,1,1),"mmm")</f>
        <v>May</v>
      </c>
      <c r="K2076" s="14" t="str">
        <f>TEXT(((Table1[[#This Row],[deadline]]/60/60)/24)+DATE(1970,1,1),"yyyy")</f>
        <v>2016</v>
      </c>
      <c r="L2076">
        <v>1459972182</v>
      </c>
      <c r="M2076">
        <f>((Table1[[#This Row],[launched_at]]/60/60)/24)+DATE(1970,1,1)+(-5/24)</f>
        <v>42466.617847222216</v>
      </c>
      <c r="N2076" t="b">
        <v>0</v>
      </c>
      <c r="O2076">
        <v>3</v>
      </c>
      <c r="P2076" t="b">
        <v>1</v>
      </c>
      <c r="Q2076" t="s">
        <v>8295</v>
      </c>
      <c r="R2076" s="5">
        <f>Table1[[#This Row],[pledged]]/D2076</f>
        <v>1.0249999999999999</v>
      </c>
      <c r="S2076" s="6">
        <f>IFERROR(Table1[[#This Row],[pledged]]/Table1[[#This Row],[backers_count]],0)</f>
        <v>205</v>
      </c>
      <c r="T2076" s="5" t="s">
        <v>8319</v>
      </c>
      <c r="U2076" s="5" t="s">
        <v>8349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 t="str">
        <f>TEXT(((Table1[[#This Row],[deadline]]/60/60)/24)+DATE(1970,1,1),"mmm")</f>
        <v>Jul</v>
      </c>
      <c r="K2077" s="14" t="str">
        <f>TEXT(((Table1[[#This Row],[deadline]]/60/60)/24)+DATE(1970,1,1),"yyyy")</f>
        <v>2013</v>
      </c>
      <c r="L2077">
        <v>1372177288</v>
      </c>
      <c r="M2077">
        <f>((Table1[[#This Row],[launched_at]]/60/60)/24)+DATE(1970,1,1)+(-5/24)</f>
        <v>41450.473240740735</v>
      </c>
      <c r="N2077" t="b">
        <v>0</v>
      </c>
      <c r="O2077">
        <v>8200</v>
      </c>
      <c r="P2077" t="b">
        <v>1</v>
      </c>
      <c r="Q2077" t="s">
        <v>8295</v>
      </c>
      <c r="R2077" s="5">
        <f>Table1[[#This Row],[pledged]]/D2077</f>
        <v>16.783738373837384</v>
      </c>
      <c r="S2077" s="6">
        <f>IFERROR(Table1[[#This Row],[pledged]]/Table1[[#This Row],[backers_count]],0)</f>
        <v>20.465926829268295</v>
      </c>
      <c r="T2077" s="5" t="s">
        <v>8319</v>
      </c>
      <c r="U2077" s="5" t="s">
        <v>8349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 t="str">
        <f>TEXT(((Table1[[#This Row],[deadline]]/60/60)/24)+DATE(1970,1,1),"mmm")</f>
        <v>Jul</v>
      </c>
      <c r="K2078" s="14" t="str">
        <f>TEXT(((Table1[[#This Row],[deadline]]/60/60)/24)+DATE(1970,1,1),"yyyy")</f>
        <v>2014</v>
      </c>
      <c r="L2078">
        <v>1402693689</v>
      </c>
      <c r="M2078">
        <f>((Table1[[#This Row],[launched_at]]/60/60)/24)+DATE(1970,1,1)+(-5/24)</f>
        <v>41803.672326388885</v>
      </c>
      <c r="N2078" t="b">
        <v>0</v>
      </c>
      <c r="O2078">
        <v>8359</v>
      </c>
      <c r="P2078" t="b">
        <v>1</v>
      </c>
      <c r="Q2078" t="s">
        <v>8295</v>
      </c>
      <c r="R2078" s="5">
        <f>Table1[[#This Row],[pledged]]/D2078</f>
        <v>5.4334915642458101</v>
      </c>
      <c r="S2078" s="6">
        <f>IFERROR(Table1[[#This Row],[pledged]]/Table1[[#This Row],[backers_count]],0)</f>
        <v>116.35303146309367</v>
      </c>
      <c r="T2078" s="5" t="s">
        <v>8319</v>
      </c>
      <c r="U2078" s="5" t="s">
        <v>8349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 t="str">
        <f>TEXT(((Table1[[#This Row],[deadline]]/60/60)/24)+DATE(1970,1,1),"mmm")</f>
        <v>Jun</v>
      </c>
      <c r="K2079" s="14" t="str">
        <f>TEXT(((Table1[[#This Row],[deadline]]/60/60)/24)+DATE(1970,1,1),"yyyy")</f>
        <v>2015</v>
      </c>
      <c r="L2079">
        <v>1428541276</v>
      </c>
      <c r="M2079">
        <f>((Table1[[#This Row],[launched_at]]/60/60)/24)+DATE(1970,1,1)+(-5/24)</f>
        <v>42102.83421296296</v>
      </c>
      <c r="N2079" t="b">
        <v>0</v>
      </c>
      <c r="O2079">
        <v>188</v>
      </c>
      <c r="P2079" t="b">
        <v>1</v>
      </c>
      <c r="Q2079" t="s">
        <v>8295</v>
      </c>
      <c r="R2079" s="5">
        <f>Table1[[#This Row],[pledged]]/D2079</f>
        <v>1.1550800000000001</v>
      </c>
      <c r="S2079" s="6">
        <f>IFERROR(Table1[[#This Row],[pledged]]/Table1[[#This Row],[backers_count]],0)</f>
        <v>307.20212765957444</v>
      </c>
      <c r="T2079" s="5" t="s">
        <v>8319</v>
      </c>
      <c r="U2079" s="5" t="s">
        <v>8349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 t="str">
        <f>TEXT(((Table1[[#This Row],[deadline]]/60/60)/24)+DATE(1970,1,1),"mmm")</f>
        <v>Dec</v>
      </c>
      <c r="K2080" s="14" t="str">
        <f>TEXT(((Table1[[#This Row],[deadline]]/60/60)/24)+DATE(1970,1,1),"yyyy")</f>
        <v>2016</v>
      </c>
      <c r="L2080">
        <v>1479493857</v>
      </c>
      <c r="M2080">
        <f>((Table1[[#This Row],[launched_at]]/60/60)/24)+DATE(1970,1,1)+(-5/24)</f>
        <v>42692.563159722216</v>
      </c>
      <c r="N2080" t="b">
        <v>0</v>
      </c>
      <c r="O2080">
        <v>48</v>
      </c>
      <c r="P2080" t="b">
        <v>1</v>
      </c>
      <c r="Q2080" t="s">
        <v>8295</v>
      </c>
      <c r="R2080" s="5">
        <f>Table1[[#This Row],[pledged]]/D2080</f>
        <v>1.3120499999999999</v>
      </c>
      <c r="S2080" s="6">
        <f>IFERROR(Table1[[#This Row],[pledged]]/Table1[[#This Row],[backers_count]],0)</f>
        <v>546.6875</v>
      </c>
      <c r="T2080" s="5" t="s">
        <v>8319</v>
      </c>
      <c r="U2080" s="5" t="s">
        <v>8349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 t="str">
        <f>TEXT(((Table1[[#This Row],[deadline]]/60/60)/24)+DATE(1970,1,1),"mmm")</f>
        <v>Jun</v>
      </c>
      <c r="K2081" s="14" t="str">
        <f>TEXT(((Table1[[#This Row],[deadline]]/60/60)/24)+DATE(1970,1,1),"yyyy")</f>
        <v>2015</v>
      </c>
      <c r="L2081">
        <v>1432659793</v>
      </c>
      <c r="M2081">
        <f>((Table1[[#This Row],[launched_at]]/60/60)/24)+DATE(1970,1,1)+(-5/24)</f>
        <v>42150.502233796295</v>
      </c>
      <c r="N2081" t="b">
        <v>0</v>
      </c>
      <c r="O2081">
        <v>607</v>
      </c>
      <c r="P2081" t="b">
        <v>1</v>
      </c>
      <c r="Q2081" t="s">
        <v>8295</v>
      </c>
      <c r="R2081" s="5">
        <f>Table1[[#This Row],[pledged]]/D2081</f>
        <v>2.8816999999999999</v>
      </c>
      <c r="S2081" s="6">
        <f>IFERROR(Table1[[#This Row],[pledged]]/Table1[[#This Row],[backers_count]],0)</f>
        <v>47.474464579901152</v>
      </c>
      <c r="T2081" s="5" t="s">
        <v>8319</v>
      </c>
      <c r="U2081" s="5" t="s">
        <v>8349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 t="str">
        <f>TEXT(((Table1[[#This Row],[deadline]]/60/60)/24)+DATE(1970,1,1),"mmm")</f>
        <v>Nov</v>
      </c>
      <c r="K2082" s="14" t="str">
        <f>TEXT(((Table1[[#This Row],[deadline]]/60/60)/24)+DATE(1970,1,1),"yyyy")</f>
        <v>2015</v>
      </c>
      <c r="L2082">
        <v>1444690700</v>
      </c>
      <c r="M2082">
        <f>((Table1[[#This Row],[launched_at]]/60/60)/24)+DATE(1970,1,1)+(-5/24)</f>
        <v>42289.748842592591</v>
      </c>
      <c r="N2082" t="b">
        <v>0</v>
      </c>
      <c r="O2082">
        <v>50</v>
      </c>
      <c r="P2082" t="b">
        <v>1</v>
      </c>
      <c r="Q2082" t="s">
        <v>8295</v>
      </c>
      <c r="R2082" s="5">
        <f>Table1[[#This Row],[pledged]]/D2082</f>
        <v>5.0780000000000003</v>
      </c>
      <c r="S2082" s="6">
        <f>IFERROR(Table1[[#This Row],[pledged]]/Table1[[#This Row],[backers_count]],0)</f>
        <v>101.56</v>
      </c>
      <c r="T2082" s="5" t="s">
        <v>8319</v>
      </c>
      <c r="U2082" s="5" t="s">
        <v>8349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 t="str">
        <f>TEXT(((Table1[[#This Row],[deadline]]/60/60)/24)+DATE(1970,1,1),"mmm")</f>
        <v>May</v>
      </c>
      <c r="K2083" s="14" t="str">
        <f>TEXT(((Table1[[#This Row],[deadline]]/60/60)/24)+DATE(1970,1,1),"yyyy")</f>
        <v>2012</v>
      </c>
      <c r="L2083">
        <v>1333597555</v>
      </c>
      <c r="M2083">
        <f>((Table1[[#This Row],[launched_at]]/60/60)/24)+DATE(1970,1,1)+(-5/24)</f>
        <v>41003.948553240742</v>
      </c>
      <c r="N2083" t="b">
        <v>0</v>
      </c>
      <c r="O2083">
        <v>55</v>
      </c>
      <c r="P2083" t="b">
        <v>1</v>
      </c>
      <c r="Q2083" t="s">
        <v>8279</v>
      </c>
      <c r="R2083" s="5">
        <f>Table1[[#This Row],[pledged]]/D2083</f>
        <v>1.1457142857142857</v>
      </c>
      <c r="S2083" s="6">
        <f>IFERROR(Table1[[#This Row],[pledged]]/Table1[[#This Row],[backers_count]],0)</f>
        <v>72.909090909090907</v>
      </c>
      <c r="T2083" s="5" t="s">
        <v>8325</v>
      </c>
      <c r="U2083" s="5" t="s">
        <v>8329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 t="str">
        <f>TEXT(((Table1[[#This Row],[deadline]]/60/60)/24)+DATE(1970,1,1),"mmm")</f>
        <v>Nov</v>
      </c>
      <c r="K2084" s="14" t="str">
        <f>TEXT(((Table1[[#This Row],[deadline]]/60/60)/24)+DATE(1970,1,1),"yyyy")</f>
        <v>2011</v>
      </c>
      <c r="L2084">
        <v>1316919196</v>
      </c>
      <c r="M2084">
        <f>((Table1[[#This Row],[launched_at]]/60/60)/24)+DATE(1970,1,1)+(-5/24)</f>
        <v>40810.911990740737</v>
      </c>
      <c r="N2084" t="b">
        <v>0</v>
      </c>
      <c r="O2084">
        <v>38</v>
      </c>
      <c r="P2084" t="b">
        <v>1</v>
      </c>
      <c r="Q2084" t="s">
        <v>8279</v>
      </c>
      <c r="R2084" s="5">
        <f>Table1[[#This Row],[pledged]]/D2084</f>
        <v>1.1073333333333333</v>
      </c>
      <c r="S2084" s="6">
        <f>IFERROR(Table1[[#This Row],[pledged]]/Table1[[#This Row],[backers_count]],0)</f>
        <v>43.710526315789473</v>
      </c>
      <c r="T2084" s="5" t="s">
        <v>8325</v>
      </c>
      <c r="U2084" s="5" t="s">
        <v>8329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 t="str">
        <f>TEXT(((Table1[[#This Row],[deadline]]/60/60)/24)+DATE(1970,1,1),"mmm")</f>
        <v>Jun</v>
      </c>
      <c r="K2085" s="14" t="str">
        <f>TEXT(((Table1[[#This Row],[deadline]]/60/60)/24)+DATE(1970,1,1),"yyyy")</f>
        <v>2012</v>
      </c>
      <c r="L2085">
        <v>1336238395</v>
      </c>
      <c r="M2085">
        <f>((Table1[[#This Row],[launched_at]]/60/60)/24)+DATE(1970,1,1)+(-5/24)</f>
        <v>41034.513831018514</v>
      </c>
      <c r="N2085" t="b">
        <v>0</v>
      </c>
      <c r="O2085">
        <v>25</v>
      </c>
      <c r="P2085" t="b">
        <v>1</v>
      </c>
      <c r="Q2085" t="s">
        <v>8279</v>
      </c>
      <c r="R2085" s="5">
        <f>Table1[[#This Row],[pledged]]/D2085</f>
        <v>1.1333333333333333</v>
      </c>
      <c r="S2085" s="6">
        <f>IFERROR(Table1[[#This Row],[pledged]]/Table1[[#This Row],[backers_count]],0)</f>
        <v>34</v>
      </c>
      <c r="T2085" s="5" t="s">
        <v>8325</v>
      </c>
      <c r="U2085" s="5" t="s">
        <v>8329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 t="str">
        <f>TEXT(((Table1[[#This Row],[deadline]]/60/60)/24)+DATE(1970,1,1),"mmm")</f>
        <v>May</v>
      </c>
      <c r="K2086" s="14" t="str">
        <f>TEXT(((Table1[[#This Row],[deadline]]/60/60)/24)+DATE(1970,1,1),"yyyy")</f>
        <v>2014</v>
      </c>
      <c r="L2086">
        <v>1396468782</v>
      </c>
      <c r="M2086">
        <f>((Table1[[#This Row],[launched_at]]/60/60)/24)+DATE(1970,1,1)+(-5/24)</f>
        <v>41731.624791666662</v>
      </c>
      <c r="N2086" t="b">
        <v>0</v>
      </c>
      <c r="O2086">
        <v>46</v>
      </c>
      <c r="P2086" t="b">
        <v>1</v>
      </c>
      <c r="Q2086" t="s">
        <v>8279</v>
      </c>
      <c r="R2086" s="5">
        <f>Table1[[#This Row],[pledged]]/D2086</f>
        <v>1.0833333333333333</v>
      </c>
      <c r="S2086" s="6">
        <f>IFERROR(Table1[[#This Row],[pledged]]/Table1[[#This Row],[backers_count]],0)</f>
        <v>70.652173913043484</v>
      </c>
      <c r="T2086" s="5" t="s">
        <v>8325</v>
      </c>
      <c r="U2086" s="5" t="s">
        <v>8329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 t="str">
        <f>TEXT(((Table1[[#This Row],[deadline]]/60/60)/24)+DATE(1970,1,1),"mmm")</f>
        <v>Jul</v>
      </c>
      <c r="K2087" s="14" t="str">
        <f>TEXT(((Table1[[#This Row],[deadline]]/60/60)/24)+DATE(1970,1,1),"yyyy")</f>
        <v>2012</v>
      </c>
      <c r="L2087">
        <v>1339790587</v>
      </c>
      <c r="M2087">
        <f>((Table1[[#This Row],[launched_at]]/60/60)/24)+DATE(1970,1,1)+(-5/24)</f>
        <v>41075.627164351848</v>
      </c>
      <c r="N2087" t="b">
        <v>0</v>
      </c>
      <c r="O2087">
        <v>83</v>
      </c>
      <c r="P2087" t="b">
        <v>1</v>
      </c>
      <c r="Q2087" t="s">
        <v>8279</v>
      </c>
      <c r="R2087" s="5">
        <f>Table1[[#This Row],[pledged]]/D2087</f>
        <v>1.2353333333333334</v>
      </c>
      <c r="S2087" s="6">
        <f>IFERROR(Table1[[#This Row],[pledged]]/Table1[[#This Row],[backers_count]],0)</f>
        <v>89.301204819277103</v>
      </c>
      <c r="T2087" s="5" t="s">
        <v>8325</v>
      </c>
      <c r="U2087" s="5" t="s">
        <v>8329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 t="str">
        <f>TEXT(((Table1[[#This Row],[deadline]]/60/60)/24)+DATE(1970,1,1),"mmm")</f>
        <v>Dec</v>
      </c>
      <c r="K2088" s="14" t="str">
        <f>TEXT(((Table1[[#This Row],[deadline]]/60/60)/24)+DATE(1970,1,1),"yyyy")</f>
        <v>2011</v>
      </c>
      <c r="L2088">
        <v>1321200332</v>
      </c>
      <c r="M2088">
        <f>((Table1[[#This Row],[launched_at]]/60/60)/24)+DATE(1970,1,1)+(-5/24)</f>
        <v>40860.462175925924</v>
      </c>
      <c r="N2088" t="b">
        <v>0</v>
      </c>
      <c r="O2088">
        <v>35</v>
      </c>
      <c r="P2088" t="b">
        <v>1</v>
      </c>
      <c r="Q2088" t="s">
        <v>8279</v>
      </c>
      <c r="R2088" s="5">
        <f>Table1[[#This Row],[pledged]]/D2088</f>
        <v>1.0069999999999999</v>
      </c>
      <c r="S2088" s="6">
        <f>IFERROR(Table1[[#This Row],[pledged]]/Table1[[#This Row],[backers_count]],0)</f>
        <v>115.08571428571429</v>
      </c>
      <c r="T2088" s="5" t="s">
        <v>8325</v>
      </c>
      <c r="U2088" s="5" t="s">
        <v>8329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 t="str">
        <f>TEXT(((Table1[[#This Row],[deadline]]/60/60)/24)+DATE(1970,1,1),"mmm")</f>
        <v>Sep</v>
      </c>
      <c r="K2089" s="14" t="str">
        <f>TEXT(((Table1[[#This Row],[deadline]]/60/60)/24)+DATE(1970,1,1),"yyyy")</f>
        <v>2011</v>
      </c>
      <c r="L2089">
        <v>1312865658</v>
      </c>
      <c r="M2089">
        <f>((Table1[[#This Row],[launched_at]]/60/60)/24)+DATE(1970,1,1)+(-5/24)</f>
        <v>40763.996041666665</v>
      </c>
      <c r="N2089" t="b">
        <v>0</v>
      </c>
      <c r="O2089">
        <v>25</v>
      </c>
      <c r="P2089" t="b">
        <v>1</v>
      </c>
      <c r="Q2089" t="s">
        <v>8279</v>
      </c>
      <c r="R2089" s="5">
        <f>Table1[[#This Row],[pledged]]/D2089</f>
        <v>1.0353333333333334</v>
      </c>
      <c r="S2089" s="6">
        <f>IFERROR(Table1[[#This Row],[pledged]]/Table1[[#This Row],[backers_count]],0)</f>
        <v>62.12</v>
      </c>
      <c r="T2089" s="5" t="s">
        <v>8325</v>
      </c>
      <c r="U2089" s="5" t="s">
        <v>8329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 t="str">
        <f>TEXT(((Table1[[#This Row],[deadline]]/60/60)/24)+DATE(1970,1,1),"mmm")</f>
        <v>Sep</v>
      </c>
      <c r="K2090" s="14" t="str">
        <f>TEXT(((Table1[[#This Row],[deadline]]/60/60)/24)+DATE(1970,1,1),"yyyy")</f>
        <v>2010</v>
      </c>
      <c r="L2090">
        <v>1281028152</v>
      </c>
      <c r="M2090">
        <f>((Table1[[#This Row],[launched_at]]/60/60)/24)+DATE(1970,1,1)+(-5/24)</f>
        <v>40395.506388888884</v>
      </c>
      <c r="N2090" t="b">
        <v>0</v>
      </c>
      <c r="O2090">
        <v>75</v>
      </c>
      <c r="P2090" t="b">
        <v>1</v>
      </c>
      <c r="Q2090" t="s">
        <v>8279</v>
      </c>
      <c r="R2090" s="5">
        <f>Table1[[#This Row],[pledged]]/D2090</f>
        <v>1.1551066666666667</v>
      </c>
      <c r="S2090" s="6">
        <f>IFERROR(Table1[[#This Row],[pledged]]/Table1[[#This Row],[backers_count]],0)</f>
        <v>46.204266666666669</v>
      </c>
      <c r="T2090" s="5" t="s">
        <v>8325</v>
      </c>
      <c r="U2090" s="5" t="s">
        <v>8329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 t="str">
        <f>TEXT(((Table1[[#This Row],[deadline]]/60/60)/24)+DATE(1970,1,1),"mmm")</f>
        <v>Aug</v>
      </c>
      <c r="K2091" s="14" t="str">
        <f>TEXT(((Table1[[#This Row],[deadline]]/60/60)/24)+DATE(1970,1,1),"yyyy")</f>
        <v>2013</v>
      </c>
      <c r="L2091">
        <v>1372384194</v>
      </c>
      <c r="M2091">
        <f>((Table1[[#This Row],[launched_at]]/60/60)/24)+DATE(1970,1,1)+(-5/24)</f>
        <v>41452.867986111109</v>
      </c>
      <c r="N2091" t="b">
        <v>0</v>
      </c>
      <c r="O2091">
        <v>62</v>
      </c>
      <c r="P2091" t="b">
        <v>1</v>
      </c>
      <c r="Q2091" t="s">
        <v>8279</v>
      </c>
      <c r="R2091" s="5">
        <f>Table1[[#This Row],[pledged]]/D2091</f>
        <v>1.2040040000000001</v>
      </c>
      <c r="S2091" s="6">
        <f>IFERROR(Table1[[#This Row],[pledged]]/Table1[[#This Row],[backers_count]],0)</f>
        <v>48.54854838709678</v>
      </c>
      <c r="T2091" s="5" t="s">
        <v>8325</v>
      </c>
      <c r="U2091" s="5" t="s">
        <v>8329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 t="str">
        <f>TEXT(((Table1[[#This Row],[deadline]]/60/60)/24)+DATE(1970,1,1),"mmm")</f>
        <v>Feb</v>
      </c>
      <c r="K2092" s="14" t="str">
        <f>TEXT(((Table1[[#This Row],[deadline]]/60/60)/24)+DATE(1970,1,1),"yyyy")</f>
        <v>2013</v>
      </c>
      <c r="L2092">
        <v>1359104955</v>
      </c>
      <c r="M2092">
        <f>((Table1[[#This Row],[launched_at]]/60/60)/24)+DATE(1970,1,1)+(-5/24)</f>
        <v>41299.173090277778</v>
      </c>
      <c r="N2092" t="b">
        <v>0</v>
      </c>
      <c r="O2092">
        <v>160</v>
      </c>
      <c r="P2092" t="b">
        <v>1</v>
      </c>
      <c r="Q2092" t="s">
        <v>8279</v>
      </c>
      <c r="R2092" s="5">
        <f>Table1[[#This Row],[pledged]]/D2092</f>
        <v>1.1504037499999999</v>
      </c>
      <c r="S2092" s="6">
        <f>IFERROR(Table1[[#This Row],[pledged]]/Table1[[#This Row],[backers_count]],0)</f>
        <v>57.520187499999999</v>
      </c>
      <c r="T2092" s="5" t="s">
        <v>8325</v>
      </c>
      <c r="U2092" s="5" t="s">
        <v>8329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 t="str">
        <f>TEXT(((Table1[[#This Row],[deadline]]/60/60)/24)+DATE(1970,1,1),"mmm")</f>
        <v>Mar</v>
      </c>
      <c r="K2093" s="14" t="str">
        <f>TEXT(((Table1[[#This Row],[deadline]]/60/60)/24)+DATE(1970,1,1),"yyyy")</f>
        <v>2011</v>
      </c>
      <c r="L2093">
        <v>1294818278</v>
      </c>
      <c r="M2093">
        <f>((Table1[[#This Row],[launched_at]]/60/60)/24)+DATE(1970,1,1)+(-5/24)</f>
        <v>40555.114328703698</v>
      </c>
      <c r="N2093" t="b">
        <v>0</v>
      </c>
      <c r="O2093">
        <v>246</v>
      </c>
      <c r="P2093" t="b">
        <v>1</v>
      </c>
      <c r="Q2093" t="s">
        <v>8279</v>
      </c>
      <c r="R2093" s="5">
        <f>Table1[[#This Row],[pledged]]/D2093</f>
        <v>1.2046777777777777</v>
      </c>
      <c r="S2093" s="6">
        <f>IFERROR(Table1[[#This Row],[pledged]]/Table1[[#This Row],[backers_count]],0)</f>
        <v>88.147154471544724</v>
      </c>
      <c r="T2093" s="5" t="s">
        <v>8325</v>
      </c>
      <c r="U2093" s="5" t="s">
        <v>8329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 t="str">
        <f>TEXT(((Table1[[#This Row],[deadline]]/60/60)/24)+DATE(1970,1,1),"mmm")</f>
        <v>Oct</v>
      </c>
      <c r="K2094" s="14" t="str">
        <f>TEXT(((Table1[[#This Row],[deadline]]/60/60)/24)+DATE(1970,1,1),"yyyy")</f>
        <v>2011</v>
      </c>
      <c r="L2094">
        <v>1312822732</v>
      </c>
      <c r="M2094">
        <f>((Table1[[#This Row],[launched_at]]/60/60)/24)+DATE(1970,1,1)+(-5/24)</f>
        <v>40763.499212962961</v>
      </c>
      <c r="N2094" t="b">
        <v>0</v>
      </c>
      <c r="O2094">
        <v>55</v>
      </c>
      <c r="P2094" t="b">
        <v>1</v>
      </c>
      <c r="Q2094" t="s">
        <v>8279</v>
      </c>
      <c r="R2094" s="5">
        <f>Table1[[#This Row],[pledged]]/D2094</f>
        <v>1.0128333333333333</v>
      </c>
      <c r="S2094" s="6">
        <f>IFERROR(Table1[[#This Row],[pledged]]/Table1[[#This Row],[backers_count]],0)</f>
        <v>110.49090909090908</v>
      </c>
      <c r="T2094" s="5" t="s">
        <v>8325</v>
      </c>
      <c r="U2094" s="5" t="s">
        <v>8329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 t="str">
        <f>TEXT(((Table1[[#This Row],[deadline]]/60/60)/24)+DATE(1970,1,1),"mmm")</f>
        <v>Dec</v>
      </c>
      <c r="K2095" s="14" t="str">
        <f>TEXT(((Table1[[#This Row],[deadline]]/60/60)/24)+DATE(1970,1,1),"yyyy")</f>
        <v>2012</v>
      </c>
      <c r="L2095">
        <v>1351024232</v>
      </c>
      <c r="M2095">
        <f>((Table1[[#This Row],[launched_at]]/60/60)/24)+DATE(1970,1,1)+(-5/24)</f>
        <v>41205.646203703705</v>
      </c>
      <c r="N2095" t="b">
        <v>0</v>
      </c>
      <c r="O2095">
        <v>23</v>
      </c>
      <c r="P2095" t="b">
        <v>1</v>
      </c>
      <c r="Q2095" t="s">
        <v>8279</v>
      </c>
      <c r="R2095" s="5">
        <f>Table1[[#This Row],[pledged]]/D2095</f>
        <v>1.0246666666666666</v>
      </c>
      <c r="S2095" s="6">
        <f>IFERROR(Table1[[#This Row],[pledged]]/Table1[[#This Row],[backers_count]],0)</f>
        <v>66.826086956521735</v>
      </c>
      <c r="T2095" s="5" t="s">
        <v>8325</v>
      </c>
      <c r="U2095" s="5" t="s">
        <v>8329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 t="str">
        <f>TEXT(((Table1[[#This Row],[deadline]]/60/60)/24)+DATE(1970,1,1),"mmm")</f>
        <v>Mar</v>
      </c>
      <c r="K2096" s="14" t="str">
        <f>TEXT(((Table1[[#This Row],[deadline]]/60/60)/24)+DATE(1970,1,1),"yyyy")</f>
        <v>2012</v>
      </c>
      <c r="L2096">
        <v>1327969730</v>
      </c>
      <c r="M2096">
        <f>((Table1[[#This Row],[launched_at]]/60/60)/24)+DATE(1970,1,1)+(-5/24)</f>
        <v>40938.811689814815</v>
      </c>
      <c r="N2096" t="b">
        <v>0</v>
      </c>
      <c r="O2096">
        <v>72</v>
      </c>
      <c r="P2096" t="b">
        <v>1</v>
      </c>
      <c r="Q2096" t="s">
        <v>8279</v>
      </c>
      <c r="R2096" s="5">
        <f>Table1[[#This Row],[pledged]]/D2096</f>
        <v>1.2054285714285715</v>
      </c>
      <c r="S2096" s="6">
        <f>IFERROR(Table1[[#This Row],[pledged]]/Table1[[#This Row],[backers_count]],0)</f>
        <v>58.597222222222221</v>
      </c>
      <c r="T2096" s="5" t="s">
        <v>8325</v>
      </c>
      <c r="U2096" s="5" t="s">
        <v>8329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 t="str">
        <f>TEXT(((Table1[[#This Row],[deadline]]/60/60)/24)+DATE(1970,1,1),"mmm")</f>
        <v>Oct</v>
      </c>
      <c r="K2097" s="14" t="str">
        <f>TEXT(((Table1[[#This Row],[deadline]]/60/60)/24)+DATE(1970,1,1),"yyyy")</f>
        <v>2011</v>
      </c>
      <c r="L2097">
        <v>1312392973</v>
      </c>
      <c r="M2097">
        <f>((Table1[[#This Row],[launched_at]]/60/60)/24)+DATE(1970,1,1)+(-5/24)</f>
        <v>40758.525150462956</v>
      </c>
      <c r="N2097" t="b">
        <v>0</v>
      </c>
      <c r="O2097">
        <v>22</v>
      </c>
      <c r="P2097" t="b">
        <v>1</v>
      </c>
      <c r="Q2097" t="s">
        <v>8279</v>
      </c>
      <c r="R2097" s="5">
        <f>Table1[[#This Row],[pledged]]/D2097</f>
        <v>1</v>
      </c>
      <c r="S2097" s="6">
        <f>IFERROR(Table1[[#This Row],[pledged]]/Table1[[#This Row],[backers_count]],0)</f>
        <v>113.63636363636364</v>
      </c>
      <c r="T2097" s="5" t="s">
        <v>8325</v>
      </c>
      <c r="U2097" s="5" t="s">
        <v>8329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 t="str">
        <f>TEXT(((Table1[[#This Row],[deadline]]/60/60)/24)+DATE(1970,1,1),"mmm")</f>
        <v>Oct</v>
      </c>
      <c r="K2098" s="14" t="str">
        <f>TEXT(((Table1[[#This Row],[deadline]]/60/60)/24)+DATE(1970,1,1),"yyyy")</f>
        <v>2012</v>
      </c>
      <c r="L2098">
        <v>1349892735</v>
      </c>
      <c r="M2098">
        <f>((Table1[[#This Row],[launched_at]]/60/60)/24)+DATE(1970,1,1)+(-5/24)</f>
        <v>41192.550173611111</v>
      </c>
      <c r="N2098" t="b">
        <v>0</v>
      </c>
      <c r="O2098">
        <v>14</v>
      </c>
      <c r="P2098" t="b">
        <v>1</v>
      </c>
      <c r="Q2098" t="s">
        <v>8279</v>
      </c>
      <c r="R2098" s="5">
        <f>Table1[[#This Row],[pledged]]/D2098</f>
        <v>1.0166666666666666</v>
      </c>
      <c r="S2098" s="6">
        <f>IFERROR(Table1[[#This Row],[pledged]]/Table1[[#This Row],[backers_count]],0)</f>
        <v>43.571428571428569</v>
      </c>
      <c r="T2098" s="5" t="s">
        <v>8325</v>
      </c>
      <c r="U2098" s="5" t="s">
        <v>8329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 t="str">
        <f>TEXT(((Table1[[#This Row],[deadline]]/60/60)/24)+DATE(1970,1,1),"mmm")</f>
        <v>Dec</v>
      </c>
      <c r="K2099" s="14" t="str">
        <f>TEXT(((Table1[[#This Row],[deadline]]/60/60)/24)+DATE(1970,1,1),"yyyy")</f>
        <v>2011</v>
      </c>
      <c r="L2099">
        <v>1317564135</v>
      </c>
      <c r="M2099">
        <f>((Table1[[#This Row],[launched_at]]/60/60)/24)+DATE(1970,1,1)+(-5/24)</f>
        <v>40818.376562499994</v>
      </c>
      <c r="N2099" t="b">
        <v>0</v>
      </c>
      <c r="O2099">
        <v>38</v>
      </c>
      <c r="P2099" t="b">
        <v>1</v>
      </c>
      <c r="Q2099" t="s">
        <v>8279</v>
      </c>
      <c r="R2099" s="5">
        <f>Table1[[#This Row],[pledged]]/D2099</f>
        <v>1</v>
      </c>
      <c r="S2099" s="6">
        <f>IFERROR(Table1[[#This Row],[pledged]]/Table1[[#This Row],[backers_count]],0)</f>
        <v>78.94736842105263</v>
      </c>
      <c r="T2099" s="5" t="s">
        <v>8325</v>
      </c>
      <c r="U2099" s="5" t="s">
        <v>8329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 t="str">
        <f>TEXT(((Table1[[#This Row],[deadline]]/60/60)/24)+DATE(1970,1,1),"mmm")</f>
        <v>Mar</v>
      </c>
      <c r="K2100" s="14" t="str">
        <f>TEXT(((Table1[[#This Row],[deadline]]/60/60)/24)+DATE(1970,1,1),"yyyy")</f>
        <v>2012</v>
      </c>
      <c r="L2100">
        <v>1328582635</v>
      </c>
      <c r="M2100">
        <f>((Table1[[#This Row],[launched_at]]/60/60)/24)+DATE(1970,1,1)+(-5/24)</f>
        <v>40945.905497685184</v>
      </c>
      <c r="N2100" t="b">
        <v>0</v>
      </c>
      <c r="O2100">
        <v>32</v>
      </c>
      <c r="P2100" t="b">
        <v>1</v>
      </c>
      <c r="Q2100" t="s">
        <v>8279</v>
      </c>
      <c r="R2100" s="5">
        <f>Table1[[#This Row],[pledged]]/D2100</f>
        <v>1.0033333333333334</v>
      </c>
      <c r="S2100" s="6">
        <f>IFERROR(Table1[[#This Row],[pledged]]/Table1[[#This Row],[backers_count]],0)</f>
        <v>188.125</v>
      </c>
      <c r="T2100" s="5" t="s">
        <v>8325</v>
      </c>
      <c r="U2100" s="5" t="s">
        <v>8329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 t="str">
        <f>TEXT(((Table1[[#This Row],[deadline]]/60/60)/24)+DATE(1970,1,1),"mmm")</f>
        <v>Jul</v>
      </c>
      <c r="K2101" s="14" t="str">
        <f>TEXT(((Table1[[#This Row],[deadline]]/60/60)/24)+DATE(1970,1,1),"yyyy")</f>
        <v>2015</v>
      </c>
      <c r="L2101">
        <v>1434650084</v>
      </c>
      <c r="M2101">
        <f>((Table1[[#This Row],[launched_at]]/60/60)/24)+DATE(1970,1,1)+(-5/24)</f>
        <v>42173.53800925926</v>
      </c>
      <c r="N2101" t="b">
        <v>0</v>
      </c>
      <c r="O2101">
        <v>63</v>
      </c>
      <c r="P2101" t="b">
        <v>1</v>
      </c>
      <c r="Q2101" t="s">
        <v>8279</v>
      </c>
      <c r="R2101" s="5">
        <f>Table1[[#This Row],[pledged]]/D2101</f>
        <v>1.3236666666666668</v>
      </c>
      <c r="S2101" s="6">
        <f>IFERROR(Table1[[#This Row],[pledged]]/Table1[[#This Row],[backers_count]],0)</f>
        <v>63.031746031746032</v>
      </c>
      <c r="T2101" s="5" t="s">
        <v>8325</v>
      </c>
      <c r="U2101" s="5" t="s">
        <v>8329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 t="str">
        <f>TEXT(((Table1[[#This Row],[deadline]]/60/60)/24)+DATE(1970,1,1),"mmm")</f>
        <v>Jun</v>
      </c>
      <c r="K2102" s="14" t="str">
        <f>TEXT(((Table1[[#This Row],[deadline]]/60/60)/24)+DATE(1970,1,1),"yyyy")</f>
        <v>2012</v>
      </c>
      <c r="L2102">
        <v>1339704141</v>
      </c>
      <c r="M2102">
        <f>((Table1[[#This Row],[launched_at]]/60/60)/24)+DATE(1970,1,1)+(-5/24)</f>
        <v>41074.62663194444</v>
      </c>
      <c r="N2102" t="b">
        <v>0</v>
      </c>
      <c r="O2102">
        <v>27</v>
      </c>
      <c r="P2102" t="b">
        <v>1</v>
      </c>
      <c r="Q2102" t="s">
        <v>8279</v>
      </c>
      <c r="R2102" s="5">
        <f>Table1[[#This Row],[pledged]]/D2102</f>
        <v>1.3666666666666667</v>
      </c>
      <c r="S2102" s="6">
        <f>IFERROR(Table1[[#This Row],[pledged]]/Table1[[#This Row],[backers_count]],0)</f>
        <v>30.37037037037037</v>
      </c>
      <c r="T2102" s="5" t="s">
        <v>8325</v>
      </c>
      <c r="U2102" s="5" t="s">
        <v>8329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 t="str">
        <f>TEXT(((Table1[[#This Row],[deadline]]/60/60)/24)+DATE(1970,1,1),"mmm")</f>
        <v>Feb</v>
      </c>
      <c r="K2103" s="14" t="str">
        <f>TEXT(((Table1[[#This Row],[deadline]]/60/60)/24)+DATE(1970,1,1),"yyyy")</f>
        <v>2012</v>
      </c>
      <c r="L2103">
        <v>1323920114</v>
      </c>
      <c r="M2103">
        <f>((Table1[[#This Row],[launched_at]]/60/60)/24)+DATE(1970,1,1)+(-5/24)</f>
        <v>40891.941134259258</v>
      </c>
      <c r="N2103" t="b">
        <v>0</v>
      </c>
      <c r="O2103">
        <v>44</v>
      </c>
      <c r="P2103" t="b">
        <v>1</v>
      </c>
      <c r="Q2103" t="s">
        <v>8279</v>
      </c>
      <c r="R2103" s="5">
        <f>Table1[[#This Row],[pledged]]/D2103</f>
        <v>1.1325000000000001</v>
      </c>
      <c r="S2103" s="6">
        <f>IFERROR(Table1[[#This Row],[pledged]]/Table1[[#This Row],[backers_count]],0)</f>
        <v>51.477272727272727</v>
      </c>
      <c r="T2103" s="5" t="s">
        <v>8325</v>
      </c>
      <c r="U2103" s="5" t="s">
        <v>8329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 t="str">
        <f>TEXT(((Table1[[#This Row],[deadline]]/60/60)/24)+DATE(1970,1,1),"mmm")</f>
        <v>May</v>
      </c>
      <c r="K2104" s="14" t="str">
        <f>TEXT(((Table1[[#This Row],[deadline]]/60/60)/24)+DATE(1970,1,1),"yyyy")</f>
        <v>2011</v>
      </c>
      <c r="L2104">
        <v>1302036648</v>
      </c>
      <c r="M2104">
        <f>((Table1[[#This Row],[launched_at]]/60/60)/24)+DATE(1970,1,1)+(-5/24)</f>
        <v>40638.660277777773</v>
      </c>
      <c r="N2104" t="b">
        <v>0</v>
      </c>
      <c r="O2104">
        <v>38</v>
      </c>
      <c r="P2104" t="b">
        <v>1</v>
      </c>
      <c r="Q2104" t="s">
        <v>8279</v>
      </c>
      <c r="R2104" s="5">
        <f>Table1[[#This Row],[pledged]]/D2104</f>
        <v>1.36</v>
      </c>
      <c r="S2104" s="6">
        <f>IFERROR(Table1[[#This Row],[pledged]]/Table1[[#This Row],[backers_count]],0)</f>
        <v>35.789473684210527</v>
      </c>
      <c r="T2104" s="5" t="s">
        <v>8325</v>
      </c>
      <c r="U2104" s="5" t="s">
        <v>8329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 t="str">
        <f>TEXT(((Table1[[#This Row],[deadline]]/60/60)/24)+DATE(1970,1,1),"mmm")</f>
        <v>Nov</v>
      </c>
      <c r="K2105" s="14" t="str">
        <f>TEXT(((Table1[[#This Row],[deadline]]/60/60)/24)+DATE(1970,1,1),"yyyy")</f>
        <v>2012</v>
      </c>
      <c r="L2105">
        <v>1349892427</v>
      </c>
      <c r="M2105">
        <f>((Table1[[#This Row],[launched_at]]/60/60)/24)+DATE(1970,1,1)+(-5/24)</f>
        <v>41192.546608796292</v>
      </c>
      <c r="N2105" t="b">
        <v>0</v>
      </c>
      <c r="O2105">
        <v>115</v>
      </c>
      <c r="P2105" t="b">
        <v>1</v>
      </c>
      <c r="Q2105" t="s">
        <v>8279</v>
      </c>
      <c r="R2105" s="5">
        <f>Table1[[#This Row],[pledged]]/D2105</f>
        <v>1.4612318374694613</v>
      </c>
      <c r="S2105" s="6">
        <f>IFERROR(Table1[[#This Row],[pledged]]/Table1[[#This Row],[backers_count]],0)</f>
        <v>98.817391304347822</v>
      </c>
      <c r="T2105" s="5" t="s">
        <v>8325</v>
      </c>
      <c r="U2105" s="5" t="s">
        <v>8329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 t="str">
        <f>TEXT(((Table1[[#This Row],[deadline]]/60/60)/24)+DATE(1970,1,1),"mmm")</f>
        <v>May</v>
      </c>
      <c r="K2106" s="14" t="str">
        <f>TEXT(((Table1[[#This Row],[deadline]]/60/60)/24)+DATE(1970,1,1),"yyyy")</f>
        <v>2013</v>
      </c>
      <c r="L2106">
        <v>1367286434</v>
      </c>
      <c r="M2106">
        <f>((Table1[[#This Row],[launched_at]]/60/60)/24)+DATE(1970,1,1)+(-5/24)</f>
        <v>41393.86613425926</v>
      </c>
      <c r="N2106" t="b">
        <v>0</v>
      </c>
      <c r="O2106">
        <v>37</v>
      </c>
      <c r="P2106" t="b">
        <v>1</v>
      </c>
      <c r="Q2106" t="s">
        <v>8279</v>
      </c>
      <c r="R2106" s="5">
        <f>Table1[[#This Row],[pledged]]/D2106</f>
        <v>1.2949999999999999</v>
      </c>
      <c r="S2106" s="6">
        <f>IFERROR(Table1[[#This Row],[pledged]]/Table1[[#This Row],[backers_count]],0)</f>
        <v>28</v>
      </c>
      <c r="T2106" s="5" t="s">
        <v>8325</v>
      </c>
      <c r="U2106" s="5" t="s">
        <v>8329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 t="str">
        <f>TEXT(((Table1[[#This Row],[deadline]]/60/60)/24)+DATE(1970,1,1),"mmm")</f>
        <v>Nov</v>
      </c>
      <c r="K2107" s="14" t="str">
        <f>TEXT(((Table1[[#This Row],[deadline]]/60/60)/24)+DATE(1970,1,1),"yyyy")</f>
        <v>2014</v>
      </c>
      <c r="L2107">
        <v>1415472953</v>
      </c>
      <c r="M2107">
        <f>((Table1[[#This Row],[launched_at]]/60/60)/24)+DATE(1970,1,1)+(-5/24)</f>
        <v>41951.580474537033</v>
      </c>
      <c r="N2107" t="b">
        <v>0</v>
      </c>
      <c r="O2107">
        <v>99</v>
      </c>
      <c r="P2107" t="b">
        <v>1</v>
      </c>
      <c r="Q2107" t="s">
        <v>8279</v>
      </c>
      <c r="R2107" s="5">
        <f>Table1[[#This Row],[pledged]]/D2107</f>
        <v>2.54</v>
      </c>
      <c r="S2107" s="6">
        <f>IFERROR(Table1[[#This Row],[pledged]]/Table1[[#This Row],[backers_count]],0)</f>
        <v>51.313131313131315</v>
      </c>
      <c r="T2107" s="5" t="s">
        <v>8325</v>
      </c>
      <c r="U2107" s="5" t="s">
        <v>8329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 t="str">
        <f>TEXT(((Table1[[#This Row],[deadline]]/60/60)/24)+DATE(1970,1,1),"mmm")</f>
        <v>Jan</v>
      </c>
      <c r="K2108" s="14" t="str">
        <f>TEXT(((Table1[[#This Row],[deadline]]/60/60)/24)+DATE(1970,1,1),"yyyy")</f>
        <v>2013</v>
      </c>
      <c r="L2108">
        <v>1356584974</v>
      </c>
      <c r="M2108">
        <f>((Table1[[#This Row],[launched_at]]/60/60)/24)+DATE(1970,1,1)+(-5/24)</f>
        <v>41270.006643518514</v>
      </c>
      <c r="N2108" t="b">
        <v>0</v>
      </c>
      <c r="O2108">
        <v>44</v>
      </c>
      <c r="P2108" t="b">
        <v>1</v>
      </c>
      <c r="Q2108" t="s">
        <v>8279</v>
      </c>
      <c r="R2108" s="5">
        <f>Table1[[#This Row],[pledged]]/D2108</f>
        <v>1.0704545454545455</v>
      </c>
      <c r="S2108" s="6">
        <f>IFERROR(Table1[[#This Row],[pledged]]/Table1[[#This Row],[backers_count]],0)</f>
        <v>53.522727272727273</v>
      </c>
      <c r="T2108" s="5" t="s">
        <v>8325</v>
      </c>
      <c r="U2108" s="5" t="s">
        <v>8329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 t="str">
        <f>TEXT(((Table1[[#This Row],[deadline]]/60/60)/24)+DATE(1970,1,1),"mmm")</f>
        <v>Nov</v>
      </c>
      <c r="K2109" s="14" t="str">
        <f>TEXT(((Table1[[#This Row],[deadline]]/60/60)/24)+DATE(1970,1,1),"yyyy")</f>
        <v>2014</v>
      </c>
      <c r="L2109">
        <v>1413997393</v>
      </c>
      <c r="M2109">
        <f>((Table1[[#This Row],[launched_at]]/60/60)/24)+DATE(1970,1,1)+(-5/24)</f>
        <v>41934.502233796295</v>
      </c>
      <c r="N2109" t="b">
        <v>0</v>
      </c>
      <c r="O2109">
        <v>58</v>
      </c>
      <c r="P2109" t="b">
        <v>1</v>
      </c>
      <c r="Q2109" t="s">
        <v>8279</v>
      </c>
      <c r="R2109" s="5">
        <f>Table1[[#This Row],[pledged]]/D2109</f>
        <v>1.0773299999999999</v>
      </c>
      <c r="S2109" s="6">
        <f>IFERROR(Table1[[#This Row],[pledged]]/Table1[[#This Row],[backers_count]],0)</f>
        <v>37.149310344827583</v>
      </c>
      <c r="T2109" s="5" t="s">
        <v>8325</v>
      </c>
      <c r="U2109" s="5" t="s">
        <v>8329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 t="str">
        <f>TEXT(((Table1[[#This Row],[deadline]]/60/60)/24)+DATE(1970,1,1),"mmm")</f>
        <v>Sep</v>
      </c>
      <c r="K2110" s="14" t="str">
        <f>TEXT(((Table1[[#This Row],[deadline]]/60/60)/24)+DATE(1970,1,1),"yyyy")</f>
        <v>2012</v>
      </c>
      <c r="L2110">
        <v>1344917580</v>
      </c>
      <c r="M2110">
        <f>((Table1[[#This Row],[launched_at]]/60/60)/24)+DATE(1970,1,1)+(-5/24)</f>
        <v>41134.967361111107</v>
      </c>
      <c r="N2110" t="b">
        <v>0</v>
      </c>
      <c r="O2110">
        <v>191</v>
      </c>
      <c r="P2110" t="b">
        <v>1</v>
      </c>
      <c r="Q2110" t="s">
        <v>8279</v>
      </c>
      <c r="R2110" s="5">
        <f>Table1[[#This Row],[pledged]]/D2110</f>
        <v>1.0731250000000001</v>
      </c>
      <c r="S2110" s="6">
        <f>IFERROR(Table1[[#This Row],[pledged]]/Table1[[#This Row],[backers_count]],0)</f>
        <v>89.895287958115176</v>
      </c>
      <c r="T2110" s="5" t="s">
        <v>8325</v>
      </c>
      <c r="U2110" s="5" t="s">
        <v>8329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 t="str">
        <f>TEXT(((Table1[[#This Row],[deadline]]/60/60)/24)+DATE(1970,1,1),"mmm")</f>
        <v>Jul</v>
      </c>
      <c r="K2111" s="14" t="str">
        <f>TEXT(((Table1[[#This Row],[deadline]]/60/60)/24)+DATE(1970,1,1),"yyyy")</f>
        <v>2015</v>
      </c>
      <c r="L2111">
        <v>1433523617</v>
      </c>
      <c r="M2111">
        <f>((Table1[[#This Row],[launched_at]]/60/60)/24)+DATE(1970,1,1)+(-5/24)</f>
        <v>42160.500196759262</v>
      </c>
      <c r="N2111" t="b">
        <v>0</v>
      </c>
      <c r="O2111">
        <v>40</v>
      </c>
      <c r="P2111" t="b">
        <v>1</v>
      </c>
      <c r="Q2111" t="s">
        <v>8279</v>
      </c>
      <c r="R2111" s="5">
        <f>Table1[[#This Row],[pledged]]/D2111</f>
        <v>1.06525</v>
      </c>
      <c r="S2111" s="6">
        <f>IFERROR(Table1[[#This Row],[pledged]]/Table1[[#This Row],[backers_count]],0)</f>
        <v>106.52500000000001</v>
      </c>
      <c r="T2111" s="5" t="s">
        <v>8325</v>
      </c>
      <c r="U2111" s="5" t="s">
        <v>8329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 t="str">
        <f>TEXT(((Table1[[#This Row],[deadline]]/60/60)/24)+DATE(1970,1,1),"mmm")</f>
        <v>May</v>
      </c>
      <c r="K2112" s="14" t="str">
        <f>TEXT(((Table1[[#This Row],[deadline]]/60/60)/24)+DATE(1970,1,1),"yyyy")</f>
        <v>2014</v>
      </c>
      <c r="L2112">
        <v>1398873969</v>
      </c>
      <c r="M2112">
        <f>((Table1[[#This Row],[launched_at]]/60/60)/24)+DATE(1970,1,1)+(-5/24)</f>
        <v>41759.462604166663</v>
      </c>
      <c r="N2112" t="b">
        <v>0</v>
      </c>
      <c r="O2112">
        <v>38</v>
      </c>
      <c r="P2112" t="b">
        <v>1</v>
      </c>
      <c r="Q2112" t="s">
        <v>8279</v>
      </c>
      <c r="R2112" s="5">
        <f>Table1[[#This Row],[pledged]]/D2112</f>
        <v>1.0035000000000001</v>
      </c>
      <c r="S2112" s="6">
        <f>IFERROR(Table1[[#This Row],[pledged]]/Table1[[#This Row],[backers_count]],0)</f>
        <v>52.815789473684212</v>
      </c>
      <c r="T2112" s="5" t="s">
        <v>8325</v>
      </c>
      <c r="U2112" s="5" t="s">
        <v>8329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 t="str">
        <f>TEXT(((Table1[[#This Row],[deadline]]/60/60)/24)+DATE(1970,1,1),"mmm")</f>
        <v>Aug</v>
      </c>
      <c r="K2113" s="14" t="str">
        <f>TEXT(((Table1[[#This Row],[deadline]]/60/60)/24)+DATE(1970,1,1),"yyyy")</f>
        <v>2011</v>
      </c>
      <c r="L2113">
        <v>1307594625</v>
      </c>
      <c r="M2113">
        <f>((Table1[[#This Row],[launched_at]]/60/60)/24)+DATE(1970,1,1)+(-5/24)</f>
        <v>40702.988715277774</v>
      </c>
      <c r="N2113" t="b">
        <v>0</v>
      </c>
      <c r="O2113">
        <v>39</v>
      </c>
      <c r="P2113" t="b">
        <v>1</v>
      </c>
      <c r="Q2113" t="s">
        <v>8279</v>
      </c>
      <c r="R2113" s="5">
        <f>Table1[[#This Row],[pledged]]/D2113</f>
        <v>1.0649999999999999</v>
      </c>
      <c r="S2113" s="6">
        <f>IFERROR(Table1[[#This Row],[pledged]]/Table1[[#This Row],[backers_count]],0)</f>
        <v>54.615384615384613</v>
      </c>
      <c r="T2113" s="5" t="s">
        <v>8325</v>
      </c>
      <c r="U2113" s="5" t="s">
        <v>8329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 t="str">
        <f>TEXT(((Table1[[#This Row],[deadline]]/60/60)/24)+DATE(1970,1,1),"mmm")</f>
        <v>Apr</v>
      </c>
      <c r="K2114" s="14" t="str">
        <f>TEXT(((Table1[[#This Row],[deadline]]/60/60)/24)+DATE(1970,1,1),"yyyy")</f>
        <v>2013</v>
      </c>
      <c r="L2114">
        <v>1364854593</v>
      </c>
      <c r="M2114">
        <f>((Table1[[#This Row],[launched_at]]/60/60)/24)+DATE(1970,1,1)+(-5/24)</f>
        <v>41365.719826388886</v>
      </c>
      <c r="N2114" t="b">
        <v>0</v>
      </c>
      <c r="O2114">
        <v>11</v>
      </c>
      <c r="P2114" t="b">
        <v>1</v>
      </c>
      <c r="Q2114" t="s">
        <v>8279</v>
      </c>
      <c r="R2114" s="5">
        <f>Table1[[#This Row],[pledged]]/D2114</f>
        <v>1</v>
      </c>
      <c r="S2114" s="6">
        <f>IFERROR(Table1[[#This Row],[pledged]]/Table1[[#This Row],[backers_count]],0)</f>
        <v>27.272727272727273</v>
      </c>
      <c r="T2114" s="5" t="s">
        <v>8325</v>
      </c>
      <c r="U2114" s="5" t="s">
        <v>8329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 t="str">
        <f>TEXT(((Table1[[#This Row],[deadline]]/60/60)/24)+DATE(1970,1,1),"mmm")</f>
        <v>Sep</v>
      </c>
      <c r="K2115" s="14" t="str">
        <f>TEXT(((Table1[[#This Row],[deadline]]/60/60)/24)+DATE(1970,1,1),"yyyy")</f>
        <v>2014</v>
      </c>
      <c r="L2115">
        <v>1408481176</v>
      </c>
      <c r="M2115">
        <f>((Table1[[#This Row],[launched_at]]/60/60)/24)+DATE(1970,1,1)+(-5/24)</f>
        <v>41870.657129629624</v>
      </c>
      <c r="N2115" t="b">
        <v>0</v>
      </c>
      <c r="O2115">
        <v>107</v>
      </c>
      <c r="P2115" t="b">
        <v>1</v>
      </c>
      <c r="Q2115" t="s">
        <v>8279</v>
      </c>
      <c r="R2115" s="5">
        <f>Table1[[#This Row],[pledged]]/D2115</f>
        <v>1.0485714285714285</v>
      </c>
      <c r="S2115" s="6">
        <f>IFERROR(Table1[[#This Row],[pledged]]/Table1[[#This Row],[backers_count]],0)</f>
        <v>68.598130841121488</v>
      </c>
      <c r="T2115" s="5" t="s">
        <v>8325</v>
      </c>
      <c r="U2115" s="5" t="s">
        <v>8329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 t="str">
        <f>TEXT(((Table1[[#This Row],[deadline]]/60/60)/24)+DATE(1970,1,1),"mmm")</f>
        <v>Dec</v>
      </c>
      <c r="K2116" s="14" t="str">
        <f>TEXT(((Table1[[#This Row],[deadline]]/60/60)/24)+DATE(1970,1,1),"yyyy")</f>
        <v>2010</v>
      </c>
      <c r="L2116">
        <v>1286480070</v>
      </c>
      <c r="M2116">
        <f>((Table1[[#This Row],[launched_at]]/60/60)/24)+DATE(1970,1,1)+(-5/24)</f>
        <v>40458.607291666667</v>
      </c>
      <c r="N2116" t="b">
        <v>0</v>
      </c>
      <c r="O2116">
        <v>147</v>
      </c>
      <c r="P2116" t="b">
        <v>1</v>
      </c>
      <c r="Q2116" t="s">
        <v>8279</v>
      </c>
      <c r="R2116" s="5">
        <f>Table1[[#This Row],[pledged]]/D2116</f>
        <v>1.0469999999999999</v>
      </c>
      <c r="S2116" s="6">
        <f>IFERROR(Table1[[#This Row],[pledged]]/Table1[[#This Row],[backers_count]],0)</f>
        <v>35.612244897959187</v>
      </c>
      <c r="T2116" s="5" t="s">
        <v>8325</v>
      </c>
      <c r="U2116" s="5" t="s">
        <v>8329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 t="str">
        <f>TEXT(((Table1[[#This Row],[deadline]]/60/60)/24)+DATE(1970,1,1),"mmm")</f>
        <v>Feb</v>
      </c>
      <c r="K2117" s="14" t="str">
        <f>TEXT(((Table1[[#This Row],[deadline]]/60/60)/24)+DATE(1970,1,1),"yyyy")</f>
        <v>2011</v>
      </c>
      <c r="L2117">
        <v>1295575001</v>
      </c>
      <c r="M2117">
        <f>((Table1[[#This Row],[launched_at]]/60/60)/24)+DATE(1970,1,1)+(-5/24)</f>
        <v>40563.872696759259</v>
      </c>
      <c r="N2117" t="b">
        <v>0</v>
      </c>
      <c r="O2117">
        <v>36</v>
      </c>
      <c r="P2117" t="b">
        <v>1</v>
      </c>
      <c r="Q2117" t="s">
        <v>8279</v>
      </c>
      <c r="R2117" s="5">
        <f>Table1[[#This Row],[pledged]]/D2117</f>
        <v>2.2566666666666668</v>
      </c>
      <c r="S2117" s="6">
        <f>IFERROR(Table1[[#This Row],[pledged]]/Table1[[#This Row],[backers_count]],0)</f>
        <v>94.027777777777771</v>
      </c>
      <c r="T2117" s="5" t="s">
        <v>8325</v>
      </c>
      <c r="U2117" s="5" t="s">
        <v>8329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 t="str">
        <f>TEXT(((Table1[[#This Row],[deadline]]/60/60)/24)+DATE(1970,1,1),"mmm")</f>
        <v>Oct</v>
      </c>
      <c r="K2118" s="14" t="str">
        <f>TEXT(((Table1[[#This Row],[deadline]]/60/60)/24)+DATE(1970,1,1),"yyyy")</f>
        <v>2012</v>
      </c>
      <c r="L2118">
        <v>1345056003</v>
      </c>
      <c r="M2118">
        <f>((Table1[[#This Row],[launched_at]]/60/60)/24)+DATE(1970,1,1)+(-5/24)</f>
        <v>41136.569479166668</v>
      </c>
      <c r="N2118" t="b">
        <v>0</v>
      </c>
      <c r="O2118">
        <v>92</v>
      </c>
      <c r="P2118" t="b">
        <v>1</v>
      </c>
      <c r="Q2118" t="s">
        <v>8279</v>
      </c>
      <c r="R2118" s="5">
        <f>Table1[[#This Row],[pledged]]/D2118</f>
        <v>1.0090416666666666</v>
      </c>
      <c r="S2118" s="6">
        <f>IFERROR(Table1[[#This Row],[pledged]]/Table1[[#This Row],[backers_count]],0)</f>
        <v>526.45652173913038</v>
      </c>
      <c r="T2118" s="5" t="s">
        <v>8325</v>
      </c>
      <c r="U2118" s="5" t="s">
        <v>8329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 t="str">
        <f>TEXT(((Table1[[#This Row],[deadline]]/60/60)/24)+DATE(1970,1,1),"mmm")</f>
        <v>Oct</v>
      </c>
      <c r="K2119" s="14" t="str">
        <f>TEXT(((Table1[[#This Row],[deadline]]/60/60)/24)+DATE(1970,1,1),"yyyy")</f>
        <v>2015</v>
      </c>
      <c r="L2119">
        <v>1444699549</v>
      </c>
      <c r="M2119">
        <f>((Table1[[#This Row],[launched_at]]/60/60)/24)+DATE(1970,1,1)+(-5/24)</f>
        <v>42289.851261574069</v>
      </c>
      <c r="N2119" t="b">
        <v>0</v>
      </c>
      <c r="O2119">
        <v>35</v>
      </c>
      <c r="P2119" t="b">
        <v>1</v>
      </c>
      <c r="Q2119" t="s">
        <v>8279</v>
      </c>
      <c r="R2119" s="5">
        <f>Table1[[#This Row],[pledged]]/D2119</f>
        <v>1.4775</v>
      </c>
      <c r="S2119" s="6">
        <f>IFERROR(Table1[[#This Row],[pledged]]/Table1[[#This Row],[backers_count]],0)</f>
        <v>50.657142857142858</v>
      </c>
      <c r="T2119" s="5" t="s">
        <v>8325</v>
      </c>
      <c r="U2119" s="5" t="s">
        <v>8329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 t="str">
        <f>TEXT(((Table1[[#This Row],[deadline]]/60/60)/24)+DATE(1970,1,1),"mmm")</f>
        <v>Jul</v>
      </c>
      <c r="K2120" s="14" t="str">
        <f>TEXT(((Table1[[#This Row],[deadline]]/60/60)/24)+DATE(1970,1,1),"yyyy")</f>
        <v>2011</v>
      </c>
      <c r="L2120">
        <v>1308946136</v>
      </c>
      <c r="M2120">
        <f>((Table1[[#This Row],[launched_at]]/60/60)/24)+DATE(1970,1,1)+(-5/24)</f>
        <v>40718.631203703699</v>
      </c>
      <c r="N2120" t="b">
        <v>0</v>
      </c>
      <c r="O2120">
        <v>17</v>
      </c>
      <c r="P2120" t="b">
        <v>1</v>
      </c>
      <c r="Q2120" t="s">
        <v>8279</v>
      </c>
      <c r="R2120" s="5">
        <f>Table1[[#This Row],[pledged]]/D2120</f>
        <v>1.3461099999999999</v>
      </c>
      <c r="S2120" s="6">
        <f>IFERROR(Table1[[#This Row],[pledged]]/Table1[[#This Row],[backers_count]],0)</f>
        <v>79.182941176470578</v>
      </c>
      <c r="T2120" s="5" t="s">
        <v>8325</v>
      </c>
      <c r="U2120" s="5" t="s">
        <v>8329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 t="str">
        <f>TEXT(((Table1[[#This Row],[deadline]]/60/60)/24)+DATE(1970,1,1),"mmm")</f>
        <v>Aug</v>
      </c>
      <c r="K2121" s="14" t="str">
        <f>TEXT(((Table1[[#This Row],[deadline]]/60/60)/24)+DATE(1970,1,1),"yyyy")</f>
        <v>2012</v>
      </c>
      <c r="L2121">
        <v>1342494445</v>
      </c>
      <c r="M2121">
        <f>((Table1[[#This Row],[launched_at]]/60/60)/24)+DATE(1970,1,1)+(-5/24)</f>
        <v>41106.921817129631</v>
      </c>
      <c r="N2121" t="b">
        <v>0</v>
      </c>
      <c r="O2121">
        <v>22</v>
      </c>
      <c r="P2121" t="b">
        <v>1</v>
      </c>
      <c r="Q2121" t="s">
        <v>8279</v>
      </c>
      <c r="R2121" s="5">
        <f>Table1[[#This Row],[pledged]]/D2121</f>
        <v>1.0075000000000001</v>
      </c>
      <c r="S2121" s="6">
        <f>IFERROR(Table1[[#This Row],[pledged]]/Table1[[#This Row],[backers_count]],0)</f>
        <v>91.590909090909093</v>
      </c>
      <c r="T2121" s="5" t="s">
        <v>8325</v>
      </c>
      <c r="U2121" s="5" t="s">
        <v>8329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 t="str">
        <f>TEXT(((Table1[[#This Row],[deadline]]/60/60)/24)+DATE(1970,1,1),"mmm")</f>
        <v>Jan</v>
      </c>
      <c r="K2122" s="14" t="str">
        <f>TEXT(((Table1[[#This Row],[deadline]]/60/60)/24)+DATE(1970,1,1),"yyyy")</f>
        <v>2014</v>
      </c>
      <c r="L2122">
        <v>1384384136</v>
      </c>
      <c r="M2122">
        <f>((Table1[[#This Row],[launched_at]]/60/60)/24)+DATE(1970,1,1)+(-5/24)</f>
        <v>41591.756203703699</v>
      </c>
      <c r="N2122" t="b">
        <v>0</v>
      </c>
      <c r="O2122">
        <v>69</v>
      </c>
      <c r="P2122" t="b">
        <v>1</v>
      </c>
      <c r="Q2122" t="s">
        <v>8279</v>
      </c>
      <c r="R2122" s="5">
        <f>Table1[[#This Row],[pledged]]/D2122</f>
        <v>1.00880375</v>
      </c>
      <c r="S2122" s="6">
        <f>IFERROR(Table1[[#This Row],[pledged]]/Table1[[#This Row],[backers_count]],0)</f>
        <v>116.96275362318841</v>
      </c>
      <c r="T2122" s="5" t="s">
        <v>8325</v>
      </c>
      <c r="U2122" s="5" t="s">
        <v>8329</v>
      </c>
    </row>
    <row r="2123" spans="1:21" ht="45" x14ac:dyDescent="0.2">
      <c r="A2123">
        <v>870</v>
      </c>
      <c r="B2123" s="3" t="s">
        <v>871</v>
      </c>
      <c r="C2123" s="3" t="s">
        <v>4980</v>
      </c>
      <c r="D2123">
        <v>20000</v>
      </c>
      <c r="E2123">
        <v>62</v>
      </c>
      <c r="F2123" t="s">
        <v>8221</v>
      </c>
      <c r="G2123" t="s">
        <v>8225</v>
      </c>
      <c r="H2123" t="s">
        <v>8247</v>
      </c>
      <c r="I2123">
        <v>1377995523</v>
      </c>
      <c r="J2123" s="14" t="str">
        <f>TEXT(((Table1[[#This Row],[deadline]]/60/60)/24)+DATE(1970,1,1),"mmm")</f>
        <v>Sep</v>
      </c>
      <c r="K2123" s="14" t="str">
        <f>TEXT(((Table1[[#This Row],[deadline]]/60/60)/24)+DATE(1970,1,1),"yyyy")</f>
        <v>2013</v>
      </c>
      <c r="L2123">
        <v>1375403523</v>
      </c>
      <c r="M2123">
        <f>((Table1[[#This Row],[launched_at]]/60/60)/24)+DATE(1970,1,1)+(-5/24)</f>
        <v>41487.813923611109</v>
      </c>
      <c r="N2123" t="b">
        <v>0</v>
      </c>
      <c r="O2123">
        <v>5</v>
      </c>
      <c r="P2123" t="b">
        <v>0</v>
      </c>
      <c r="Q2123" t="s">
        <v>8278</v>
      </c>
      <c r="R2123" s="5">
        <f>Table1[[#This Row],[pledged]]/D2123</f>
        <v>3.0999999999999999E-3</v>
      </c>
      <c r="S2123" s="6">
        <f>IFERROR(Table1[[#This Row],[pledged]]/Table1[[#This Row],[backers_count]],0)</f>
        <v>12.4</v>
      </c>
      <c r="T2123" s="5" t="s">
        <v>8325</v>
      </c>
      <c r="U2123" s="5" t="s">
        <v>8328</v>
      </c>
    </row>
    <row r="2124" spans="1:21" ht="45" x14ac:dyDescent="0.2">
      <c r="A2124">
        <v>456</v>
      </c>
      <c r="B2124" s="3" t="s">
        <v>457</v>
      </c>
      <c r="C2124" s="3" t="s">
        <v>4566</v>
      </c>
      <c r="D2124">
        <v>8888</v>
      </c>
      <c r="E2124">
        <v>61</v>
      </c>
      <c r="F2124" t="s">
        <v>8221</v>
      </c>
      <c r="G2124" t="s">
        <v>8224</v>
      </c>
      <c r="H2124" t="s">
        <v>8246</v>
      </c>
      <c r="I2124">
        <v>1382414340</v>
      </c>
      <c r="J2124" s="14" t="str">
        <f>TEXT(((Table1[[#This Row],[deadline]]/60/60)/24)+DATE(1970,1,1),"mmm")</f>
        <v>Oct</v>
      </c>
      <c r="K2124" s="14" t="str">
        <f>TEXT(((Table1[[#This Row],[deadline]]/60/60)/24)+DATE(1970,1,1),"yyyy")</f>
        <v>2013</v>
      </c>
      <c r="L2124">
        <v>1380559201</v>
      </c>
      <c r="M2124" s="13">
        <f>((Table1[[#This Row],[launched_at]]/60/60)/24)+DATE(1970,1,1)+(-5/24)</f>
        <v>41547.486122685179</v>
      </c>
      <c r="N2124" t="b">
        <v>0</v>
      </c>
      <c r="O2124">
        <v>3</v>
      </c>
      <c r="P2124" t="b">
        <v>0</v>
      </c>
      <c r="Q2124" t="s">
        <v>8270</v>
      </c>
      <c r="R2124" s="5">
        <f>Table1[[#This Row],[pledged]]/D2124</f>
        <v>6.8631863186318634E-3</v>
      </c>
      <c r="S2124" s="6">
        <f>IFERROR(Table1[[#This Row],[pledged]]/Table1[[#This Row],[backers_count]],0)</f>
        <v>20.333333333333332</v>
      </c>
      <c r="T2124" s="5" t="s">
        <v>8310</v>
      </c>
      <c r="U2124" s="5" t="s">
        <v>8316</v>
      </c>
    </row>
    <row r="2125" spans="1:21" ht="45" x14ac:dyDescent="0.2">
      <c r="A2125">
        <v>591</v>
      </c>
      <c r="B2125" s="3" t="s">
        <v>592</v>
      </c>
      <c r="C2125" s="3" t="s">
        <v>4701</v>
      </c>
      <c r="D2125">
        <v>100000</v>
      </c>
      <c r="E2125">
        <v>61</v>
      </c>
      <c r="F2125" t="s">
        <v>8221</v>
      </c>
      <c r="G2125" t="s">
        <v>8224</v>
      </c>
      <c r="H2125" t="s">
        <v>8246</v>
      </c>
      <c r="I2125">
        <v>1437570130</v>
      </c>
      <c r="J2125" s="14" t="str">
        <f>TEXT(((Table1[[#This Row],[deadline]]/60/60)/24)+DATE(1970,1,1),"mmm")</f>
        <v>Jul</v>
      </c>
      <c r="K2125" s="14" t="str">
        <f>TEXT(((Table1[[#This Row],[deadline]]/60/60)/24)+DATE(1970,1,1),"yyyy")</f>
        <v>2015</v>
      </c>
      <c r="L2125">
        <v>1434978130</v>
      </c>
      <c r="M2125">
        <f>((Table1[[#This Row],[launched_at]]/60/60)/24)+DATE(1970,1,1)+(-5/24)</f>
        <v>42177.334837962961</v>
      </c>
      <c r="N2125" t="b">
        <v>0</v>
      </c>
      <c r="O2125">
        <v>2</v>
      </c>
      <c r="P2125" t="b">
        <v>0</v>
      </c>
      <c r="Q2125" t="s">
        <v>8272</v>
      </c>
      <c r="R2125" s="5">
        <f>Table1[[#This Row],[pledged]]/D2125</f>
        <v>6.0999999999999997E-4</v>
      </c>
      <c r="S2125" s="6">
        <f>IFERROR(Table1[[#This Row],[pledged]]/Table1[[#This Row],[backers_count]],0)</f>
        <v>30.5</v>
      </c>
      <c r="T2125" s="5" t="s">
        <v>8319</v>
      </c>
      <c r="U2125" s="5" t="s">
        <v>8320</v>
      </c>
    </row>
    <row r="2126" spans="1:21" ht="30" x14ac:dyDescent="0.2">
      <c r="A2126">
        <v>709</v>
      </c>
      <c r="B2126" s="3" t="s">
        <v>710</v>
      </c>
      <c r="C2126" s="3" t="s">
        <v>4819</v>
      </c>
      <c r="D2126">
        <v>15000</v>
      </c>
      <c r="E2126">
        <v>61</v>
      </c>
      <c r="F2126" t="s">
        <v>8221</v>
      </c>
      <c r="G2126" t="s">
        <v>8224</v>
      </c>
      <c r="H2126" t="s">
        <v>8246</v>
      </c>
      <c r="I2126">
        <v>1417741159</v>
      </c>
      <c r="J2126" s="14" t="str">
        <f>TEXT(((Table1[[#This Row],[deadline]]/60/60)/24)+DATE(1970,1,1),"mmm")</f>
        <v>Dec</v>
      </c>
      <c r="K2126" s="14" t="str">
        <f>TEXT(((Table1[[#This Row],[deadline]]/60/60)/24)+DATE(1970,1,1),"yyyy")</f>
        <v>2014</v>
      </c>
      <c r="L2126">
        <v>1415149159</v>
      </c>
      <c r="M2126">
        <f>((Table1[[#This Row],[launched_at]]/60/60)/24)+DATE(1970,1,1)+(-5/24)</f>
        <v>41947.832858796297</v>
      </c>
      <c r="N2126" t="b">
        <v>0</v>
      </c>
      <c r="O2126">
        <v>2</v>
      </c>
      <c r="P2126" t="b">
        <v>0</v>
      </c>
      <c r="Q2126" t="s">
        <v>8273</v>
      </c>
      <c r="R2126" s="5">
        <f>Table1[[#This Row],[pledged]]/D2126</f>
        <v>4.0666666666666663E-3</v>
      </c>
      <c r="S2126" s="6">
        <f>IFERROR(Table1[[#This Row],[pledged]]/Table1[[#This Row],[backers_count]],0)</f>
        <v>30.5</v>
      </c>
      <c r="T2126" s="5" t="s">
        <v>8319</v>
      </c>
      <c r="U2126" s="5" t="s">
        <v>8321</v>
      </c>
    </row>
    <row r="2127" spans="1:21" ht="45" x14ac:dyDescent="0.2">
      <c r="A2127">
        <v>3922</v>
      </c>
      <c r="B2127" s="3" t="s">
        <v>3919</v>
      </c>
      <c r="C2127" s="3" t="s">
        <v>8030</v>
      </c>
      <c r="D2127">
        <v>750</v>
      </c>
      <c r="E2127">
        <v>61</v>
      </c>
      <c r="F2127" t="s">
        <v>8221</v>
      </c>
      <c r="G2127" t="s">
        <v>8224</v>
      </c>
      <c r="H2127" t="s">
        <v>8246</v>
      </c>
      <c r="I2127">
        <v>1425337200</v>
      </c>
      <c r="J2127" s="14" t="str">
        <f>TEXT(((Table1[[#This Row],[deadline]]/60/60)/24)+DATE(1970,1,1),"mmm")</f>
        <v>Mar</v>
      </c>
      <c r="K2127" s="14" t="str">
        <f>TEXT(((Table1[[#This Row],[deadline]]/60/60)/24)+DATE(1970,1,1),"yyyy")</f>
        <v>2015</v>
      </c>
      <c r="L2127">
        <v>1421432810</v>
      </c>
      <c r="M2127">
        <f>((Table1[[#This Row],[launched_at]]/60/60)/24)+DATE(1970,1,1)+(-5/24)</f>
        <v>42020.560300925928</v>
      </c>
      <c r="N2127" t="b">
        <v>0</v>
      </c>
      <c r="O2127">
        <v>6</v>
      </c>
      <c r="P2127" t="b">
        <v>0</v>
      </c>
      <c r="Q2127" t="s">
        <v>8271</v>
      </c>
      <c r="R2127" s="5">
        <f>Table1[[#This Row],[pledged]]/D2127</f>
        <v>8.1333333333333327E-2</v>
      </c>
      <c r="S2127" s="6">
        <f>IFERROR(Table1[[#This Row],[pledged]]/Table1[[#This Row],[backers_count]],0)</f>
        <v>10.166666666666666</v>
      </c>
      <c r="T2127" s="5" t="s">
        <v>8317</v>
      </c>
      <c r="U2127" s="5" t="s">
        <v>8318</v>
      </c>
    </row>
    <row r="2128" spans="1:21" ht="45" x14ac:dyDescent="0.2">
      <c r="A2128">
        <v>230</v>
      </c>
      <c r="B2128" s="3" t="s">
        <v>232</v>
      </c>
      <c r="C2128" s="3" t="s">
        <v>4340</v>
      </c>
      <c r="D2128">
        <v>15000</v>
      </c>
      <c r="E2128">
        <v>60</v>
      </c>
      <c r="F2128" t="s">
        <v>8221</v>
      </c>
      <c r="G2128" t="s">
        <v>8224</v>
      </c>
      <c r="H2128" t="s">
        <v>8246</v>
      </c>
      <c r="I2128">
        <v>1433443151</v>
      </c>
      <c r="J2128" s="14" t="str">
        <f>TEXT(((Table1[[#This Row],[deadline]]/60/60)/24)+DATE(1970,1,1),"mmm")</f>
        <v>Jun</v>
      </c>
      <c r="K2128" s="14" t="str">
        <f>TEXT(((Table1[[#This Row],[deadline]]/60/60)/24)+DATE(1970,1,1),"yyyy")</f>
        <v>2015</v>
      </c>
      <c r="L2128">
        <v>1430851151</v>
      </c>
      <c r="M2128" s="13">
        <f>((Table1[[#This Row],[launched_at]]/60/60)/24)+DATE(1970,1,1)+(-5/24)</f>
        <v>42129.568877314807</v>
      </c>
      <c r="N2128" t="b">
        <v>0</v>
      </c>
      <c r="O2128">
        <v>2</v>
      </c>
      <c r="P2128" t="b">
        <v>0</v>
      </c>
      <c r="Q2128" t="s">
        <v>8268</v>
      </c>
      <c r="R2128" s="5">
        <f>Table1[[#This Row],[pledged]]/D2128</f>
        <v>4.0000000000000001E-3</v>
      </c>
      <c r="S2128" s="6">
        <f>IFERROR(Table1[[#This Row],[pledged]]/Table1[[#This Row],[backers_count]],0)</f>
        <v>30</v>
      </c>
      <c r="T2128" s="5" t="s">
        <v>8310</v>
      </c>
      <c r="U2128" s="5" t="s">
        <v>8314</v>
      </c>
    </row>
    <row r="2129" spans="1:21" ht="30" x14ac:dyDescent="0.2">
      <c r="A2129">
        <v>1548</v>
      </c>
      <c r="B2129" s="3" t="s">
        <v>1549</v>
      </c>
      <c r="C2129" s="3" t="s">
        <v>5658</v>
      </c>
      <c r="D2129">
        <v>700</v>
      </c>
      <c r="E2129">
        <v>60</v>
      </c>
      <c r="F2129" t="s">
        <v>8221</v>
      </c>
      <c r="G2129" t="s">
        <v>8224</v>
      </c>
      <c r="H2129" t="s">
        <v>8246</v>
      </c>
      <c r="I2129">
        <v>1447020620</v>
      </c>
      <c r="J2129" s="14" t="str">
        <f>TEXT(((Table1[[#This Row],[deadline]]/60/60)/24)+DATE(1970,1,1),"mmm")</f>
        <v>Nov</v>
      </c>
      <c r="K2129" s="14" t="str">
        <f>TEXT(((Table1[[#This Row],[deadline]]/60/60)/24)+DATE(1970,1,1),"yyyy")</f>
        <v>2015</v>
      </c>
      <c r="L2129">
        <v>1444425020</v>
      </c>
      <c r="M2129">
        <f>((Table1[[#This Row],[launched_at]]/60/60)/24)+DATE(1970,1,1)+(-5/24)</f>
        <v>42286.673842592594</v>
      </c>
      <c r="N2129" t="b">
        <v>0</v>
      </c>
      <c r="O2129">
        <v>1</v>
      </c>
      <c r="P2129" t="b">
        <v>0</v>
      </c>
      <c r="Q2129" t="s">
        <v>8289</v>
      </c>
      <c r="R2129" s="5">
        <f>Table1[[#This Row],[pledged]]/D2129</f>
        <v>8.5714285714285715E-2</v>
      </c>
      <c r="S2129" s="6">
        <f>IFERROR(Table1[[#This Row],[pledged]]/Table1[[#This Row],[backers_count]],0)</f>
        <v>60</v>
      </c>
      <c r="T2129" s="5" t="s">
        <v>8338</v>
      </c>
      <c r="U2129" s="5" t="s">
        <v>8343</v>
      </c>
    </row>
    <row r="2130" spans="1:21" ht="45" x14ac:dyDescent="0.2">
      <c r="A2130">
        <v>1914</v>
      </c>
      <c r="B2130" s="3" t="s">
        <v>1915</v>
      </c>
      <c r="C2130" s="3" t="s">
        <v>6024</v>
      </c>
      <c r="D2130">
        <v>666</v>
      </c>
      <c r="E2130">
        <v>60</v>
      </c>
      <c r="F2130" t="s">
        <v>8221</v>
      </c>
      <c r="G2130" t="s">
        <v>8224</v>
      </c>
      <c r="H2130" t="s">
        <v>8246</v>
      </c>
      <c r="I2130">
        <v>1414814340</v>
      </c>
      <c r="J2130" s="14" t="str">
        <f>TEXT(((Table1[[#This Row],[deadline]]/60/60)/24)+DATE(1970,1,1),"mmm")</f>
        <v>Nov</v>
      </c>
      <c r="K2130" s="14" t="str">
        <f>TEXT(((Table1[[#This Row],[deadline]]/60/60)/24)+DATE(1970,1,1),"yyyy")</f>
        <v>2014</v>
      </c>
      <c r="L2130">
        <v>1413519073</v>
      </c>
      <c r="M2130">
        <f>((Table1[[#This Row],[launched_at]]/60/60)/24)+DATE(1970,1,1)+(-5/24)</f>
        <v>41928.966122685182</v>
      </c>
      <c r="N2130" t="b">
        <v>0</v>
      </c>
      <c r="O2130">
        <v>2</v>
      </c>
      <c r="P2130" t="b">
        <v>0</v>
      </c>
      <c r="Q2130" t="s">
        <v>8294</v>
      </c>
      <c r="R2130" s="5">
        <f>Table1[[#This Row],[pledged]]/D2130</f>
        <v>9.0090090090090086E-2</v>
      </c>
      <c r="S2130" s="6">
        <f>IFERROR(Table1[[#This Row],[pledged]]/Table1[[#This Row],[backers_count]],0)</f>
        <v>30</v>
      </c>
      <c r="T2130" s="5" t="s">
        <v>8319</v>
      </c>
      <c r="U2130" s="5" t="s">
        <v>8348</v>
      </c>
    </row>
    <row r="2131" spans="1:21" ht="45" x14ac:dyDescent="0.2">
      <c r="A2131">
        <v>3864</v>
      </c>
      <c r="B2131" s="3" t="s">
        <v>3861</v>
      </c>
      <c r="C2131" s="3" t="s">
        <v>7973</v>
      </c>
      <c r="D2131">
        <v>5000</v>
      </c>
      <c r="E2131">
        <v>60</v>
      </c>
      <c r="F2131" t="s">
        <v>8221</v>
      </c>
      <c r="G2131" t="s">
        <v>8224</v>
      </c>
      <c r="H2131" t="s">
        <v>8246</v>
      </c>
      <c r="I2131">
        <v>1447799054</v>
      </c>
      <c r="J2131" s="14" t="str">
        <f>TEXT(((Table1[[#This Row],[deadline]]/60/60)/24)+DATE(1970,1,1),"mmm")</f>
        <v>Nov</v>
      </c>
      <c r="K2131" s="14" t="str">
        <f>TEXT(((Table1[[#This Row],[deadline]]/60/60)/24)+DATE(1970,1,1),"yyyy")</f>
        <v>2015</v>
      </c>
      <c r="L2131">
        <v>1445203454</v>
      </c>
      <c r="M2131">
        <f>((Table1[[#This Row],[launched_at]]/60/60)/24)+DATE(1970,1,1)+(-5/24)</f>
        <v>42295.683495370373</v>
      </c>
      <c r="N2131" t="b">
        <v>0</v>
      </c>
      <c r="O2131">
        <v>3</v>
      </c>
      <c r="P2131" t="b">
        <v>0</v>
      </c>
      <c r="Q2131" t="s">
        <v>8271</v>
      </c>
      <c r="R2131" s="5">
        <f>Table1[[#This Row],[pledged]]/D2131</f>
        <v>1.2E-2</v>
      </c>
      <c r="S2131" s="6">
        <f>IFERROR(Table1[[#This Row],[pledged]]/Table1[[#This Row],[backers_count]],0)</f>
        <v>20</v>
      </c>
      <c r="T2131" s="5" t="s">
        <v>8317</v>
      </c>
      <c r="U2131" s="5" t="s">
        <v>8318</v>
      </c>
    </row>
    <row r="2132" spans="1:21" ht="45" x14ac:dyDescent="0.2">
      <c r="A2132">
        <v>4008</v>
      </c>
      <c r="B2132" s="3" t="s">
        <v>4004</v>
      </c>
      <c r="C2132" s="3" t="s">
        <v>8113</v>
      </c>
      <c r="D2132">
        <v>1000</v>
      </c>
      <c r="E2132">
        <v>60</v>
      </c>
      <c r="F2132" t="s">
        <v>8221</v>
      </c>
      <c r="G2132" t="s">
        <v>8225</v>
      </c>
      <c r="H2132" t="s">
        <v>8247</v>
      </c>
      <c r="I2132">
        <v>1437606507</v>
      </c>
      <c r="J2132" s="14" t="str">
        <f>TEXT(((Table1[[#This Row],[deadline]]/60/60)/24)+DATE(1970,1,1),"mmm")</f>
        <v>Jul</v>
      </c>
      <c r="K2132" s="14" t="str">
        <f>TEXT(((Table1[[#This Row],[deadline]]/60/60)/24)+DATE(1970,1,1),"yyyy")</f>
        <v>2015</v>
      </c>
      <c r="L2132">
        <v>1435014507</v>
      </c>
      <c r="M2132">
        <f>((Table1[[#This Row],[launched_at]]/60/60)/24)+DATE(1970,1,1)+(-5/24)</f>
        <v>42177.755868055552</v>
      </c>
      <c r="N2132" t="b">
        <v>0</v>
      </c>
      <c r="O2132">
        <v>4</v>
      </c>
      <c r="P2132" t="b">
        <v>0</v>
      </c>
      <c r="Q2132" t="s">
        <v>8271</v>
      </c>
      <c r="R2132" s="5">
        <f>Table1[[#This Row],[pledged]]/D2132</f>
        <v>0.06</v>
      </c>
      <c r="S2132" s="6">
        <f>IFERROR(Table1[[#This Row],[pledged]]/Table1[[#This Row],[backers_count]],0)</f>
        <v>15</v>
      </c>
      <c r="T2132" s="5" t="s">
        <v>8317</v>
      </c>
      <c r="U2132" s="5" t="s">
        <v>8318</v>
      </c>
    </row>
    <row r="2133" spans="1:21" ht="45" x14ac:dyDescent="0.2">
      <c r="A2133">
        <v>4093</v>
      </c>
      <c r="B2133" s="3" t="s">
        <v>4089</v>
      </c>
      <c r="C2133" s="3" t="s">
        <v>8196</v>
      </c>
      <c r="D2133">
        <v>2500</v>
      </c>
      <c r="E2133">
        <v>60</v>
      </c>
      <c r="F2133" t="s">
        <v>8221</v>
      </c>
      <c r="G2133" t="s">
        <v>8225</v>
      </c>
      <c r="H2133" t="s">
        <v>8247</v>
      </c>
      <c r="I2133">
        <v>1440272093</v>
      </c>
      <c r="J2133" s="14" t="str">
        <f>TEXT(((Table1[[#This Row],[deadline]]/60/60)/24)+DATE(1970,1,1),"mmm")</f>
        <v>Aug</v>
      </c>
      <c r="K2133" s="14" t="str">
        <f>TEXT(((Table1[[#This Row],[deadline]]/60/60)/24)+DATE(1970,1,1),"yyyy")</f>
        <v>2015</v>
      </c>
      <c r="L2133">
        <v>1435088093</v>
      </c>
      <c r="M2133">
        <f>((Table1[[#This Row],[launched_at]]/60/60)/24)+DATE(1970,1,1)+(-5/24)</f>
        <v>42178.607557870368</v>
      </c>
      <c r="N2133" t="b">
        <v>0</v>
      </c>
      <c r="O2133">
        <v>4</v>
      </c>
      <c r="P2133" t="b">
        <v>0</v>
      </c>
      <c r="Q2133" t="s">
        <v>8271</v>
      </c>
      <c r="R2133" s="5">
        <f>Table1[[#This Row],[pledged]]/D2133</f>
        <v>2.4E-2</v>
      </c>
      <c r="S2133" s="6">
        <f>IFERROR(Table1[[#This Row],[pledged]]/Table1[[#This Row],[backers_count]],0)</f>
        <v>15</v>
      </c>
      <c r="T2133" s="5" t="s">
        <v>8317</v>
      </c>
      <c r="U2133" s="5" t="s">
        <v>8318</v>
      </c>
    </row>
    <row r="2134" spans="1:21" ht="45" x14ac:dyDescent="0.2">
      <c r="A2134">
        <v>4108</v>
      </c>
      <c r="B2134" s="3" t="s">
        <v>4104</v>
      </c>
      <c r="C2134" s="3" t="s">
        <v>8211</v>
      </c>
      <c r="D2134">
        <v>3000</v>
      </c>
      <c r="E2134">
        <v>59</v>
      </c>
      <c r="F2134" t="s">
        <v>8221</v>
      </c>
      <c r="G2134" t="s">
        <v>8224</v>
      </c>
      <c r="H2134" t="s">
        <v>8246</v>
      </c>
      <c r="I2134">
        <v>1488517200</v>
      </c>
      <c r="J2134" s="14" t="str">
        <f>TEXT(((Table1[[#This Row],[deadline]]/60/60)/24)+DATE(1970,1,1),"mmm")</f>
        <v>Mar</v>
      </c>
      <c r="K2134" s="14" t="str">
        <f>TEXT(((Table1[[#This Row],[deadline]]/60/60)/24)+DATE(1970,1,1),"yyyy")</f>
        <v>2017</v>
      </c>
      <c r="L2134">
        <v>1485909937</v>
      </c>
      <c r="M2134">
        <f>((Table1[[#This Row],[launched_at]]/60/60)/24)+DATE(1970,1,1)+(-5/24)</f>
        <v>42766.823344907411</v>
      </c>
      <c r="N2134" t="b">
        <v>0</v>
      </c>
      <c r="O2134">
        <v>1</v>
      </c>
      <c r="P2134" t="b">
        <v>0</v>
      </c>
      <c r="Q2134" t="s">
        <v>8271</v>
      </c>
      <c r="R2134" s="5">
        <f>Table1[[#This Row],[pledged]]/D2134</f>
        <v>1.9666666666666666E-2</v>
      </c>
      <c r="S2134" s="6">
        <f>IFERROR(Table1[[#This Row],[pledged]]/Table1[[#This Row],[backers_count]],0)</f>
        <v>59</v>
      </c>
      <c r="T2134" s="5" t="s">
        <v>8317</v>
      </c>
      <c r="U2134" s="5" t="s">
        <v>8318</v>
      </c>
    </row>
    <row r="2135" spans="1:21" ht="45" x14ac:dyDescent="0.2">
      <c r="A2135">
        <v>1498</v>
      </c>
      <c r="B2135" s="3" t="s">
        <v>1499</v>
      </c>
      <c r="C2135" s="3" t="s">
        <v>5608</v>
      </c>
      <c r="D2135">
        <v>3000</v>
      </c>
      <c r="E2135">
        <v>57</v>
      </c>
      <c r="F2135" t="s">
        <v>8221</v>
      </c>
      <c r="G2135" t="s">
        <v>8224</v>
      </c>
      <c r="H2135" t="s">
        <v>8246</v>
      </c>
      <c r="I2135">
        <v>1409787378</v>
      </c>
      <c r="J2135" s="14" t="str">
        <f>TEXT(((Table1[[#This Row],[deadline]]/60/60)/24)+DATE(1970,1,1),"mmm")</f>
        <v>Sep</v>
      </c>
      <c r="K2135" s="14" t="str">
        <f>TEXT(((Table1[[#This Row],[deadline]]/60/60)/24)+DATE(1970,1,1),"yyyy")</f>
        <v>2014</v>
      </c>
      <c r="L2135">
        <v>1405899378</v>
      </c>
      <c r="M2135">
        <f>((Table1[[#This Row],[launched_at]]/60/60)/24)+DATE(1970,1,1)+(-5/24)</f>
        <v>41840.775208333333</v>
      </c>
      <c r="N2135" t="b">
        <v>0</v>
      </c>
      <c r="O2135">
        <v>3</v>
      </c>
      <c r="P2135" t="b">
        <v>0</v>
      </c>
      <c r="Q2135" t="s">
        <v>8275</v>
      </c>
      <c r="R2135" s="5">
        <f>Table1[[#This Row],[pledged]]/D2135</f>
        <v>1.9E-2</v>
      </c>
      <c r="S2135" s="6">
        <f>IFERROR(Table1[[#This Row],[pledged]]/Table1[[#This Row],[backers_count]],0)</f>
        <v>19</v>
      </c>
      <c r="T2135" s="5" t="s">
        <v>8322</v>
      </c>
      <c r="U2135" s="5" t="s">
        <v>8324</v>
      </c>
    </row>
    <row r="2136" spans="1:21" ht="30" x14ac:dyDescent="0.2">
      <c r="A2136">
        <v>586</v>
      </c>
      <c r="B2136" s="3" t="s">
        <v>587</v>
      </c>
      <c r="C2136" s="3" t="s">
        <v>4696</v>
      </c>
      <c r="D2136">
        <v>10000</v>
      </c>
      <c r="E2136">
        <v>56</v>
      </c>
      <c r="F2136" t="s">
        <v>8221</v>
      </c>
      <c r="G2136" t="s">
        <v>8224</v>
      </c>
      <c r="H2136" t="s">
        <v>8246</v>
      </c>
      <c r="I2136">
        <v>1424032207</v>
      </c>
      <c r="J2136" s="14" t="str">
        <f>TEXT(((Table1[[#This Row],[deadline]]/60/60)/24)+DATE(1970,1,1),"mmm")</f>
        <v>Feb</v>
      </c>
      <c r="K2136" s="14" t="str">
        <f>TEXT(((Table1[[#This Row],[deadline]]/60/60)/24)+DATE(1970,1,1),"yyyy")</f>
        <v>2015</v>
      </c>
      <c r="L2136">
        <v>1421440207</v>
      </c>
      <c r="M2136">
        <f>((Table1[[#This Row],[launched_at]]/60/60)/24)+DATE(1970,1,1)+(-5/24)</f>
        <v>42020.645914351851</v>
      </c>
      <c r="N2136" t="b">
        <v>0</v>
      </c>
      <c r="O2136">
        <v>4</v>
      </c>
      <c r="P2136" t="b">
        <v>0</v>
      </c>
      <c r="Q2136" t="s">
        <v>8272</v>
      </c>
      <c r="R2136" s="5">
        <f>Table1[[#This Row],[pledged]]/D2136</f>
        <v>5.5999999999999999E-3</v>
      </c>
      <c r="S2136" s="6">
        <f>IFERROR(Table1[[#This Row],[pledged]]/Table1[[#This Row],[backers_count]],0)</f>
        <v>14</v>
      </c>
      <c r="T2136" s="5" t="s">
        <v>8319</v>
      </c>
      <c r="U2136" s="5" t="s">
        <v>8320</v>
      </c>
    </row>
    <row r="2137" spans="1:21" ht="30" x14ac:dyDescent="0.2">
      <c r="A2137">
        <v>1082</v>
      </c>
      <c r="B2137" s="3" t="s">
        <v>1083</v>
      </c>
      <c r="C2137" s="3" t="s">
        <v>5192</v>
      </c>
      <c r="D2137">
        <v>10000</v>
      </c>
      <c r="E2137">
        <v>56</v>
      </c>
      <c r="F2137" t="s">
        <v>8221</v>
      </c>
      <c r="G2137" t="s">
        <v>8224</v>
      </c>
      <c r="H2137" t="s">
        <v>8246</v>
      </c>
      <c r="I2137">
        <v>1344635088</v>
      </c>
      <c r="J2137" s="14" t="str">
        <f>TEXT(((Table1[[#This Row],[deadline]]/60/60)/24)+DATE(1970,1,1),"mmm")</f>
        <v>Aug</v>
      </c>
      <c r="K2137" s="14" t="str">
        <f>TEXT(((Table1[[#This Row],[deadline]]/60/60)/24)+DATE(1970,1,1),"yyyy")</f>
        <v>2012</v>
      </c>
      <c r="L2137">
        <v>1342043088</v>
      </c>
      <c r="M2137">
        <f>((Table1[[#This Row],[launched_at]]/60/60)/24)+DATE(1970,1,1)+(-5/24)</f>
        <v>41101.697777777779</v>
      </c>
      <c r="N2137" t="b">
        <v>0</v>
      </c>
      <c r="O2137">
        <v>3</v>
      </c>
      <c r="P2137" t="b">
        <v>0</v>
      </c>
      <c r="Q2137" t="s">
        <v>8282</v>
      </c>
      <c r="R2137" s="5">
        <f>Table1[[#This Row],[pledged]]/D2137</f>
        <v>5.5999999999999999E-3</v>
      </c>
      <c r="S2137" s="6">
        <f>IFERROR(Table1[[#This Row],[pledged]]/Table1[[#This Row],[backers_count]],0)</f>
        <v>18.666666666666668</v>
      </c>
      <c r="T2137" s="5" t="s">
        <v>8333</v>
      </c>
      <c r="U2137" s="5" t="s">
        <v>8334</v>
      </c>
    </row>
    <row r="2138" spans="1:21" ht="60" x14ac:dyDescent="0.2">
      <c r="A2138">
        <v>3083</v>
      </c>
      <c r="B2138" s="3" t="s">
        <v>3083</v>
      </c>
      <c r="C2138" s="3" t="s">
        <v>7193</v>
      </c>
      <c r="D2138">
        <v>20000</v>
      </c>
      <c r="E2138">
        <v>56</v>
      </c>
      <c r="F2138" t="s">
        <v>8221</v>
      </c>
      <c r="G2138" t="s">
        <v>8224</v>
      </c>
      <c r="H2138" t="s">
        <v>8246</v>
      </c>
      <c r="I2138">
        <v>1409547600</v>
      </c>
      <c r="J2138" s="14" t="str">
        <f>TEXT(((Table1[[#This Row],[deadline]]/60/60)/24)+DATE(1970,1,1),"mmm")</f>
        <v>Sep</v>
      </c>
      <c r="K2138" s="14" t="str">
        <f>TEXT(((Table1[[#This Row],[deadline]]/60/60)/24)+DATE(1970,1,1),"yyyy")</f>
        <v>2014</v>
      </c>
      <c r="L2138">
        <v>1406986278</v>
      </c>
      <c r="M2138">
        <f>((Table1[[#This Row],[launched_at]]/60/60)/24)+DATE(1970,1,1)+(-5/24)</f>
        <v>41853.355069444442</v>
      </c>
      <c r="N2138" t="b">
        <v>0</v>
      </c>
      <c r="O2138">
        <v>3</v>
      </c>
      <c r="P2138" t="b">
        <v>0</v>
      </c>
      <c r="Q2138" t="s">
        <v>8303</v>
      </c>
      <c r="R2138" s="5">
        <f>Table1[[#This Row],[pledged]]/D2138</f>
        <v>2.8E-3</v>
      </c>
      <c r="S2138" s="6">
        <f>IFERROR(Table1[[#This Row],[pledged]]/Table1[[#This Row],[backers_count]],0)</f>
        <v>18.666666666666668</v>
      </c>
      <c r="T2138" s="5" t="s">
        <v>8317</v>
      </c>
      <c r="U2138" s="5" t="s">
        <v>8357</v>
      </c>
    </row>
    <row r="2139" spans="1:21" ht="45" x14ac:dyDescent="0.2">
      <c r="A2139">
        <v>561</v>
      </c>
      <c r="B2139" s="3" t="s">
        <v>562</v>
      </c>
      <c r="C2139" s="3" t="s">
        <v>4671</v>
      </c>
      <c r="D2139">
        <v>15000</v>
      </c>
      <c r="E2139">
        <v>55</v>
      </c>
      <c r="F2139" t="s">
        <v>8221</v>
      </c>
      <c r="G2139" t="s">
        <v>8224</v>
      </c>
      <c r="H2139" t="s">
        <v>8246</v>
      </c>
      <c r="I2139">
        <v>1445874513</v>
      </c>
      <c r="J2139" s="14" t="str">
        <f>TEXT(((Table1[[#This Row],[deadline]]/60/60)/24)+DATE(1970,1,1),"mmm")</f>
        <v>Oct</v>
      </c>
      <c r="K2139" s="14" t="str">
        <f>TEXT(((Table1[[#This Row],[deadline]]/60/60)/24)+DATE(1970,1,1),"yyyy")</f>
        <v>2015</v>
      </c>
      <c r="L2139">
        <v>1442850513</v>
      </c>
      <c r="M2139">
        <f>((Table1[[#This Row],[launched_at]]/60/60)/24)+DATE(1970,1,1)+(-5/24)</f>
        <v>42268.450381944444</v>
      </c>
      <c r="N2139" t="b">
        <v>0</v>
      </c>
      <c r="O2139">
        <v>2</v>
      </c>
      <c r="P2139" t="b">
        <v>0</v>
      </c>
      <c r="Q2139" t="s">
        <v>8272</v>
      </c>
      <c r="R2139" s="5">
        <f>Table1[[#This Row],[pledged]]/D2139</f>
        <v>3.6666666666666666E-3</v>
      </c>
      <c r="S2139" s="6">
        <f>IFERROR(Table1[[#This Row],[pledged]]/Table1[[#This Row],[backers_count]],0)</f>
        <v>27.5</v>
      </c>
      <c r="T2139" s="5" t="s">
        <v>8319</v>
      </c>
      <c r="U2139" s="5" t="s">
        <v>8320</v>
      </c>
    </row>
    <row r="2140" spans="1:21" ht="45" x14ac:dyDescent="0.2">
      <c r="A2140">
        <v>1417</v>
      </c>
      <c r="B2140" s="3" t="s">
        <v>1418</v>
      </c>
      <c r="C2140" s="3" t="s">
        <v>5527</v>
      </c>
      <c r="D2140">
        <v>4500</v>
      </c>
      <c r="E2140">
        <v>55</v>
      </c>
      <c r="F2140" t="s">
        <v>8221</v>
      </c>
      <c r="G2140" t="s">
        <v>8224</v>
      </c>
      <c r="H2140" t="s">
        <v>8246</v>
      </c>
      <c r="I2140">
        <v>1442315460</v>
      </c>
      <c r="J2140" s="14" t="str">
        <f>TEXT(((Table1[[#This Row],[deadline]]/60/60)/24)+DATE(1970,1,1),"mmm")</f>
        <v>Sep</v>
      </c>
      <c r="K2140" s="14" t="str">
        <f>TEXT(((Table1[[#This Row],[deadline]]/60/60)/24)+DATE(1970,1,1),"yyyy")</f>
        <v>2015</v>
      </c>
      <c r="L2140">
        <v>1439696174</v>
      </c>
      <c r="M2140">
        <f>((Table1[[#This Row],[launched_at]]/60/60)/24)+DATE(1970,1,1)+(-5/24)</f>
        <v>42231.941828703704</v>
      </c>
      <c r="N2140" t="b">
        <v>0</v>
      </c>
      <c r="O2140">
        <v>2</v>
      </c>
      <c r="P2140" t="b">
        <v>0</v>
      </c>
      <c r="Q2140" t="s">
        <v>8287</v>
      </c>
      <c r="R2140" s="5">
        <f>Table1[[#This Row],[pledged]]/D2140</f>
        <v>1.2222222222222223E-2</v>
      </c>
      <c r="S2140" s="6">
        <f>IFERROR(Table1[[#This Row],[pledged]]/Table1[[#This Row],[backers_count]],0)</f>
        <v>27.5</v>
      </c>
      <c r="T2140" s="5" t="s">
        <v>8322</v>
      </c>
      <c r="U2140" s="5" t="s">
        <v>8341</v>
      </c>
    </row>
    <row r="2141" spans="1:21" ht="45" x14ac:dyDescent="0.2">
      <c r="A2141">
        <v>2681</v>
      </c>
      <c r="B2141" s="3" t="s">
        <v>2681</v>
      </c>
      <c r="C2141" s="3" t="s">
        <v>6791</v>
      </c>
      <c r="D2141">
        <v>8000</v>
      </c>
      <c r="E2141">
        <v>55</v>
      </c>
      <c r="F2141" t="s">
        <v>8221</v>
      </c>
      <c r="G2141" t="s">
        <v>8224</v>
      </c>
      <c r="H2141" t="s">
        <v>8246</v>
      </c>
      <c r="I2141">
        <v>1405027750</v>
      </c>
      <c r="J2141" s="14" t="str">
        <f>TEXT(((Table1[[#This Row],[deadline]]/60/60)/24)+DATE(1970,1,1),"mmm")</f>
        <v>Jul</v>
      </c>
      <c r="K2141" s="14" t="str">
        <f>TEXT(((Table1[[#This Row],[deadline]]/60/60)/24)+DATE(1970,1,1),"yyyy")</f>
        <v>2014</v>
      </c>
      <c r="L2141">
        <v>1402867750</v>
      </c>
      <c r="M2141">
        <f>((Table1[[#This Row],[launched_at]]/60/60)/24)+DATE(1970,1,1)+(-5/24)</f>
        <v>41805.686921296292</v>
      </c>
      <c r="N2141" t="b">
        <v>0</v>
      </c>
      <c r="O2141">
        <v>2</v>
      </c>
      <c r="P2141" t="b">
        <v>0</v>
      </c>
      <c r="Q2141" t="s">
        <v>8284</v>
      </c>
      <c r="R2141" s="5">
        <f>Table1[[#This Row],[pledged]]/D2141</f>
        <v>6.875E-3</v>
      </c>
      <c r="S2141" s="6">
        <f>IFERROR(Table1[[#This Row],[pledged]]/Table1[[#This Row],[backers_count]],0)</f>
        <v>27.5</v>
      </c>
      <c r="T2141" s="5" t="s">
        <v>8336</v>
      </c>
      <c r="U2141" s="5" t="s">
        <v>8337</v>
      </c>
    </row>
    <row r="2142" spans="1:21" ht="45" x14ac:dyDescent="0.2">
      <c r="A2142">
        <v>2862</v>
      </c>
      <c r="B2142" s="3" t="s">
        <v>2862</v>
      </c>
      <c r="C2142" s="3" t="s">
        <v>6972</v>
      </c>
      <c r="D2142">
        <v>12700</v>
      </c>
      <c r="E2142">
        <v>55</v>
      </c>
      <c r="F2142" t="s">
        <v>8221</v>
      </c>
      <c r="G2142" t="s">
        <v>8224</v>
      </c>
      <c r="H2142" t="s">
        <v>8246</v>
      </c>
      <c r="I2142">
        <v>1403636229</v>
      </c>
      <c r="J2142" s="14" t="str">
        <f>TEXT(((Table1[[#This Row],[deadline]]/60/60)/24)+DATE(1970,1,1),"mmm")</f>
        <v>Jun</v>
      </c>
      <c r="K2142" s="14" t="str">
        <f>TEXT(((Table1[[#This Row],[deadline]]/60/60)/24)+DATE(1970,1,1),"yyyy")</f>
        <v>2014</v>
      </c>
      <c r="L2142">
        <v>1401044229</v>
      </c>
      <c r="M2142">
        <f>((Table1[[#This Row],[launched_at]]/60/60)/24)+DATE(1970,1,1)+(-5/24)</f>
        <v>41784.581354166665</v>
      </c>
      <c r="N2142" t="b">
        <v>0</v>
      </c>
      <c r="O2142">
        <v>3</v>
      </c>
      <c r="P2142" t="b">
        <v>0</v>
      </c>
      <c r="Q2142" t="s">
        <v>8271</v>
      </c>
      <c r="R2142" s="5">
        <f>Table1[[#This Row],[pledged]]/D2142</f>
        <v>4.3307086614173228E-3</v>
      </c>
      <c r="S2142" s="6">
        <f>IFERROR(Table1[[#This Row],[pledged]]/Table1[[#This Row],[backers_count]],0)</f>
        <v>18.333333333333332</v>
      </c>
      <c r="T2142" s="5" t="s">
        <v>8317</v>
      </c>
      <c r="U2142" s="5" t="s">
        <v>8318</v>
      </c>
    </row>
    <row r="2143" spans="1:21" ht="75" x14ac:dyDescent="0.2">
      <c r="A2143">
        <v>3640</v>
      </c>
      <c r="B2143" s="3" t="s">
        <v>3638</v>
      </c>
      <c r="C2143" s="3" t="s">
        <v>7750</v>
      </c>
      <c r="D2143">
        <v>1000</v>
      </c>
      <c r="E2143">
        <v>55</v>
      </c>
      <c r="F2143" t="s">
        <v>8221</v>
      </c>
      <c r="G2143" t="s">
        <v>8224</v>
      </c>
      <c r="H2143" t="s">
        <v>8246</v>
      </c>
      <c r="I2143">
        <v>1431283530</v>
      </c>
      <c r="J2143" s="14" t="str">
        <f>TEXT(((Table1[[#This Row],[deadline]]/60/60)/24)+DATE(1970,1,1),"mmm")</f>
        <v>May</v>
      </c>
      <c r="K2143" s="14" t="str">
        <f>TEXT(((Table1[[#This Row],[deadline]]/60/60)/24)+DATE(1970,1,1),"yyyy")</f>
        <v>2015</v>
      </c>
      <c r="L2143">
        <v>1428691530</v>
      </c>
      <c r="M2143">
        <f>((Table1[[#This Row],[launched_at]]/60/60)/24)+DATE(1970,1,1)+(-5/24)</f>
        <v>42104.573263888888</v>
      </c>
      <c r="N2143" t="b">
        <v>0</v>
      </c>
      <c r="O2143">
        <v>3</v>
      </c>
      <c r="P2143" t="b">
        <v>0</v>
      </c>
      <c r="Q2143" t="s">
        <v>8305</v>
      </c>
      <c r="R2143" s="5">
        <f>Table1[[#This Row],[pledged]]/D2143</f>
        <v>5.5E-2</v>
      </c>
      <c r="S2143" s="6">
        <f>IFERROR(Table1[[#This Row],[pledged]]/Table1[[#This Row],[backers_count]],0)</f>
        <v>18.333333333333332</v>
      </c>
      <c r="T2143" s="5" t="s">
        <v>8317</v>
      </c>
      <c r="U2143" s="5" t="s">
        <v>8359</v>
      </c>
    </row>
    <row r="2144" spans="1:21" ht="45" x14ac:dyDescent="0.2">
      <c r="A2144">
        <v>682</v>
      </c>
      <c r="B2144" s="3" t="s">
        <v>683</v>
      </c>
      <c r="C2144" s="3" t="s">
        <v>4792</v>
      </c>
      <c r="D2144">
        <v>50000</v>
      </c>
      <c r="E2144">
        <v>53</v>
      </c>
      <c r="F2144" t="s">
        <v>8221</v>
      </c>
      <c r="G2144" t="s">
        <v>8224</v>
      </c>
      <c r="H2144" t="s">
        <v>8246</v>
      </c>
      <c r="I2144">
        <v>1489512122</v>
      </c>
      <c r="J2144" s="14" t="str">
        <f>TEXT(((Table1[[#This Row],[deadline]]/60/60)/24)+DATE(1970,1,1),"mmm")</f>
        <v>Mar</v>
      </c>
      <c r="K2144" s="14" t="str">
        <f>TEXT(((Table1[[#This Row],[deadline]]/60/60)/24)+DATE(1970,1,1),"yyyy")</f>
        <v>2017</v>
      </c>
      <c r="L2144">
        <v>1486923722</v>
      </c>
      <c r="M2144">
        <f>((Table1[[#This Row],[launched_at]]/60/60)/24)+DATE(1970,1,1)+(-5/24)</f>
        <v>42778.556967592587</v>
      </c>
      <c r="N2144" t="b">
        <v>0</v>
      </c>
      <c r="O2144">
        <v>4</v>
      </c>
      <c r="P2144" t="b">
        <v>0</v>
      </c>
      <c r="Q2144" t="s">
        <v>8273</v>
      </c>
      <c r="R2144" s="5">
        <f>Table1[[#This Row],[pledged]]/D2144</f>
        <v>1.06E-3</v>
      </c>
      <c r="S2144" s="6">
        <f>IFERROR(Table1[[#This Row],[pledged]]/Table1[[#This Row],[backers_count]],0)</f>
        <v>13.25</v>
      </c>
      <c r="T2144" s="5" t="s">
        <v>8319</v>
      </c>
      <c r="U2144" s="5" t="s">
        <v>8321</v>
      </c>
    </row>
    <row r="2145" spans="1:21" ht="45" x14ac:dyDescent="0.2">
      <c r="A2145">
        <v>1115</v>
      </c>
      <c r="B2145" s="3" t="s">
        <v>1116</v>
      </c>
      <c r="C2145" s="3" t="s">
        <v>5225</v>
      </c>
      <c r="D2145">
        <v>40000</v>
      </c>
      <c r="E2145">
        <v>53</v>
      </c>
      <c r="F2145" t="s">
        <v>8221</v>
      </c>
      <c r="G2145" t="s">
        <v>8224</v>
      </c>
      <c r="H2145" t="s">
        <v>8246</v>
      </c>
      <c r="I2145">
        <v>1459352495</v>
      </c>
      <c r="J2145" s="14" t="str">
        <f>TEXT(((Table1[[#This Row],[deadline]]/60/60)/24)+DATE(1970,1,1),"mmm")</f>
        <v>Mar</v>
      </c>
      <c r="K2145" s="14" t="str">
        <f>TEXT(((Table1[[#This Row],[deadline]]/60/60)/24)+DATE(1970,1,1),"yyyy")</f>
        <v>2016</v>
      </c>
      <c r="L2145">
        <v>1456764095</v>
      </c>
      <c r="M2145">
        <f>((Table1[[#This Row],[launched_at]]/60/60)/24)+DATE(1970,1,1)+(-5/24)</f>
        <v>42429.487210648142</v>
      </c>
      <c r="N2145" t="b">
        <v>0</v>
      </c>
      <c r="O2145">
        <v>4</v>
      </c>
      <c r="P2145" t="b">
        <v>0</v>
      </c>
      <c r="Q2145" t="s">
        <v>8282</v>
      </c>
      <c r="R2145" s="5">
        <f>Table1[[#This Row],[pledged]]/D2145</f>
        <v>1.325E-3</v>
      </c>
      <c r="S2145" s="6">
        <f>IFERROR(Table1[[#This Row],[pledged]]/Table1[[#This Row],[backers_count]],0)</f>
        <v>13.25</v>
      </c>
      <c r="T2145" s="5" t="s">
        <v>8333</v>
      </c>
      <c r="U2145" s="5" t="s">
        <v>8334</v>
      </c>
    </row>
    <row r="2146" spans="1:21" ht="30" x14ac:dyDescent="0.2">
      <c r="A2146">
        <v>2748</v>
      </c>
      <c r="B2146" s="3" t="s">
        <v>2748</v>
      </c>
      <c r="C2146" s="3" t="s">
        <v>6858</v>
      </c>
      <c r="D2146">
        <v>5000</v>
      </c>
      <c r="E2146">
        <v>53</v>
      </c>
      <c r="F2146" t="s">
        <v>8221</v>
      </c>
      <c r="G2146" t="s">
        <v>8224</v>
      </c>
      <c r="H2146" t="s">
        <v>8246</v>
      </c>
      <c r="I2146">
        <v>1472835802</v>
      </c>
      <c r="J2146" s="14" t="str">
        <f>TEXT(((Table1[[#This Row],[deadline]]/60/60)/24)+DATE(1970,1,1),"mmm")</f>
        <v>Sep</v>
      </c>
      <c r="K2146" s="14" t="str">
        <f>TEXT(((Table1[[#This Row],[deadline]]/60/60)/24)+DATE(1970,1,1),"yyyy")</f>
        <v>2016</v>
      </c>
      <c r="L2146">
        <v>1470243802</v>
      </c>
      <c r="M2146">
        <f>((Table1[[#This Row],[launched_at]]/60/60)/24)+DATE(1970,1,1)+(-5/24)</f>
        <v>42585.502337962964</v>
      </c>
      <c r="N2146" t="b">
        <v>0</v>
      </c>
      <c r="O2146">
        <v>4</v>
      </c>
      <c r="P2146" t="b">
        <v>0</v>
      </c>
      <c r="Q2146" t="s">
        <v>8304</v>
      </c>
      <c r="R2146" s="5">
        <f>Table1[[#This Row],[pledged]]/D2146</f>
        <v>1.06E-2</v>
      </c>
      <c r="S2146" s="6">
        <f>IFERROR(Table1[[#This Row],[pledged]]/Table1[[#This Row],[backers_count]],0)</f>
        <v>13.25</v>
      </c>
      <c r="T2146" s="5" t="s">
        <v>8322</v>
      </c>
      <c r="U2146" s="5" t="s">
        <v>8358</v>
      </c>
    </row>
    <row r="2147" spans="1:21" ht="45" x14ac:dyDescent="0.2">
      <c r="A2147">
        <v>2779</v>
      </c>
      <c r="B2147" s="3" t="s">
        <v>2779</v>
      </c>
      <c r="C2147" s="3" t="s">
        <v>6889</v>
      </c>
      <c r="D2147">
        <v>2500</v>
      </c>
      <c r="E2147">
        <v>53</v>
      </c>
      <c r="F2147" t="s">
        <v>8221</v>
      </c>
      <c r="G2147" t="s">
        <v>8224</v>
      </c>
      <c r="H2147" t="s">
        <v>8246</v>
      </c>
      <c r="I2147">
        <v>1448204621</v>
      </c>
      <c r="J2147" s="14" t="str">
        <f>TEXT(((Table1[[#This Row],[deadline]]/60/60)/24)+DATE(1970,1,1),"mmm")</f>
        <v>Nov</v>
      </c>
      <c r="K2147" s="14" t="str">
        <f>TEXT(((Table1[[#This Row],[deadline]]/60/60)/24)+DATE(1970,1,1),"yyyy")</f>
        <v>2015</v>
      </c>
      <c r="L2147">
        <v>1445609021</v>
      </c>
      <c r="M2147">
        <f>((Table1[[#This Row],[launched_at]]/60/60)/24)+DATE(1970,1,1)+(-5/24)</f>
        <v>42300.377557870372</v>
      </c>
      <c r="N2147" t="b">
        <v>0</v>
      </c>
      <c r="O2147">
        <v>1</v>
      </c>
      <c r="P2147" t="b">
        <v>0</v>
      </c>
      <c r="Q2147" t="s">
        <v>8304</v>
      </c>
      <c r="R2147" s="5">
        <f>Table1[[#This Row],[pledged]]/D2147</f>
        <v>2.12E-2</v>
      </c>
      <c r="S2147" s="6">
        <f>IFERROR(Table1[[#This Row],[pledged]]/Table1[[#This Row],[backers_count]],0)</f>
        <v>53</v>
      </c>
      <c r="T2147" s="5" t="s">
        <v>8322</v>
      </c>
      <c r="U2147" s="5" t="s">
        <v>8358</v>
      </c>
    </row>
    <row r="2148" spans="1:21" ht="45" x14ac:dyDescent="0.2">
      <c r="A2148">
        <v>505</v>
      </c>
      <c r="B2148" s="3" t="s">
        <v>506</v>
      </c>
      <c r="C2148" s="3" t="s">
        <v>4615</v>
      </c>
      <c r="D2148">
        <v>12000</v>
      </c>
      <c r="E2148">
        <v>52</v>
      </c>
      <c r="F2148" t="s">
        <v>8221</v>
      </c>
      <c r="G2148" t="s">
        <v>8224</v>
      </c>
      <c r="H2148" t="s">
        <v>8246</v>
      </c>
      <c r="I2148">
        <v>1451010086</v>
      </c>
      <c r="J2148" s="14" t="str">
        <f>TEXT(((Table1[[#This Row],[deadline]]/60/60)/24)+DATE(1970,1,1),"mmm")</f>
        <v>Dec</v>
      </c>
      <c r="K2148" s="14" t="str">
        <f>TEXT(((Table1[[#This Row],[deadline]]/60/60)/24)+DATE(1970,1,1),"yyyy")</f>
        <v>2015</v>
      </c>
      <c r="L2148">
        <v>1447122086</v>
      </c>
      <c r="M2148" s="13">
        <f>((Table1[[#This Row],[launched_at]]/60/60)/24)+DATE(1970,1,1)+(-5/24)</f>
        <v>42317.889884259253</v>
      </c>
      <c r="N2148" t="b">
        <v>0</v>
      </c>
      <c r="O2148">
        <v>14</v>
      </c>
      <c r="P2148" t="b">
        <v>0</v>
      </c>
      <c r="Q2148" t="s">
        <v>8270</v>
      </c>
      <c r="R2148" s="5">
        <f>Table1[[#This Row],[pledged]]/D2148</f>
        <v>4.3333333333333331E-3</v>
      </c>
      <c r="S2148" s="6">
        <f>IFERROR(Table1[[#This Row],[pledged]]/Table1[[#This Row],[backers_count]],0)</f>
        <v>3.7142857142857144</v>
      </c>
      <c r="T2148" s="5" t="s">
        <v>8310</v>
      </c>
      <c r="U2148" s="5" t="s">
        <v>8316</v>
      </c>
    </row>
    <row r="2149" spans="1:21" ht="45" x14ac:dyDescent="0.2">
      <c r="A2149">
        <v>546</v>
      </c>
      <c r="B2149" s="3" t="s">
        <v>547</v>
      </c>
      <c r="C2149" s="3" t="s">
        <v>4656</v>
      </c>
      <c r="D2149">
        <v>60000</v>
      </c>
      <c r="E2149">
        <v>52</v>
      </c>
      <c r="F2149" t="s">
        <v>8221</v>
      </c>
      <c r="G2149" t="s">
        <v>8224</v>
      </c>
      <c r="H2149" t="s">
        <v>8246</v>
      </c>
      <c r="I2149">
        <v>1445097715</v>
      </c>
      <c r="J2149" s="14" t="str">
        <f>TEXT(((Table1[[#This Row],[deadline]]/60/60)/24)+DATE(1970,1,1),"mmm")</f>
        <v>Oct</v>
      </c>
      <c r="K2149" s="14" t="str">
        <f>TEXT(((Table1[[#This Row],[deadline]]/60/60)/24)+DATE(1970,1,1),"yyyy")</f>
        <v>2015</v>
      </c>
      <c r="L2149">
        <v>1441209715</v>
      </c>
      <c r="M2149">
        <f>((Table1[[#This Row],[launched_at]]/60/60)/24)+DATE(1970,1,1)+(-5/24)</f>
        <v>42249.459664351853</v>
      </c>
      <c r="N2149" t="b">
        <v>0</v>
      </c>
      <c r="O2149">
        <v>2</v>
      </c>
      <c r="P2149" t="b">
        <v>0</v>
      </c>
      <c r="Q2149" t="s">
        <v>8272</v>
      </c>
      <c r="R2149" s="5">
        <f>Table1[[#This Row],[pledged]]/D2149</f>
        <v>8.6666666666666663E-4</v>
      </c>
      <c r="S2149" s="6">
        <f>IFERROR(Table1[[#This Row],[pledged]]/Table1[[#This Row],[backers_count]],0)</f>
        <v>26</v>
      </c>
      <c r="T2149" s="5" t="s">
        <v>8319</v>
      </c>
      <c r="U2149" s="5" t="s">
        <v>8320</v>
      </c>
    </row>
    <row r="2150" spans="1:21" x14ac:dyDescent="0.2">
      <c r="A2150">
        <v>2402</v>
      </c>
      <c r="B2150" s="3" t="s">
        <v>2403</v>
      </c>
      <c r="C2150" s="3" t="s">
        <v>6512</v>
      </c>
      <c r="D2150">
        <v>12000</v>
      </c>
      <c r="E2150">
        <v>52</v>
      </c>
      <c r="F2150" t="s">
        <v>8221</v>
      </c>
      <c r="G2150" t="s">
        <v>8224</v>
      </c>
      <c r="H2150" t="s">
        <v>8246</v>
      </c>
      <c r="I2150">
        <v>1431533931</v>
      </c>
      <c r="J2150" s="14" t="str">
        <f>TEXT(((Table1[[#This Row],[deadline]]/60/60)/24)+DATE(1970,1,1),"mmm")</f>
        <v>May</v>
      </c>
      <c r="K2150" s="14" t="str">
        <f>TEXT(((Table1[[#This Row],[deadline]]/60/60)/24)+DATE(1970,1,1),"yyyy")</f>
        <v>2015</v>
      </c>
      <c r="L2150">
        <v>1428941931</v>
      </c>
      <c r="M2150">
        <f>((Table1[[#This Row],[launched_at]]/60/60)/24)+DATE(1970,1,1)+(-5/24)</f>
        <v>42107.47142361111</v>
      </c>
      <c r="N2150" t="b">
        <v>0</v>
      </c>
      <c r="O2150">
        <v>1</v>
      </c>
      <c r="P2150" t="b">
        <v>0</v>
      </c>
      <c r="Q2150" t="s">
        <v>8284</v>
      </c>
      <c r="R2150" s="5">
        <f>Table1[[#This Row],[pledged]]/D2150</f>
        <v>4.3333333333333331E-3</v>
      </c>
      <c r="S2150" s="6">
        <f>IFERROR(Table1[[#This Row],[pledged]]/Table1[[#This Row],[backers_count]],0)</f>
        <v>52</v>
      </c>
      <c r="T2150" s="5" t="s">
        <v>8336</v>
      </c>
      <c r="U2150" s="5" t="s">
        <v>8337</v>
      </c>
    </row>
    <row r="2151" spans="1:21" ht="45" x14ac:dyDescent="0.2">
      <c r="A2151">
        <v>184</v>
      </c>
      <c r="B2151" s="3" t="s">
        <v>186</v>
      </c>
      <c r="C2151" s="3" t="s">
        <v>4294</v>
      </c>
      <c r="D2151">
        <v>1500</v>
      </c>
      <c r="E2151">
        <v>51</v>
      </c>
      <c r="F2151" t="s">
        <v>8221</v>
      </c>
      <c r="G2151" t="s">
        <v>8229</v>
      </c>
      <c r="H2151" t="s">
        <v>8251</v>
      </c>
      <c r="I2151">
        <v>1409543940</v>
      </c>
      <c r="J2151" s="14" t="str">
        <f>TEXT(((Table1[[#This Row],[deadline]]/60/60)/24)+DATE(1970,1,1),"mmm")</f>
        <v>Sep</v>
      </c>
      <c r="K2151" s="14" t="str">
        <f>TEXT(((Table1[[#This Row],[deadline]]/60/60)/24)+DATE(1970,1,1),"yyyy")</f>
        <v>2014</v>
      </c>
      <c r="L2151">
        <v>1404586762</v>
      </c>
      <c r="M2151" s="13">
        <f>((Table1[[#This Row],[launched_at]]/60/60)/24)+DATE(1970,1,1)+(-5/24)</f>
        <v>41825.58289351852</v>
      </c>
      <c r="N2151" t="b">
        <v>0</v>
      </c>
      <c r="O2151">
        <v>2</v>
      </c>
      <c r="P2151" t="b">
        <v>0</v>
      </c>
      <c r="Q2151" t="s">
        <v>8268</v>
      </c>
      <c r="R2151" s="5">
        <f>Table1[[#This Row],[pledged]]/D2151</f>
        <v>3.4000000000000002E-2</v>
      </c>
      <c r="S2151" s="6">
        <f>IFERROR(Table1[[#This Row],[pledged]]/Table1[[#This Row],[backers_count]],0)</f>
        <v>25.5</v>
      </c>
      <c r="T2151" s="5" t="s">
        <v>8310</v>
      </c>
      <c r="U2151" s="5" t="s">
        <v>8314</v>
      </c>
    </row>
    <row r="2152" spans="1:21" ht="45" x14ac:dyDescent="0.2">
      <c r="A2152">
        <v>470</v>
      </c>
      <c r="B2152" s="3" t="s">
        <v>471</v>
      </c>
      <c r="C2152" s="3" t="s">
        <v>4580</v>
      </c>
      <c r="D2152">
        <v>5000</v>
      </c>
      <c r="E2152">
        <v>51</v>
      </c>
      <c r="F2152" t="s">
        <v>8221</v>
      </c>
      <c r="G2152" t="s">
        <v>8224</v>
      </c>
      <c r="H2152" t="s">
        <v>8246</v>
      </c>
      <c r="I2152">
        <v>1389844800</v>
      </c>
      <c r="J2152" s="14" t="str">
        <f>TEXT(((Table1[[#This Row],[deadline]]/60/60)/24)+DATE(1970,1,1),"mmm")</f>
        <v>Jan</v>
      </c>
      <c r="K2152" s="14" t="str">
        <f>TEXT(((Table1[[#This Row],[deadline]]/60/60)/24)+DATE(1970,1,1),"yyyy")</f>
        <v>2014</v>
      </c>
      <c r="L2152">
        <v>1385524889</v>
      </c>
      <c r="M2152" s="13">
        <f>((Table1[[#This Row],[launched_at]]/60/60)/24)+DATE(1970,1,1)+(-5/24)</f>
        <v>41604.959363425922</v>
      </c>
      <c r="N2152" t="b">
        <v>0</v>
      </c>
      <c r="O2152">
        <v>2</v>
      </c>
      <c r="P2152" t="b">
        <v>0</v>
      </c>
      <c r="Q2152" t="s">
        <v>8270</v>
      </c>
      <c r="R2152" s="5">
        <f>Table1[[#This Row],[pledged]]/D2152</f>
        <v>1.0200000000000001E-2</v>
      </c>
      <c r="S2152" s="6">
        <f>IFERROR(Table1[[#This Row],[pledged]]/Table1[[#This Row],[backers_count]],0)</f>
        <v>25.5</v>
      </c>
      <c r="T2152" s="5" t="s">
        <v>8310</v>
      </c>
      <c r="U2152" s="5" t="s">
        <v>8316</v>
      </c>
    </row>
    <row r="2153" spans="1:21" ht="45" x14ac:dyDescent="0.2">
      <c r="A2153">
        <v>1072</v>
      </c>
      <c r="B2153" s="3" t="s">
        <v>1073</v>
      </c>
      <c r="C2153" s="3" t="s">
        <v>5182</v>
      </c>
      <c r="D2153">
        <v>75000</v>
      </c>
      <c r="E2153">
        <v>51</v>
      </c>
      <c r="F2153" t="s">
        <v>8221</v>
      </c>
      <c r="G2153" t="s">
        <v>8224</v>
      </c>
      <c r="H2153" t="s">
        <v>8246</v>
      </c>
      <c r="I2153">
        <v>1391630297</v>
      </c>
      <c r="J2153" s="14" t="str">
        <f>TEXT(((Table1[[#This Row],[deadline]]/60/60)/24)+DATE(1970,1,1),"mmm")</f>
        <v>Feb</v>
      </c>
      <c r="K2153" s="14" t="str">
        <f>TEXT(((Table1[[#This Row],[deadline]]/60/60)/24)+DATE(1970,1,1),"yyyy")</f>
        <v>2014</v>
      </c>
      <c r="L2153">
        <v>1389038297</v>
      </c>
      <c r="M2153">
        <f>((Table1[[#This Row],[launched_at]]/60/60)/24)+DATE(1970,1,1)+(-5/24)</f>
        <v>41645.623807870368</v>
      </c>
      <c r="N2153" t="b">
        <v>0</v>
      </c>
      <c r="O2153">
        <v>4</v>
      </c>
      <c r="P2153" t="b">
        <v>0</v>
      </c>
      <c r="Q2153" t="s">
        <v>8282</v>
      </c>
      <c r="R2153" s="5">
        <f>Table1[[#This Row],[pledged]]/D2153</f>
        <v>6.8000000000000005E-4</v>
      </c>
      <c r="S2153" s="6">
        <f>IFERROR(Table1[[#This Row],[pledged]]/Table1[[#This Row],[backers_count]],0)</f>
        <v>12.75</v>
      </c>
      <c r="T2153" s="5" t="s">
        <v>8333</v>
      </c>
      <c r="U2153" s="5" t="s">
        <v>8334</v>
      </c>
    </row>
    <row r="2154" spans="1:21" ht="45" x14ac:dyDescent="0.2">
      <c r="A2154">
        <v>1703</v>
      </c>
      <c r="B2154" s="3" t="s">
        <v>1704</v>
      </c>
      <c r="C2154" s="3" t="s">
        <v>5813</v>
      </c>
      <c r="D2154">
        <v>5000</v>
      </c>
      <c r="E2154">
        <v>51</v>
      </c>
      <c r="F2154" t="s">
        <v>8221</v>
      </c>
      <c r="G2154" t="s">
        <v>8224</v>
      </c>
      <c r="H2154" t="s">
        <v>8246</v>
      </c>
      <c r="I2154">
        <v>1441003537</v>
      </c>
      <c r="J2154" s="14" t="str">
        <f>TEXT(((Table1[[#This Row],[deadline]]/60/60)/24)+DATE(1970,1,1),"mmm")</f>
        <v>Aug</v>
      </c>
      <c r="K2154" s="14" t="str">
        <f>TEXT(((Table1[[#This Row],[deadline]]/60/60)/24)+DATE(1970,1,1),"yyyy")</f>
        <v>2015</v>
      </c>
      <c r="L2154">
        <v>1435819537</v>
      </c>
      <c r="M2154">
        <f>((Table1[[#This Row],[launched_at]]/60/60)/24)+DATE(1970,1,1)+(-5/24)</f>
        <v>42187.073344907411</v>
      </c>
      <c r="N2154" t="b">
        <v>0</v>
      </c>
      <c r="O2154">
        <v>2</v>
      </c>
      <c r="P2154" t="b">
        <v>0</v>
      </c>
      <c r="Q2154" t="s">
        <v>8293</v>
      </c>
      <c r="R2154" s="5">
        <f>Table1[[#This Row],[pledged]]/D2154</f>
        <v>1.0200000000000001E-2</v>
      </c>
      <c r="S2154" s="6">
        <f>IFERROR(Table1[[#This Row],[pledged]]/Table1[[#This Row],[backers_count]],0)</f>
        <v>25.5</v>
      </c>
      <c r="T2154" s="5" t="s">
        <v>8325</v>
      </c>
      <c r="U2154" s="5" t="s">
        <v>8347</v>
      </c>
    </row>
    <row r="2155" spans="1:21" ht="30" x14ac:dyDescent="0.2">
      <c r="A2155">
        <v>1875</v>
      </c>
      <c r="B2155" s="3" t="s">
        <v>1876</v>
      </c>
      <c r="C2155" s="3" t="s">
        <v>5985</v>
      </c>
      <c r="D2155">
        <v>10000</v>
      </c>
      <c r="E2155">
        <v>51</v>
      </c>
      <c r="F2155" t="s">
        <v>8221</v>
      </c>
      <c r="G2155" t="s">
        <v>8224</v>
      </c>
      <c r="H2155" t="s">
        <v>8246</v>
      </c>
      <c r="I2155">
        <v>1470519308</v>
      </c>
      <c r="J2155" s="14" t="str">
        <f>TEXT(((Table1[[#This Row],[deadline]]/60/60)/24)+DATE(1970,1,1),"mmm")</f>
        <v>Aug</v>
      </c>
      <c r="K2155" s="14" t="str">
        <f>TEXT(((Table1[[#This Row],[deadline]]/60/60)/24)+DATE(1970,1,1),"yyyy")</f>
        <v>2016</v>
      </c>
      <c r="L2155">
        <v>1465335308</v>
      </c>
      <c r="M2155">
        <f>((Table1[[#This Row],[launched_at]]/60/60)/24)+DATE(1970,1,1)+(-5/24)</f>
        <v>42528.691064814811</v>
      </c>
      <c r="N2155" t="b">
        <v>0</v>
      </c>
      <c r="O2155">
        <v>3</v>
      </c>
      <c r="P2155" t="b">
        <v>0</v>
      </c>
      <c r="Q2155" t="s">
        <v>8283</v>
      </c>
      <c r="R2155" s="5">
        <f>Table1[[#This Row],[pledged]]/D2155</f>
        <v>5.1000000000000004E-3</v>
      </c>
      <c r="S2155" s="6">
        <f>IFERROR(Table1[[#This Row],[pledged]]/Table1[[#This Row],[backers_count]],0)</f>
        <v>17</v>
      </c>
      <c r="T2155" s="5" t="s">
        <v>8333</v>
      </c>
      <c r="U2155" s="5" t="s">
        <v>8335</v>
      </c>
    </row>
    <row r="2156" spans="1:21" ht="45" x14ac:dyDescent="0.2">
      <c r="A2156">
        <v>1985</v>
      </c>
      <c r="B2156" s="3" t="s">
        <v>1986</v>
      </c>
      <c r="C2156" s="3" t="s">
        <v>6095</v>
      </c>
      <c r="D2156">
        <v>1600</v>
      </c>
      <c r="E2156">
        <v>51</v>
      </c>
      <c r="F2156" t="s">
        <v>8221</v>
      </c>
      <c r="G2156" t="s">
        <v>8225</v>
      </c>
      <c r="H2156" t="s">
        <v>8247</v>
      </c>
      <c r="I2156">
        <v>1470178800</v>
      </c>
      <c r="J2156" s="14" t="str">
        <f>TEXT(((Table1[[#This Row],[deadline]]/60/60)/24)+DATE(1970,1,1),"mmm")</f>
        <v>Aug</v>
      </c>
      <c r="K2156" s="14" t="str">
        <f>TEXT(((Table1[[#This Row],[deadline]]/60/60)/24)+DATE(1970,1,1),"yyyy")</f>
        <v>2016</v>
      </c>
      <c r="L2156">
        <v>1467650771</v>
      </c>
      <c r="M2156">
        <f>((Table1[[#This Row],[launched_at]]/60/60)/24)+DATE(1970,1,1)+(-5/24)</f>
        <v>42555.490405092591</v>
      </c>
      <c r="N2156" t="b">
        <v>0</v>
      </c>
      <c r="O2156">
        <v>4</v>
      </c>
      <c r="P2156" t="b">
        <v>0</v>
      </c>
      <c r="Q2156" t="s">
        <v>8296</v>
      </c>
      <c r="R2156" s="5">
        <f>Table1[[#This Row],[pledged]]/D2156</f>
        <v>3.1875000000000001E-2</v>
      </c>
      <c r="S2156" s="6">
        <f>IFERROR(Table1[[#This Row],[pledged]]/Table1[[#This Row],[backers_count]],0)</f>
        <v>12.75</v>
      </c>
      <c r="T2156" s="5" t="s">
        <v>8338</v>
      </c>
      <c r="U2156" s="5" t="s">
        <v>8350</v>
      </c>
    </row>
    <row r="2157" spans="1:21" ht="45" x14ac:dyDescent="0.2">
      <c r="A2157">
        <v>2919</v>
      </c>
      <c r="B2157" s="3" t="s">
        <v>2919</v>
      </c>
      <c r="C2157" s="3" t="s">
        <v>7029</v>
      </c>
      <c r="D2157">
        <v>600</v>
      </c>
      <c r="E2157">
        <v>51</v>
      </c>
      <c r="F2157" t="s">
        <v>8221</v>
      </c>
      <c r="G2157" t="s">
        <v>8224</v>
      </c>
      <c r="H2157" t="s">
        <v>8246</v>
      </c>
      <c r="I2157">
        <v>1407250329</v>
      </c>
      <c r="J2157" s="14" t="str">
        <f>TEXT(((Table1[[#This Row],[deadline]]/60/60)/24)+DATE(1970,1,1),"mmm")</f>
        <v>Aug</v>
      </c>
      <c r="K2157" s="14" t="str">
        <f>TEXT(((Table1[[#This Row],[deadline]]/60/60)/24)+DATE(1970,1,1),"yyyy")</f>
        <v>2014</v>
      </c>
      <c r="L2157">
        <v>1404658329</v>
      </c>
      <c r="M2157">
        <f>((Table1[[#This Row],[launched_at]]/60/60)/24)+DATE(1970,1,1)+(-5/24)</f>
        <v>41826.411215277774</v>
      </c>
      <c r="N2157" t="b">
        <v>0</v>
      </c>
      <c r="O2157">
        <v>6</v>
      </c>
      <c r="P2157" t="b">
        <v>0</v>
      </c>
      <c r="Q2157" t="s">
        <v>8271</v>
      </c>
      <c r="R2157" s="5">
        <f>Table1[[#This Row],[pledged]]/D2157</f>
        <v>8.5000000000000006E-2</v>
      </c>
      <c r="S2157" s="6">
        <f>IFERROR(Table1[[#This Row],[pledged]]/Table1[[#This Row],[backers_count]],0)</f>
        <v>8.5</v>
      </c>
      <c r="T2157" s="5" t="s">
        <v>8317</v>
      </c>
      <c r="U2157" s="5" t="s">
        <v>8318</v>
      </c>
    </row>
    <row r="2158" spans="1:21" x14ac:dyDescent="0.2">
      <c r="A2158">
        <v>190</v>
      </c>
      <c r="B2158" s="3" t="s">
        <v>192</v>
      </c>
      <c r="C2158" s="3" t="s">
        <v>4300</v>
      </c>
      <c r="D2158">
        <v>12000</v>
      </c>
      <c r="E2158">
        <v>50</v>
      </c>
      <c r="F2158" t="s">
        <v>8221</v>
      </c>
      <c r="G2158" t="s">
        <v>8224</v>
      </c>
      <c r="H2158" t="s">
        <v>8246</v>
      </c>
      <c r="I2158">
        <v>1466091446</v>
      </c>
      <c r="J2158" s="14" t="str">
        <f>TEXT(((Table1[[#This Row],[deadline]]/60/60)/24)+DATE(1970,1,1),"mmm")</f>
        <v>Jun</v>
      </c>
      <c r="K2158" s="14" t="str">
        <f>TEXT(((Table1[[#This Row],[deadline]]/60/60)/24)+DATE(1970,1,1),"yyyy")</f>
        <v>2016</v>
      </c>
      <c r="L2158">
        <v>1465227446</v>
      </c>
      <c r="M2158" s="13">
        <f>((Table1[[#This Row],[launched_at]]/60/60)/24)+DATE(1970,1,1)+(-5/24)</f>
        <v>42527.442662037036</v>
      </c>
      <c r="N2158" t="b">
        <v>0</v>
      </c>
      <c r="O2158">
        <v>1</v>
      </c>
      <c r="P2158" t="b">
        <v>0</v>
      </c>
      <c r="Q2158" t="s">
        <v>8268</v>
      </c>
      <c r="R2158" s="5">
        <f>Table1[[#This Row],[pledged]]/D2158</f>
        <v>4.1666666666666666E-3</v>
      </c>
      <c r="S2158" s="6">
        <f>IFERROR(Table1[[#This Row],[pledged]]/Table1[[#This Row],[backers_count]],0)</f>
        <v>50</v>
      </c>
      <c r="T2158" s="5" t="s">
        <v>8310</v>
      </c>
      <c r="U2158" s="5" t="s">
        <v>8314</v>
      </c>
    </row>
    <row r="2159" spans="1:21" x14ac:dyDescent="0.2">
      <c r="A2159">
        <v>237</v>
      </c>
      <c r="B2159" s="3" t="s">
        <v>239</v>
      </c>
      <c r="C2159" s="3" t="s">
        <v>4347</v>
      </c>
      <c r="D2159">
        <v>15000</v>
      </c>
      <c r="E2159">
        <v>50</v>
      </c>
      <c r="F2159" t="s">
        <v>8221</v>
      </c>
      <c r="G2159" t="s">
        <v>8224</v>
      </c>
      <c r="H2159" t="s">
        <v>8246</v>
      </c>
      <c r="I2159">
        <v>1457445069</v>
      </c>
      <c r="J2159" s="14" t="str">
        <f>TEXT(((Table1[[#This Row],[deadline]]/60/60)/24)+DATE(1970,1,1),"mmm")</f>
        <v>Mar</v>
      </c>
      <c r="K2159" s="14" t="str">
        <f>TEXT(((Table1[[#This Row],[deadline]]/60/60)/24)+DATE(1970,1,1),"yyyy")</f>
        <v>2016</v>
      </c>
      <c r="L2159">
        <v>1452261069</v>
      </c>
      <c r="M2159" s="13">
        <f>((Table1[[#This Row],[launched_at]]/60/60)/24)+DATE(1970,1,1)+(-5/24)</f>
        <v>42377.368854166663</v>
      </c>
      <c r="N2159" t="b">
        <v>0</v>
      </c>
      <c r="O2159">
        <v>1</v>
      </c>
      <c r="P2159" t="b">
        <v>0</v>
      </c>
      <c r="Q2159" t="s">
        <v>8268</v>
      </c>
      <c r="R2159" s="5">
        <f>Table1[[#This Row],[pledged]]/D2159</f>
        <v>3.3333333333333335E-3</v>
      </c>
      <c r="S2159" s="6">
        <f>IFERROR(Table1[[#This Row],[pledged]]/Table1[[#This Row],[backers_count]],0)</f>
        <v>50</v>
      </c>
      <c r="T2159" s="5" t="s">
        <v>8310</v>
      </c>
      <c r="U2159" s="5" t="s">
        <v>8314</v>
      </c>
    </row>
    <row r="2160" spans="1:21" ht="30" x14ac:dyDescent="0.2">
      <c r="A2160">
        <v>444</v>
      </c>
      <c r="B2160" s="3" t="s">
        <v>445</v>
      </c>
      <c r="C2160" s="3" t="s">
        <v>4554</v>
      </c>
      <c r="D2160">
        <v>1000</v>
      </c>
      <c r="E2160">
        <v>50</v>
      </c>
      <c r="F2160" t="s">
        <v>8221</v>
      </c>
      <c r="G2160" t="s">
        <v>8224</v>
      </c>
      <c r="H2160" t="s">
        <v>8246</v>
      </c>
      <c r="I2160">
        <v>1329342361</v>
      </c>
      <c r="J2160" s="14" t="str">
        <f>TEXT(((Table1[[#This Row],[deadline]]/60/60)/24)+DATE(1970,1,1),"mmm")</f>
        <v>Feb</v>
      </c>
      <c r="K2160" s="14" t="str">
        <f>TEXT(((Table1[[#This Row],[deadline]]/60/60)/24)+DATE(1970,1,1),"yyyy")</f>
        <v>2012</v>
      </c>
      <c r="L2160">
        <v>1324158361</v>
      </c>
      <c r="M2160" s="13">
        <f>((Table1[[#This Row],[launched_at]]/60/60)/24)+DATE(1970,1,1)+(-5/24)</f>
        <v>40894.69862268518</v>
      </c>
      <c r="N2160" t="b">
        <v>0</v>
      </c>
      <c r="O2160">
        <v>1</v>
      </c>
      <c r="P2160" t="b">
        <v>0</v>
      </c>
      <c r="Q2160" t="s">
        <v>8270</v>
      </c>
      <c r="R2160" s="5">
        <f>Table1[[#This Row],[pledged]]/D2160</f>
        <v>0.05</v>
      </c>
      <c r="S2160" s="6">
        <f>IFERROR(Table1[[#This Row],[pledged]]/Table1[[#This Row],[backers_count]],0)</f>
        <v>50</v>
      </c>
      <c r="T2160" s="5" t="s">
        <v>8310</v>
      </c>
      <c r="U2160" s="5" t="s">
        <v>8316</v>
      </c>
    </row>
    <row r="2161" spans="1:21" ht="45" x14ac:dyDescent="0.2">
      <c r="A2161">
        <v>486</v>
      </c>
      <c r="B2161" s="3" t="s">
        <v>487</v>
      </c>
      <c r="C2161" s="3" t="s">
        <v>4596</v>
      </c>
      <c r="D2161">
        <v>550000</v>
      </c>
      <c r="E2161">
        <v>50</v>
      </c>
      <c r="F2161" t="s">
        <v>8221</v>
      </c>
      <c r="G2161" t="s">
        <v>8226</v>
      </c>
      <c r="H2161" t="s">
        <v>8248</v>
      </c>
      <c r="I2161">
        <v>1401662239</v>
      </c>
      <c r="J2161" s="14" t="str">
        <f>TEXT(((Table1[[#This Row],[deadline]]/60/60)/24)+DATE(1970,1,1),"mmm")</f>
        <v>Jun</v>
      </c>
      <c r="K2161" s="14" t="str">
        <f>TEXT(((Table1[[#This Row],[deadline]]/60/60)/24)+DATE(1970,1,1),"yyyy")</f>
        <v>2014</v>
      </c>
      <c r="L2161">
        <v>1399070239</v>
      </c>
      <c r="M2161" s="13">
        <f>((Table1[[#This Row],[launched_at]]/60/60)/24)+DATE(1970,1,1)+(-5/24)</f>
        <v>41761.734247685185</v>
      </c>
      <c r="N2161" t="b">
        <v>0</v>
      </c>
      <c r="O2161">
        <v>1</v>
      </c>
      <c r="P2161" t="b">
        <v>0</v>
      </c>
      <c r="Q2161" t="s">
        <v>8270</v>
      </c>
      <c r="R2161" s="5">
        <f>Table1[[#This Row],[pledged]]/D2161</f>
        <v>9.0909090909090904E-5</v>
      </c>
      <c r="S2161" s="6">
        <f>IFERROR(Table1[[#This Row],[pledged]]/Table1[[#This Row],[backers_count]],0)</f>
        <v>50</v>
      </c>
      <c r="T2161" s="5" t="s">
        <v>8310</v>
      </c>
      <c r="U2161" s="5" t="s">
        <v>8316</v>
      </c>
    </row>
    <row r="2162" spans="1:21" ht="45" x14ac:dyDescent="0.2">
      <c r="A2162">
        <v>514</v>
      </c>
      <c r="B2162" s="3" t="s">
        <v>515</v>
      </c>
      <c r="C2162" s="3" t="s">
        <v>4624</v>
      </c>
      <c r="D2162">
        <v>1500</v>
      </c>
      <c r="E2162">
        <v>50</v>
      </c>
      <c r="F2162" t="s">
        <v>8221</v>
      </c>
      <c r="G2162" t="s">
        <v>8229</v>
      </c>
      <c r="H2162" t="s">
        <v>8251</v>
      </c>
      <c r="I2162">
        <v>1407595447</v>
      </c>
      <c r="J2162" s="14" t="str">
        <f>TEXT(((Table1[[#This Row],[deadline]]/60/60)/24)+DATE(1970,1,1),"mmm")</f>
        <v>Aug</v>
      </c>
      <c r="K2162" s="14" t="str">
        <f>TEXT(((Table1[[#This Row],[deadline]]/60/60)/24)+DATE(1970,1,1),"yyyy")</f>
        <v>2014</v>
      </c>
      <c r="L2162">
        <v>1405003447</v>
      </c>
      <c r="M2162" s="13">
        <f>((Table1[[#This Row],[launched_at]]/60/60)/24)+DATE(1970,1,1)+(-5/24)</f>
        <v>41830.405636574069</v>
      </c>
      <c r="N2162" t="b">
        <v>0</v>
      </c>
      <c r="O2162">
        <v>3</v>
      </c>
      <c r="P2162" t="b">
        <v>0</v>
      </c>
      <c r="Q2162" t="s">
        <v>8270</v>
      </c>
      <c r="R2162" s="5">
        <f>Table1[[#This Row],[pledged]]/D2162</f>
        <v>3.3333333333333333E-2</v>
      </c>
      <c r="S2162" s="6">
        <f>IFERROR(Table1[[#This Row],[pledged]]/Table1[[#This Row],[backers_count]],0)</f>
        <v>16.666666666666668</v>
      </c>
      <c r="T2162" s="5" t="s">
        <v>8310</v>
      </c>
      <c r="U2162" s="5" t="s">
        <v>8316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 t="str">
        <f>TEXT(((Table1[[#This Row],[deadline]]/60/60)/24)+DATE(1970,1,1),"mmm")</f>
        <v>Sep</v>
      </c>
      <c r="K2163" s="14" t="str">
        <f>TEXT(((Table1[[#This Row],[deadline]]/60/60)/24)+DATE(1970,1,1),"yyyy")</f>
        <v>2015</v>
      </c>
      <c r="L2163">
        <v>1440448059</v>
      </c>
      <c r="M2163">
        <f>((Table1[[#This Row],[launched_at]]/60/60)/24)+DATE(1970,1,1)+(-5/24)</f>
        <v>42240.644201388881</v>
      </c>
      <c r="N2163" t="b">
        <v>0</v>
      </c>
      <c r="O2163">
        <v>13</v>
      </c>
      <c r="P2163" t="b">
        <v>1</v>
      </c>
      <c r="Q2163" t="s">
        <v>8276</v>
      </c>
      <c r="R2163" s="5">
        <f>Table1[[#This Row],[pledged]]/D2163</f>
        <v>1.1575</v>
      </c>
      <c r="S2163" s="6">
        <f>IFERROR(Table1[[#This Row],[pledged]]/Table1[[#This Row],[backers_count]],0)</f>
        <v>35.615384615384613</v>
      </c>
      <c r="T2163" s="5" t="s">
        <v>8325</v>
      </c>
      <c r="U2163" s="5" t="s">
        <v>8326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 t="str">
        <f>TEXT(((Table1[[#This Row],[deadline]]/60/60)/24)+DATE(1970,1,1),"mmm")</f>
        <v>Jul</v>
      </c>
      <c r="K2164" s="14" t="str">
        <f>TEXT(((Table1[[#This Row],[deadline]]/60/60)/24)+DATE(1970,1,1),"yyyy")</f>
        <v>2014</v>
      </c>
      <c r="L2164">
        <v>1403547791</v>
      </c>
      <c r="M2164">
        <f>((Table1[[#This Row],[launched_at]]/60/60)/24)+DATE(1970,1,1)+(-5/24)</f>
        <v>41813.557766203703</v>
      </c>
      <c r="N2164" t="b">
        <v>0</v>
      </c>
      <c r="O2164">
        <v>58</v>
      </c>
      <c r="P2164" t="b">
        <v>1</v>
      </c>
      <c r="Q2164" t="s">
        <v>8276</v>
      </c>
      <c r="R2164" s="5">
        <f>Table1[[#This Row],[pledged]]/D2164</f>
        <v>1.1226666666666667</v>
      </c>
      <c r="S2164" s="6">
        <f>IFERROR(Table1[[#This Row],[pledged]]/Table1[[#This Row],[backers_count]],0)</f>
        <v>87.103448275862064</v>
      </c>
      <c r="T2164" s="5" t="s">
        <v>8325</v>
      </c>
      <c r="U2164" s="5" t="s">
        <v>8326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 t="str">
        <f>TEXT(((Table1[[#This Row],[deadline]]/60/60)/24)+DATE(1970,1,1),"mmm")</f>
        <v>Jun</v>
      </c>
      <c r="K2165" s="14" t="str">
        <f>TEXT(((Table1[[#This Row],[deadline]]/60/60)/24)+DATE(1970,1,1),"yyyy")</f>
        <v>2015</v>
      </c>
      <c r="L2165">
        <v>1429306520</v>
      </c>
      <c r="M2165">
        <f>((Table1[[#This Row],[launched_at]]/60/60)/24)+DATE(1970,1,1)+(-5/24)</f>
        <v>42111.691203703704</v>
      </c>
      <c r="N2165" t="b">
        <v>0</v>
      </c>
      <c r="O2165">
        <v>44</v>
      </c>
      <c r="P2165" t="b">
        <v>1</v>
      </c>
      <c r="Q2165" t="s">
        <v>8276</v>
      </c>
      <c r="R2165" s="5">
        <f>Table1[[#This Row],[pledged]]/D2165</f>
        <v>1.3220000000000001</v>
      </c>
      <c r="S2165" s="6">
        <f>IFERROR(Table1[[#This Row],[pledged]]/Table1[[#This Row],[backers_count]],0)</f>
        <v>75.11363636363636</v>
      </c>
      <c r="T2165" s="5" t="s">
        <v>8325</v>
      </c>
      <c r="U2165" s="5" t="s">
        <v>8326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 t="str">
        <f>TEXT(((Table1[[#This Row],[deadline]]/60/60)/24)+DATE(1970,1,1),"mmm")</f>
        <v>Jun</v>
      </c>
      <c r="K2166" s="14" t="str">
        <f>TEXT(((Table1[[#This Row],[deadline]]/60/60)/24)+DATE(1970,1,1),"yyyy")</f>
        <v>2016</v>
      </c>
      <c r="L2166">
        <v>1464196414</v>
      </c>
      <c r="M2166">
        <f>((Table1[[#This Row],[launched_at]]/60/60)/24)+DATE(1970,1,1)+(-5/24)</f>
        <v>42515.509421296294</v>
      </c>
      <c r="N2166" t="b">
        <v>0</v>
      </c>
      <c r="O2166">
        <v>83</v>
      </c>
      <c r="P2166" t="b">
        <v>1</v>
      </c>
      <c r="Q2166" t="s">
        <v>8276</v>
      </c>
      <c r="R2166" s="5">
        <f>Table1[[#This Row],[pledged]]/D2166</f>
        <v>1.0263636363636364</v>
      </c>
      <c r="S2166" s="6">
        <f>IFERROR(Table1[[#This Row],[pledged]]/Table1[[#This Row],[backers_count]],0)</f>
        <v>68.01204819277109</v>
      </c>
      <c r="T2166" s="5" t="s">
        <v>8325</v>
      </c>
      <c r="U2166" s="5" t="s">
        <v>8326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 t="str">
        <f>TEXT(((Table1[[#This Row],[deadline]]/60/60)/24)+DATE(1970,1,1),"mmm")</f>
        <v>Apr</v>
      </c>
      <c r="K2167" s="14" t="str">
        <f>TEXT(((Table1[[#This Row],[deadline]]/60/60)/24)+DATE(1970,1,1),"yyyy")</f>
        <v>2016</v>
      </c>
      <c r="L2167">
        <v>1457539235</v>
      </c>
      <c r="M2167">
        <f>((Table1[[#This Row],[launched_at]]/60/60)/24)+DATE(1970,1,1)+(-5/24)</f>
        <v>42438.458738425928</v>
      </c>
      <c r="N2167" t="b">
        <v>0</v>
      </c>
      <c r="O2167">
        <v>117</v>
      </c>
      <c r="P2167" t="b">
        <v>1</v>
      </c>
      <c r="Q2167" t="s">
        <v>8276</v>
      </c>
      <c r="R2167" s="5">
        <f>Table1[[#This Row],[pledged]]/D2167</f>
        <v>1.3864000000000001</v>
      </c>
      <c r="S2167" s="6">
        <f>IFERROR(Table1[[#This Row],[pledged]]/Table1[[#This Row],[backers_count]],0)</f>
        <v>29.623931623931625</v>
      </c>
      <c r="T2167" s="5" t="s">
        <v>8325</v>
      </c>
      <c r="U2167" s="5" t="s">
        <v>8326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 t="str">
        <f>TEXT(((Table1[[#This Row],[deadline]]/60/60)/24)+DATE(1970,1,1),"mmm")</f>
        <v>Dec</v>
      </c>
      <c r="K2168" s="14" t="str">
        <f>TEXT(((Table1[[#This Row],[deadline]]/60/60)/24)+DATE(1970,1,1),"yyyy")</f>
        <v>2014</v>
      </c>
      <c r="L2168">
        <v>1413922018</v>
      </c>
      <c r="M2168">
        <f>((Table1[[#This Row],[launched_at]]/60/60)/24)+DATE(1970,1,1)+(-5/24)</f>
        <v>41933.629837962959</v>
      </c>
      <c r="N2168" t="b">
        <v>0</v>
      </c>
      <c r="O2168">
        <v>32</v>
      </c>
      <c r="P2168" t="b">
        <v>1</v>
      </c>
      <c r="Q2168" t="s">
        <v>8276</v>
      </c>
      <c r="R2168" s="5">
        <f>Table1[[#This Row],[pledged]]/D2168</f>
        <v>1.466</v>
      </c>
      <c r="S2168" s="6">
        <f>IFERROR(Table1[[#This Row],[pledged]]/Table1[[#This Row],[backers_count]],0)</f>
        <v>91.625</v>
      </c>
      <c r="T2168" s="5" t="s">
        <v>8325</v>
      </c>
      <c r="U2168" s="5" t="s">
        <v>8326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 t="str">
        <f>TEXT(((Table1[[#This Row],[deadline]]/60/60)/24)+DATE(1970,1,1),"mmm")</f>
        <v>Sep</v>
      </c>
      <c r="K2169" s="14" t="str">
        <f>TEXT(((Table1[[#This Row],[deadline]]/60/60)/24)+DATE(1970,1,1),"yyyy")</f>
        <v>2012</v>
      </c>
      <c r="L2169">
        <v>1346463337</v>
      </c>
      <c r="M2169">
        <f>((Table1[[#This Row],[launched_at]]/60/60)/24)+DATE(1970,1,1)+(-5/24)</f>
        <v>41152.858067129629</v>
      </c>
      <c r="N2169" t="b">
        <v>0</v>
      </c>
      <c r="O2169">
        <v>8</v>
      </c>
      <c r="P2169" t="b">
        <v>1</v>
      </c>
      <c r="Q2169" t="s">
        <v>8276</v>
      </c>
      <c r="R2169" s="5">
        <f>Table1[[#This Row],[pledged]]/D2169</f>
        <v>1.2</v>
      </c>
      <c r="S2169" s="6">
        <f>IFERROR(Table1[[#This Row],[pledged]]/Table1[[#This Row],[backers_count]],0)</f>
        <v>22.5</v>
      </c>
      <c r="T2169" s="5" t="s">
        <v>8325</v>
      </c>
      <c r="U2169" s="5" t="s">
        <v>8326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 t="str">
        <f>TEXT(((Table1[[#This Row],[deadline]]/60/60)/24)+DATE(1970,1,1),"mmm")</f>
        <v>Feb</v>
      </c>
      <c r="K2170" s="14" t="str">
        <f>TEXT(((Table1[[#This Row],[deadline]]/60/60)/24)+DATE(1970,1,1),"yyyy")</f>
        <v>2017</v>
      </c>
      <c r="L2170">
        <v>1484058261</v>
      </c>
      <c r="M2170">
        <f>((Table1[[#This Row],[launched_at]]/60/60)/24)+DATE(1970,1,1)+(-5/24)</f>
        <v>42745.391909722217</v>
      </c>
      <c r="N2170" t="b">
        <v>0</v>
      </c>
      <c r="O2170">
        <v>340</v>
      </c>
      <c r="P2170" t="b">
        <v>1</v>
      </c>
      <c r="Q2170" t="s">
        <v>8276</v>
      </c>
      <c r="R2170" s="5">
        <f>Table1[[#This Row],[pledged]]/D2170</f>
        <v>1.215816111111111</v>
      </c>
      <c r="S2170" s="6">
        <f>IFERROR(Table1[[#This Row],[pledged]]/Table1[[#This Row],[backers_count]],0)</f>
        <v>64.366735294117646</v>
      </c>
      <c r="T2170" s="5" t="s">
        <v>8325</v>
      </c>
      <c r="U2170" s="5" t="s">
        <v>8326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 t="str">
        <f>TEXT(((Table1[[#This Row],[deadline]]/60/60)/24)+DATE(1970,1,1),"mmm")</f>
        <v>Mar</v>
      </c>
      <c r="K2171" s="14" t="str">
        <f>TEXT(((Table1[[#This Row],[deadline]]/60/60)/24)+DATE(1970,1,1),"yyyy")</f>
        <v>2017</v>
      </c>
      <c r="L2171">
        <v>1488214151</v>
      </c>
      <c r="M2171">
        <f>((Table1[[#This Row],[launched_at]]/60/60)/24)+DATE(1970,1,1)+(-5/24)</f>
        <v>42793.492488425924</v>
      </c>
      <c r="N2171" t="b">
        <v>0</v>
      </c>
      <c r="O2171">
        <v>7</v>
      </c>
      <c r="P2171" t="b">
        <v>1</v>
      </c>
      <c r="Q2171" t="s">
        <v>8276</v>
      </c>
      <c r="R2171" s="5">
        <f>Table1[[#This Row],[pledged]]/D2171</f>
        <v>1</v>
      </c>
      <c r="S2171" s="6">
        <f>IFERROR(Table1[[#This Row],[pledged]]/Table1[[#This Row],[backers_count]],0)</f>
        <v>21.857142857142858</v>
      </c>
      <c r="T2171" s="5" t="s">
        <v>8325</v>
      </c>
      <c r="U2171" s="5" t="s">
        <v>8326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 t="str">
        <f>TEXT(((Table1[[#This Row],[deadline]]/60/60)/24)+DATE(1970,1,1),"mmm")</f>
        <v>Aug</v>
      </c>
      <c r="K2172" s="14" t="str">
        <f>TEXT(((Table1[[#This Row],[deadline]]/60/60)/24)+DATE(1970,1,1),"yyyy")</f>
        <v>2015</v>
      </c>
      <c r="L2172">
        <v>1436810422</v>
      </c>
      <c r="M2172">
        <f>((Table1[[#This Row],[launched_at]]/60/60)/24)+DATE(1970,1,1)+(-5/24)</f>
        <v>42198.541921296295</v>
      </c>
      <c r="N2172" t="b">
        <v>0</v>
      </c>
      <c r="O2172">
        <v>19</v>
      </c>
      <c r="P2172" t="b">
        <v>1</v>
      </c>
      <c r="Q2172" t="s">
        <v>8276</v>
      </c>
      <c r="R2172" s="5">
        <f>Table1[[#This Row],[pledged]]/D2172</f>
        <v>1.8085714285714285</v>
      </c>
      <c r="S2172" s="6">
        <f>IFERROR(Table1[[#This Row],[pledged]]/Table1[[#This Row],[backers_count]],0)</f>
        <v>33.315789473684212</v>
      </c>
      <c r="T2172" s="5" t="s">
        <v>8325</v>
      </c>
      <c r="U2172" s="5" t="s">
        <v>8326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 t="str">
        <f>TEXT(((Table1[[#This Row],[deadline]]/60/60)/24)+DATE(1970,1,1),"mmm")</f>
        <v>Jun</v>
      </c>
      <c r="K2173" s="14" t="str">
        <f>TEXT(((Table1[[#This Row],[deadline]]/60/60)/24)+DATE(1970,1,1),"yyyy")</f>
        <v>2015</v>
      </c>
      <c r="L2173">
        <v>1431903495</v>
      </c>
      <c r="M2173">
        <f>((Table1[[#This Row],[launched_at]]/60/60)/24)+DATE(1970,1,1)+(-5/24)</f>
        <v>42141.748784722215</v>
      </c>
      <c r="N2173" t="b">
        <v>0</v>
      </c>
      <c r="O2173">
        <v>47</v>
      </c>
      <c r="P2173" t="b">
        <v>1</v>
      </c>
      <c r="Q2173" t="s">
        <v>8276</v>
      </c>
      <c r="R2173" s="5">
        <f>Table1[[#This Row],[pledged]]/D2173</f>
        <v>1.0607500000000001</v>
      </c>
      <c r="S2173" s="6">
        <f>IFERROR(Table1[[#This Row],[pledged]]/Table1[[#This Row],[backers_count]],0)</f>
        <v>90.276595744680847</v>
      </c>
      <c r="T2173" s="5" t="s">
        <v>8325</v>
      </c>
      <c r="U2173" s="5" t="s">
        <v>8326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 t="str">
        <f>TEXT(((Table1[[#This Row],[deadline]]/60/60)/24)+DATE(1970,1,1),"mmm")</f>
        <v>Apr</v>
      </c>
      <c r="K2174" s="14" t="str">
        <f>TEXT(((Table1[[#This Row],[deadline]]/60/60)/24)+DATE(1970,1,1),"yyyy")</f>
        <v>2015</v>
      </c>
      <c r="L2174">
        <v>1426773320</v>
      </c>
      <c r="M2174">
        <f>((Table1[[#This Row],[launched_at]]/60/60)/24)+DATE(1970,1,1)+(-5/24)</f>
        <v>42082.371759259251</v>
      </c>
      <c r="N2174" t="b">
        <v>0</v>
      </c>
      <c r="O2174">
        <v>13</v>
      </c>
      <c r="P2174" t="b">
        <v>1</v>
      </c>
      <c r="Q2174" t="s">
        <v>8276</v>
      </c>
      <c r="R2174" s="5">
        <f>Table1[[#This Row],[pledged]]/D2174</f>
        <v>1</v>
      </c>
      <c r="S2174" s="6">
        <f>IFERROR(Table1[[#This Row],[pledged]]/Table1[[#This Row],[backers_count]],0)</f>
        <v>76.92307692307692</v>
      </c>
      <c r="T2174" s="5" t="s">
        <v>8325</v>
      </c>
      <c r="U2174" s="5" t="s">
        <v>8326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 t="str">
        <f>TEXT(((Table1[[#This Row],[deadline]]/60/60)/24)+DATE(1970,1,1),"mmm")</f>
        <v>Sep</v>
      </c>
      <c r="K2175" s="14" t="str">
        <f>TEXT(((Table1[[#This Row],[deadline]]/60/60)/24)+DATE(1970,1,1),"yyyy")</f>
        <v>2013</v>
      </c>
      <c r="L2175">
        <v>1376066243</v>
      </c>
      <c r="M2175">
        <f>((Table1[[#This Row],[launched_at]]/60/60)/24)+DATE(1970,1,1)+(-5/24)</f>
        <v>41495.484293981477</v>
      </c>
      <c r="N2175" t="b">
        <v>0</v>
      </c>
      <c r="O2175">
        <v>90</v>
      </c>
      <c r="P2175" t="b">
        <v>1</v>
      </c>
      <c r="Q2175" t="s">
        <v>8276</v>
      </c>
      <c r="R2175" s="5">
        <f>Table1[[#This Row],[pledged]]/D2175</f>
        <v>1.2692857142857144</v>
      </c>
      <c r="S2175" s="6">
        <f>IFERROR(Table1[[#This Row],[pledged]]/Table1[[#This Row],[backers_count]],0)</f>
        <v>59.233333333333334</v>
      </c>
      <c r="T2175" s="5" t="s">
        <v>8325</v>
      </c>
      <c r="U2175" s="5" t="s">
        <v>8326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 t="str">
        <f>TEXT(((Table1[[#This Row],[deadline]]/60/60)/24)+DATE(1970,1,1),"mmm")</f>
        <v>May</v>
      </c>
      <c r="K2176" s="14" t="str">
        <f>TEXT(((Table1[[#This Row],[deadline]]/60/60)/24)+DATE(1970,1,1),"yyyy")</f>
        <v>2016</v>
      </c>
      <c r="L2176">
        <v>1459861307</v>
      </c>
      <c r="M2176">
        <f>((Table1[[#This Row],[launched_at]]/60/60)/24)+DATE(1970,1,1)+(-5/24)</f>
        <v>42465.334571759253</v>
      </c>
      <c r="N2176" t="b">
        <v>0</v>
      </c>
      <c r="O2176">
        <v>63</v>
      </c>
      <c r="P2176" t="b">
        <v>1</v>
      </c>
      <c r="Q2176" t="s">
        <v>8276</v>
      </c>
      <c r="R2176" s="5">
        <f>Table1[[#This Row],[pledged]]/D2176</f>
        <v>1.0297499999999999</v>
      </c>
      <c r="S2176" s="6">
        <f>IFERROR(Table1[[#This Row],[pledged]]/Table1[[#This Row],[backers_count]],0)</f>
        <v>65.38095238095238</v>
      </c>
      <c r="T2176" s="5" t="s">
        <v>8325</v>
      </c>
      <c r="U2176" s="5" t="s">
        <v>8326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 t="str">
        <f>TEXT(((Table1[[#This Row],[deadline]]/60/60)/24)+DATE(1970,1,1),"mmm")</f>
        <v>Jul</v>
      </c>
      <c r="K2177" s="14" t="str">
        <f>TEXT(((Table1[[#This Row],[deadline]]/60/60)/24)+DATE(1970,1,1),"yyyy")</f>
        <v>2016</v>
      </c>
      <c r="L2177">
        <v>1468455186</v>
      </c>
      <c r="M2177">
        <f>((Table1[[#This Row],[launched_at]]/60/60)/24)+DATE(1970,1,1)+(-5/24)</f>
        <v>42564.800763888888</v>
      </c>
      <c r="N2177" t="b">
        <v>0</v>
      </c>
      <c r="O2177">
        <v>26</v>
      </c>
      <c r="P2177" t="b">
        <v>1</v>
      </c>
      <c r="Q2177" t="s">
        <v>8276</v>
      </c>
      <c r="R2177" s="5">
        <f>Table1[[#This Row],[pledged]]/D2177</f>
        <v>2.5</v>
      </c>
      <c r="S2177" s="6">
        <f>IFERROR(Table1[[#This Row],[pledged]]/Table1[[#This Row],[backers_count]],0)</f>
        <v>67.307692307692307</v>
      </c>
      <c r="T2177" s="5" t="s">
        <v>8325</v>
      </c>
      <c r="U2177" s="5" t="s">
        <v>8326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 t="str">
        <f>TEXT(((Table1[[#This Row],[deadline]]/60/60)/24)+DATE(1970,1,1),"mmm")</f>
        <v>May</v>
      </c>
      <c r="K2178" s="14" t="str">
        <f>TEXT(((Table1[[#This Row],[deadline]]/60/60)/24)+DATE(1970,1,1),"yyyy")</f>
        <v>2015</v>
      </c>
      <c r="L2178">
        <v>1427987509</v>
      </c>
      <c r="M2178">
        <f>((Table1[[#This Row],[launched_at]]/60/60)/24)+DATE(1970,1,1)+(-5/24)</f>
        <v>42096.424872685187</v>
      </c>
      <c r="N2178" t="b">
        <v>0</v>
      </c>
      <c r="O2178">
        <v>71</v>
      </c>
      <c r="P2178" t="b">
        <v>1</v>
      </c>
      <c r="Q2178" t="s">
        <v>8276</v>
      </c>
      <c r="R2178" s="5">
        <f>Table1[[#This Row],[pledged]]/D2178</f>
        <v>1.2602</v>
      </c>
      <c r="S2178" s="6">
        <f>IFERROR(Table1[[#This Row],[pledged]]/Table1[[#This Row],[backers_count]],0)</f>
        <v>88.74647887323944</v>
      </c>
      <c r="T2178" s="5" t="s">
        <v>8325</v>
      </c>
      <c r="U2178" s="5" t="s">
        <v>8326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 t="str">
        <f>TEXT(((Table1[[#This Row],[deadline]]/60/60)/24)+DATE(1970,1,1),"mmm")</f>
        <v>Jun</v>
      </c>
      <c r="K2179" s="14" t="str">
        <f>TEXT(((Table1[[#This Row],[deadline]]/60/60)/24)+DATE(1970,1,1),"yyyy")</f>
        <v>2016</v>
      </c>
      <c r="L2179">
        <v>1463032867</v>
      </c>
      <c r="M2179">
        <f>((Table1[[#This Row],[launched_at]]/60/60)/24)+DATE(1970,1,1)+(-5/24)</f>
        <v>42502.042442129627</v>
      </c>
      <c r="N2179" t="b">
        <v>0</v>
      </c>
      <c r="O2179">
        <v>38</v>
      </c>
      <c r="P2179" t="b">
        <v>1</v>
      </c>
      <c r="Q2179" t="s">
        <v>8276</v>
      </c>
      <c r="R2179" s="5">
        <f>Table1[[#This Row],[pledged]]/D2179</f>
        <v>1.0012000000000001</v>
      </c>
      <c r="S2179" s="6">
        <f>IFERROR(Table1[[#This Row],[pledged]]/Table1[[#This Row],[backers_count]],0)</f>
        <v>65.868421052631575</v>
      </c>
      <c r="T2179" s="5" t="s">
        <v>8325</v>
      </c>
      <c r="U2179" s="5" t="s">
        <v>8326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 t="str">
        <f>TEXT(((Table1[[#This Row],[deadline]]/60/60)/24)+DATE(1970,1,1),"mmm")</f>
        <v>Jan</v>
      </c>
      <c r="K2180" s="14" t="str">
        <f>TEXT(((Table1[[#This Row],[deadline]]/60/60)/24)+DATE(1970,1,1),"yyyy")</f>
        <v>2017</v>
      </c>
      <c r="L2180">
        <v>1482160597</v>
      </c>
      <c r="M2180">
        <f>((Table1[[#This Row],[launched_at]]/60/60)/24)+DATE(1970,1,1)+(-5/24)</f>
        <v>42723.428206018514</v>
      </c>
      <c r="N2180" t="b">
        <v>0</v>
      </c>
      <c r="O2180">
        <v>859</v>
      </c>
      <c r="P2180" t="b">
        <v>1</v>
      </c>
      <c r="Q2180" t="s">
        <v>8276</v>
      </c>
      <c r="R2180" s="5">
        <f>Table1[[#This Row],[pledged]]/D2180</f>
        <v>1.3864000000000001</v>
      </c>
      <c r="S2180" s="6">
        <f>IFERROR(Table1[[#This Row],[pledged]]/Table1[[#This Row],[backers_count]],0)</f>
        <v>40.349243306169967</v>
      </c>
      <c r="T2180" s="5" t="s">
        <v>8325</v>
      </c>
      <c r="U2180" s="5" t="s">
        <v>8326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 t="str">
        <f>TEXT(((Table1[[#This Row],[deadline]]/60/60)/24)+DATE(1970,1,1),"mmm")</f>
        <v>Apr</v>
      </c>
      <c r="K2181" s="14" t="str">
        <f>TEXT(((Table1[[#This Row],[deadline]]/60/60)/24)+DATE(1970,1,1),"yyyy")</f>
        <v>2015</v>
      </c>
      <c r="L2181">
        <v>1426133192</v>
      </c>
      <c r="M2181">
        <f>((Table1[[#This Row],[launched_at]]/60/60)/24)+DATE(1970,1,1)+(-5/24)</f>
        <v>42074.962870370371</v>
      </c>
      <c r="N2181" t="b">
        <v>0</v>
      </c>
      <c r="O2181">
        <v>21</v>
      </c>
      <c r="P2181" t="b">
        <v>1</v>
      </c>
      <c r="Q2181" t="s">
        <v>8276</v>
      </c>
      <c r="R2181" s="5">
        <f>Table1[[#This Row],[pledged]]/D2181</f>
        <v>1.6140000000000001</v>
      </c>
      <c r="S2181" s="6">
        <f>IFERROR(Table1[[#This Row],[pledged]]/Table1[[#This Row],[backers_count]],0)</f>
        <v>76.857142857142861</v>
      </c>
      <c r="T2181" s="5" t="s">
        <v>8325</v>
      </c>
      <c r="U2181" s="5" t="s">
        <v>8326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 t="str">
        <f>TEXT(((Table1[[#This Row],[deadline]]/60/60)/24)+DATE(1970,1,1),"mmm")</f>
        <v>Nov</v>
      </c>
      <c r="K2182" s="14" t="str">
        <f>TEXT(((Table1[[#This Row],[deadline]]/60/60)/24)+DATE(1970,1,1),"yyyy")</f>
        <v>2015</v>
      </c>
      <c r="L2182">
        <v>1443801868</v>
      </c>
      <c r="M2182">
        <f>((Table1[[#This Row],[launched_at]]/60/60)/24)+DATE(1970,1,1)+(-5/24)</f>
        <v>42279.461435185185</v>
      </c>
      <c r="N2182" t="b">
        <v>0</v>
      </c>
      <c r="O2182">
        <v>78</v>
      </c>
      <c r="P2182" t="b">
        <v>1</v>
      </c>
      <c r="Q2182" t="s">
        <v>8276</v>
      </c>
      <c r="R2182" s="5">
        <f>Table1[[#This Row],[pledged]]/D2182</f>
        <v>1.071842</v>
      </c>
      <c r="S2182" s="6">
        <f>IFERROR(Table1[[#This Row],[pledged]]/Table1[[#This Row],[backers_count]],0)</f>
        <v>68.707820512820518</v>
      </c>
      <c r="T2182" s="5" t="s">
        <v>8325</v>
      </c>
      <c r="U2182" s="5" t="s">
        <v>8326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 t="str">
        <f>TEXT(((Table1[[#This Row],[deadline]]/60/60)/24)+DATE(1970,1,1),"mmm")</f>
        <v>Feb</v>
      </c>
      <c r="K2183" s="14" t="str">
        <f>TEXT(((Table1[[#This Row],[deadline]]/60/60)/24)+DATE(1970,1,1),"yyyy")</f>
        <v>2017</v>
      </c>
      <c r="L2183">
        <v>1486426053</v>
      </c>
      <c r="M2183">
        <f>((Table1[[#This Row],[launched_at]]/60/60)/24)+DATE(1970,1,1)+(-5/24)</f>
        <v>42772.796909722216</v>
      </c>
      <c r="N2183" t="b">
        <v>0</v>
      </c>
      <c r="O2183">
        <v>53</v>
      </c>
      <c r="P2183" t="b">
        <v>1</v>
      </c>
      <c r="Q2183" t="s">
        <v>8297</v>
      </c>
      <c r="R2183" s="5">
        <f>Table1[[#This Row],[pledged]]/D2183</f>
        <v>1.5309999999999999</v>
      </c>
      <c r="S2183" s="6">
        <f>IFERROR(Table1[[#This Row],[pledged]]/Table1[[#This Row],[backers_count]],0)</f>
        <v>57.773584905660378</v>
      </c>
      <c r="T2183" s="5" t="s">
        <v>8333</v>
      </c>
      <c r="U2183" s="5" t="s">
        <v>8351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 t="str">
        <f>TEXT(((Table1[[#This Row],[deadline]]/60/60)/24)+DATE(1970,1,1),"mmm")</f>
        <v>Oct</v>
      </c>
      <c r="K2184" s="14" t="str">
        <f>TEXT(((Table1[[#This Row],[deadline]]/60/60)/24)+DATE(1970,1,1),"yyyy")</f>
        <v>2014</v>
      </c>
      <c r="L2184">
        <v>1409261825</v>
      </c>
      <c r="M2184">
        <f>((Table1[[#This Row],[launched_at]]/60/60)/24)+DATE(1970,1,1)+(-5/24)</f>
        <v>41879.692418981482</v>
      </c>
      <c r="N2184" t="b">
        <v>0</v>
      </c>
      <c r="O2184">
        <v>356</v>
      </c>
      <c r="P2184" t="b">
        <v>1</v>
      </c>
      <c r="Q2184" t="s">
        <v>8297</v>
      </c>
      <c r="R2184" s="5">
        <f>Table1[[#This Row],[pledged]]/D2184</f>
        <v>5.2416666666666663</v>
      </c>
      <c r="S2184" s="6">
        <f>IFERROR(Table1[[#This Row],[pledged]]/Table1[[#This Row],[backers_count]],0)</f>
        <v>44.171348314606739</v>
      </c>
      <c r="T2184" s="5" t="s">
        <v>8333</v>
      </c>
      <c r="U2184" s="5" t="s">
        <v>8351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 t="str">
        <f>TEXT(((Table1[[#This Row],[deadline]]/60/60)/24)+DATE(1970,1,1),"mmm")</f>
        <v>Feb</v>
      </c>
      <c r="K2185" s="14" t="str">
        <f>TEXT(((Table1[[#This Row],[deadline]]/60/60)/24)+DATE(1970,1,1),"yyyy")</f>
        <v>2017</v>
      </c>
      <c r="L2185">
        <v>1484037977</v>
      </c>
      <c r="M2185">
        <f>((Table1[[#This Row],[launched_at]]/60/60)/24)+DATE(1970,1,1)+(-5/24)</f>
        <v>42745.157141203708</v>
      </c>
      <c r="N2185" t="b">
        <v>0</v>
      </c>
      <c r="O2185">
        <v>279</v>
      </c>
      <c r="P2185" t="b">
        <v>1</v>
      </c>
      <c r="Q2185" t="s">
        <v>8297</v>
      </c>
      <c r="R2185" s="5">
        <f>Table1[[#This Row],[pledged]]/D2185</f>
        <v>4.8927777777777779</v>
      </c>
      <c r="S2185" s="6">
        <f>IFERROR(Table1[[#This Row],[pledged]]/Table1[[#This Row],[backers_count]],0)</f>
        <v>31.566308243727597</v>
      </c>
      <c r="T2185" s="5" t="s">
        <v>8333</v>
      </c>
      <c r="U2185" s="5" t="s">
        <v>8351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 t="str">
        <f>TEXT(((Table1[[#This Row],[deadline]]/60/60)/24)+DATE(1970,1,1),"mmm")</f>
        <v>Jan</v>
      </c>
      <c r="K2186" s="14" t="str">
        <f>TEXT(((Table1[[#This Row],[deadline]]/60/60)/24)+DATE(1970,1,1),"yyyy")</f>
        <v>2016</v>
      </c>
      <c r="L2186">
        <v>1452530041</v>
      </c>
      <c r="M2186">
        <f>((Table1[[#This Row],[launched_at]]/60/60)/24)+DATE(1970,1,1)+(-5/24)</f>
        <v>42380.481956018521</v>
      </c>
      <c r="N2186" t="b">
        <v>1</v>
      </c>
      <c r="O2186">
        <v>266</v>
      </c>
      <c r="P2186" t="b">
        <v>1</v>
      </c>
      <c r="Q2186" t="s">
        <v>8297</v>
      </c>
      <c r="R2186" s="5">
        <f>Table1[[#This Row],[pledged]]/D2186</f>
        <v>2.8473999999999999</v>
      </c>
      <c r="S2186" s="6">
        <f>IFERROR(Table1[[#This Row],[pledged]]/Table1[[#This Row],[backers_count]],0)</f>
        <v>107.04511278195488</v>
      </c>
      <c r="T2186" s="5" t="s">
        <v>8333</v>
      </c>
      <c r="U2186" s="5" t="s">
        <v>8351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 t="str">
        <f>TEXT(((Table1[[#This Row],[deadline]]/60/60)/24)+DATE(1970,1,1),"mmm")</f>
        <v>Mar</v>
      </c>
      <c r="K2187" s="14" t="str">
        <f>TEXT(((Table1[[#This Row],[deadline]]/60/60)/24)+DATE(1970,1,1),"yyyy")</f>
        <v>2013</v>
      </c>
      <c r="L2187">
        <v>1360830239</v>
      </c>
      <c r="M2187">
        <f>((Table1[[#This Row],[launched_at]]/60/60)/24)+DATE(1970,1,1)+(-5/24)</f>
        <v>41319.141655092593</v>
      </c>
      <c r="N2187" t="b">
        <v>0</v>
      </c>
      <c r="O2187">
        <v>623</v>
      </c>
      <c r="P2187" t="b">
        <v>1</v>
      </c>
      <c r="Q2187" t="s">
        <v>8297</v>
      </c>
      <c r="R2187" s="5">
        <f>Table1[[#This Row],[pledged]]/D2187</f>
        <v>18.569700000000001</v>
      </c>
      <c r="S2187" s="6">
        <f>IFERROR(Table1[[#This Row],[pledged]]/Table1[[#This Row],[backers_count]],0)</f>
        <v>149.03451043338683</v>
      </c>
      <c r="T2187" s="5" t="s">
        <v>8333</v>
      </c>
      <c r="U2187" s="5" t="s">
        <v>8351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 t="str">
        <f>TEXT(((Table1[[#This Row],[deadline]]/60/60)/24)+DATE(1970,1,1),"mmm")</f>
        <v>Sep</v>
      </c>
      <c r="K2188" s="14" t="str">
        <f>TEXT(((Table1[[#This Row],[deadline]]/60/60)/24)+DATE(1970,1,1),"yyyy")</f>
        <v>2016</v>
      </c>
      <c r="L2188">
        <v>1470062743</v>
      </c>
      <c r="M2188">
        <f>((Table1[[#This Row],[launched_at]]/60/60)/24)+DATE(1970,1,1)+(-5/24)</f>
        <v>42583.406747685185</v>
      </c>
      <c r="N2188" t="b">
        <v>0</v>
      </c>
      <c r="O2188">
        <v>392</v>
      </c>
      <c r="P2188" t="b">
        <v>1</v>
      </c>
      <c r="Q2188" t="s">
        <v>8297</v>
      </c>
      <c r="R2188" s="5">
        <f>Table1[[#This Row],[pledged]]/D2188</f>
        <v>1.0967499999999999</v>
      </c>
      <c r="S2188" s="6">
        <f>IFERROR(Table1[[#This Row],[pledged]]/Table1[[#This Row],[backers_count]],0)</f>
        <v>55.956632653061227</v>
      </c>
      <c r="T2188" s="5" t="s">
        <v>8333</v>
      </c>
      <c r="U2188" s="5" t="s">
        <v>8351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 t="str">
        <f>TEXT(((Table1[[#This Row],[deadline]]/60/60)/24)+DATE(1970,1,1),"mmm")</f>
        <v>Apr</v>
      </c>
      <c r="K2189" s="14" t="str">
        <f>TEXT(((Table1[[#This Row],[deadline]]/60/60)/24)+DATE(1970,1,1),"yyyy")</f>
        <v>2015</v>
      </c>
      <c r="L2189">
        <v>1425531666</v>
      </c>
      <c r="M2189">
        <f>((Table1[[#This Row],[launched_at]]/60/60)/24)+DATE(1970,1,1)+(-5/24)</f>
        <v>42068.000763888886</v>
      </c>
      <c r="N2189" t="b">
        <v>1</v>
      </c>
      <c r="O2189">
        <v>3562</v>
      </c>
      <c r="P2189" t="b">
        <v>1</v>
      </c>
      <c r="Q2189" t="s">
        <v>8297</v>
      </c>
      <c r="R2189" s="5">
        <f>Table1[[#This Row],[pledged]]/D2189</f>
        <v>10.146425000000001</v>
      </c>
      <c r="S2189" s="6">
        <f>IFERROR(Table1[[#This Row],[pledged]]/Table1[[#This Row],[backers_count]],0)</f>
        <v>56.970381807973048</v>
      </c>
      <c r="T2189" s="5" t="s">
        <v>8333</v>
      </c>
      <c r="U2189" s="5" t="s">
        <v>8351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 t="str">
        <f>TEXT(((Table1[[#This Row],[deadline]]/60/60)/24)+DATE(1970,1,1),"mmm")</f>
        <v>Oct</v>
      </c>
      <c r="K2190" s="14" t="str">
        <f>TEXT(((Table1[[#This Row],[deadline]]/60/60)/24)+DATE(1970,1,1),"yyyy")</f>
        <v>2016</v>
      </c>
      <c r="L2190">
        <v>1474380241</v>
      </c>
      <c r="M2190">
        <f>((Table1[[#This Row],[launched_at]]/60/60)/24)+DATE(1970,1,1)+(-5/24)</f>
        <v>42633.377789351849</v>
      </c>
      <c r="N2190" t="b">
        <v>0</v>
      </c>
      <c r="O2190">
        <v>514</v>
      </c>
      <c r="P2190" t="b">
        <v>1</v>
      </c>
      <c r="Q2190" t="s">
        <v>8297</v>
      </c>
      <c r="R2190" s="5">
        <f>Table1[[#This Row],[pledged]]/D2190</f>
        <v>4.1217692027666546</v>
      </c>
      <c r="S2190" s="6">
        <f>IFERROR(Table1[[#This Row],[pledged]]/Table1[[#This Row],[backers_count]],0)</f>
        <v>44.056420233463037</v>
      </c>
      <c r="T2190" s="5" t="s">
        <v>8333</v>
      </c>
      <c r="U2190" s="5" t="s">
        <v>8351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 t="str">
        <f>TEXT(((Table1[[#This Row],[deadline]]/60/60)/24)+DATE(1970,1,1),"mmm")</f>
        <v>Apr</v>
      </c>
      <c r="K2191" s="14" t="str">
        <f>TEXT(((Table1[[#This Row],[deadline]]/60/60)/24)+DATE(1970,1,1),"yyyy")</f>
        <v>2016</v>
      </c>
      <c r="L2191">
        <v>1460055300</v>
      </c>
      <c r="M2191">
        <f>((Table1[[#This Row],[launched_at]]/60/60)/24)+DATE(1970,1,1)+(-5/24)</f>
        <v>42467.579861111109</v>
      </c>
      <c r="N2191" t="b">
        <v>0</v>
      </c>
      <c r="O2191">
        <v>88</v>
      </c>
      <c r="P2191" t="b">
        <v>1</v>
      </c>
      <c r="Q2191" t="s">
        <v>8297</v>
      </c>
      <c r="R2191" s="5">
        <f>Table1[[#This Row],[pledged]]/D2191</f>
        <v>5.0324999999999998</v>
      </c>
      <c r="S2191" s="6">
        <f>IFERROR(Table1[[#This Row],[pledged]]/Table1[[#This Row],[backers_count]],0)</f>
        <v>68.625</v>
      </c>
      <c r="T2191" s="5" t="s">
        <v>8333</v>
      </c>
      <c r="U2191" s="5" t="s">
        <v>8351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 t="str">
        <f>TEXT(((Table1[[#This Row],[deadline]]/60/60)/24)+DATE(1970,1,1),"mmm")</f>
        <v>Mar</v>
      </c>
      <c r="K2192" s="14" t="str">
        <f>TEXT(((Table1[[#This Row],[deadline]]/60/60)/24)+DATE(1970,1,1),"yyyy")</f>
        <v>2016</v>
      </c>
      <c r="L2192">
        <v>1455721204</v>
      </c>
      <c r="M2192">
        <f>((Table1[[#This Row],[launched_at]]/60/60)/24)+DATE(1970,1,1)+(-5/24)</f>
        <v>42417.416712962957</v>
      </c>
      <c r="N2192" t="b">
        <v>0</v>
      </c>
      <c r="O2192">
        <v>537</v>
      </c>
      <c r="P2192" t="b">
        <v>1</v>
      </c>
      <c r="Q2192" t="s">
        <v>8297</v>
      </c>
      <c r="R2192" s="5">
        <f>Table1[[#This Row],[pledged]]/D2192</f>
        <v>1.8461052631578947</v>
      </c>
      <c r="S2192" s="6">
        <f>IFERROR(Table1[[#This Row],[pledged]]/Table1[[#This Row],[backers_count]],0)</f>
        <v>65.318435754189949</v>
      </c>
      <c r="T2192" s="5" t="s">
        <v>8333</v>
      </c>
      <c r="U2192" s="5" t="s">
        <v>8351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 t="str">
        <f>TEXT(((Table1[[#This Row],[deadline]]/60/60)/24)+DATE(1970,1,1),"mmm")</f>
        <v>Feb</v>
      </c>
      <c r="K2193" s="14" t="str">
        <f>TEXT(((Table1[[#This Row],[deadline]]/60/60)/24)+DATE(1970,1,1),"yyyy")</f>
        <v>2017</v>
      </c>
      <c r="L2193">
        <v>1486065627</v>
      </c>
      <c r="M2193">
        <f>((Table1[[#This Row],[launched_at]]/60/60)/24)+DATE(1970,1,1)+(-5/24)</f>
        <v>42768.6253125</v>
      </c>
      <c r="N2193" t="b">
        <v>0</v>
      </c>
      <c r="O2193">
        <v>25</v>
      </c>
      <c r="P2193" t="b">
        <v>1</v>
      </c>
      <c r="Q2193" t="s">
        <v>8297</v>
      </c>
      <c r="R2193" s="5">
        <f>Table1[[#This Row],[pledged]]/D2193</f>
        <v>1.1973333333333334</v>
      </c>
      <c r="S2193" s="6">
        <f>IFERROR(Table1[[#This Row],[pledged]]/Table1[[#This Row],[backers_count]],0)</f>
        <v>35.92</v>
      </c>
      <c r="T2193" s="5" t="s">
        <v>8333</v>
      </c>
      <c r="U2193" s="5" t="s">
        <v>8351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 t="str">
        <f>TEXT(((Table1[[#This Row],[deadline]]/60/60)/24)+DATE(1970,1,1),"mmm")</f>
        <v>Dec</v>
      </c>
      <c r="K2194" s="14" t="str">
        <f>TEXT(((Table1[[#This Row],[deadline]]/60/60)/24)+DATE(1970,1,1),"yyyy")</f>
        <v>2016</v>
      </c>
      <c r="L2194">
        <v>1479414344</v>
      </c>
      <c r="M2194">
        <f>((Table1[[#This Row],[launched_at]]/60/60)/24)+DATE(1970,1,1)+(-5/24)</f>
        <v>42691.642870370364</v>
      </c>
      <c r="N2194" t="b">
        <v>0</v>
      </c>
      <c r="O2194">
        <v>3238</v>
      </c>
      <c r="P2194" t="b">
        <v>1</v>
      </c>
      <c r="Q2194" t="s">
        <v>8297</v>
      </c>
      <c r="R2194" s="5">
        <f>Table1[[#This Row],[pledged]]/D2194</f>
        <v>10.812401666666668</v>
      </c>
      <c r="S2194" s="6">
        <f>IFERROR(Table1[[#This Row],[pledged]]/Table1[[#This Row],[backers_count]],0)</f>
        <v>40.070667078443485</v>
      </c>
      <c r="T2194" s="5" t="s">
        <v>8333</v>
      </c>
      <c r="U2194" s="5" t="s">
        <v>8351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 t="str">
        <f>TEXT(((Table1[[#This Row],[deadline]]/60/60)/24)+DATE(1970,1,1),"mmm")</f>
        <v>Nov</v>
      </c>
      <c r="K2195" s="14" t="str">
        <f>TEXT(((Table1[[#This Row],[deadline]]/60/60)/24)+DATE(1970,1,1),"yyyy")</f>
        <v>2016</v>
      </c>
      <c r="L2195">
        <v>1477043072</v>
      </c>
      <c r="M2195">
        <f>((Table1[[#This Row],[launched_at]]/60/60)/24)+DATE(1970,1,1)+(-5/24)</f>
        <v>42664.197592592587</v>
      </c>
      <c r="N2195" t="b">
        <v>0</v>
      </c>
      <c r="O2195">
        <v>897</v>
      </c>
      <c r="P2195" t="b">
        <v>1</v>
      </c>
      <c r="Q2195" t="s">
        <v>8297</v>
      </c>
      <c r="R2195" s="5">
        <f>Table1[[#This Row],[pledged]]/D2195</f>
        <v>4.5237333333333334</v>
      </c>
      <c r="S2195" s="6">
        <f>IFERROR(Table1[[#This Row],[pledged]]/Table1[[#This Row],[backers_count]],0)</f>
        <v>75.647714604236342</v>
      </c>
      <c r="T2195" s="5" t="s">
        <v>8333</v>
      </c>
      <c r="U2195" s="5" t="s">
        <v>8351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 t="str">
        <f>TEXT(((Table1[[#This Row],[deadline]]/60/60)/24)+DATE(1970,1,1),"mmm")</f>
        <v>Mar</v>
      </c>
      <c r="K2196" s="14" t="str">
        <f>TEXT(((Table1[[#This Row],[deadline]]/60/60)/24)+DATE(1970,1,1),"yyyy")</f>
        <v>2016</v>
      </c>
      <c r="L2196">
        <v>1456423890</v>
      </c>
      <c r="M2196">
        <f>((Table1[[#This Row],[launched_at]]/60/60)/24)+DATE(1970,1,1)+(-5/24)</f>
        <v>42425.54965277778</v>
      </c>
      <c r="N2196" t="b">
        <v>0</v>
      </c>
      <c r="O2196">
        <v>878</v>
      </c>
      <c r="P2196" t="b">
        <v>1</v>
      </c>
      <c r="Q2196" t="s">
        <v>8297</v>
      </c>
      <c r="R2196" s="5">
        <f>Table1[[#This Row],[pledged]]/D2196</f>
        <v>5.3737000000000004</v>
      </c>
      <c r="S2196" s="6">
        <f>IFERROR(Table1[[#This Row],[pledged]]/Table1[[#This Row],[backers_count]],0)</f>
        <v>61.203872437357631</v>
      </c>
      <c r="T2196" s="5" t="s">
        <v>8333</v>
      </c>
      <c r="U2196" s="5" t="s">
        <v>8351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 t="str">
        <f>TEXT(((Table1[[#This Row],[deadline]]/60/60)/24)+DATE(1970,1,1),"mmm")</f>
        <v>Aug</v>
      </c>
      <c r="K2197" s="14" t="str">
        <f>TEXT(((Table1[[#This Row],[deadline]]/60/60)/24)+DATE(1970,1,1),"yyyy")</f>
        <v>2015</v>
      </c>
      <c r="L2197">
        <v>1436725900</v>
      </c>
      <c r="M2197">
        <f>((Table1[[#This Row],[launched_at]]/60/60)/24)+DATE(1970,1,1)+(-5/24)</f>
        <v>42197.563657407409</v>
      </c>
      <c r="N2197" t="b">
        <v>0</v>
      </c>
      <c r="O2197">
        <v>115</v>
      </c>
      <c r="P2197" t="b">
        <v>1</v>
      </c>
      <c r="Q2197" t="s">
        <v>8297</v>
      </c>
      <c r="R2197" s="5">
        <f>Table1[[#This Row],[pledged]]/D2197</f>
        <v>1.2032608695652174</v>
      </c>
      <c r="S2197" s="6">
        <f>IFERROR(Table1[[#This Row],[pledged]]/Table1[[#This Row],[backers_count]],0)</f>
        <v>48.130434782608695</v>
      </c>
      <c r="T2197" s="5" t="s">
        <v>8333</v>
      </c>
      <c r="U2197" s="5" t="s">
        <v>8351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 t="str">
        <f>TEXT(((Table1[[#This Row],[deadline]]/60/60)/24)+DATE(1970,1,1),"mmm")</f>
        <v>Dec</v>
      </c>
      <c r="K2198" s="14" t="str">
        <f>TEXT(((Table1[[#This Row],[deadline]]/60/60)/24)+DATE(1970,1,1),"yyyy")</f>
        <v>2016</v>
      </c>
      <c r="L2198">
        <v>1478000502</v>
      </c>
      <c r="M2198">
        <f>((Table1[[#This Row],[launched_at]]/60/60)/24)+DATE(1970,1,1)+(-5/24)</f>
        <v>42675.278958333329</v>
      </c>
      <c r="N2198" t="b">
        <v>0</v>
      </c>
      <c r="O2198">
        <v>234</v>
      </c>
      <c r="P2198" t="b">
        <v>1</v>
      </c>
      <c r="Q2198" t="s">
        <v>8297</v>
      </c>
      <c r="R2198" s="5">
        <f>Table1[[#This Row],[pledged]]/D2198</f>
        <v>1.1383571428571428</v>
      </c>
      <c r="S2198" s="6">
        <f>IFERROR(Table1[[#This Row],[pledged]]/Table1[[#This Row],[backers_count]],0)</f>
        <v>68.106837606837601</v>
      </c>
      <c r="T2198" s="5" t="s">
        <v>8333</v>
      </c>
      <c r="U2198" s="5" t="s">
        <v>8351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 t="str">
        <f>TEXT(((Table1[[#This Row],[deadline]]/60/60)/24)+DATE(1970,1,1),"mmm")</f>
        <v>Feb</v>
      </c>
      <c r="K2199" s="14" t="str">
        <f>TEXT(((Table1[[#This Row],[deadline]]/60/60)/24)+DATE(1970,1,1),"yyyy")</f>
        <v>2015</v>
      </c>
      <c r="L2199">
        <v>1422540059</v>
      </c>
      <c r="M2199">
        <f>((Table1[[#This Row],[launched_at]]/60/60)/24)+DATE(1970,1,1)+(-5/24)</f>
        <v>42033.37568287037</v>
      </c>
      <c r="N2199" t="b">
        <v>0</v>
      </c>
      <c r="O2199">
        <v>4330</v>
      </c>
      <c r="P2199" t="b">
        <v>1</v>
      </c>
      <c r="Q2199" t="s">
        <v>8297</v>
      </c>
      <c r="R2199" s="5">
        <f>Table1[[#This Row],[pledged]]/D2199</f>
        <v>9.5103109999999997</v>
      </c>
      <c r="S2199" s="6">
        <f>IFERROR(Table1[[#This Row],[pledged]]/Table1[[#This Row],[backers_count]],0)</f>
        <v>65.891300230946882</v>
      </c>
      <c r="T2199" s="5" t="s">
        <v>8333</v>
      </c>
      <c r="U2199" s="5" t="s">
        <v>8351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 t="str">
        <f>TEXT(((Table1[[#This Row],[deadline]]/60/60)/24)+DATE(1970,1,1),"mmm")</f>
        <v>Nov</v>
      </c>
      <c r="K2200" s="14" t="str">
        <f>TEXT(((Table1[[#This Row],[deadline]]/60/60)/24)+DATE(1970,1,1),"yyyy")</f>
        <v>2015</v>
      </c>
      <c r="L2200">
        <v>1444911600</v>
      </c>
      <c r="M2200">
        <f>((Table1[[#This Row],[launched_at]]/60/60)/24)+DATE(1970,1,1)+(-5/24)</f>
        <v>42292.305555555555</v>
      </c>
      <c r="N2200" t="b">
        <v>0</v>
      </c>
      <c r="O2200">
        <v>651</v>
      </c>
      <c r="P2200" t="b">
        <v>1</v>
      </c>
      <c r="Q2200" t="s">
        <v>8297</v>
      </c>
      <c r="R2200" s="5">
        <f>Table1[[#This Row],[pledged]]/D2200</f>
        <v>1.3289249999999999</v>
      </c>
      <c r="S2200" s="6">
        <f>IFERROR(Table1[[#This Row],[pledged]]/Table1[[#This Row],[backers_count]],0)</f>
        <v>81.654377880184327</v>
      </c>
      <c r="T2200" s="5" t="s">
        <v>8333</v>
      </c>
      <c r="U2200" s="5" t="s">
        <v>8351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 t="str">
        <f>TEXT(((Table1[[#This Row],[deadline]]/60/60)/24)+DATE(1970,1,1),"mmm")</f>
        <v>Oct</v>
      </c>
      <c r="K2201" s="14" t="str">
        <f>TEXT(((Table1[[#This Row],[deadline]]/60/60)/24)+DATE(1970,1,1),"yyyy")</f>
        <v>2015</v>
      </c>
      <c r="L2201">
        <v>1442311198</v>
      </c>
      <c r="M2201">
        <f>((Table1[[#This Row],[launched_at]]/60/60)/24)+DATE(1970,1,1)+(-5/24)</f>
        <v>42262.208310185182</v>
      </c>
      <c r="N2201" t="b">
        <v>1</v>
      </c>
      <c r="O2201">
        <v>251</v>
      </c>
      <c r="P2201" t="b">
        <v>1</v>
      </c>
      <c r="Q2201" t="s">
        <v>8297</v>
      </c>
      <c r="R2201" s="5">
        <f>Table1[[#This Row],[pledged]]/D2201</f>
        <v>1.4697777777777778</v>
      </c>
      <c r="S2201" s="6">
        <f>IFERROR(Table1[[#This Row],[pledged]]/Table1[[#This Row],[backers_count]],0)</f>
        <v>52.701195219123505</v>
      </c>
      <c r="T2201" s="5" t="s">
        <v>8333</v>
      </c>
      <c r="U2201" s="5" t="s">
        <v>8351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 t="str">
        <f>TEXT(((Table1[[#This Row],[deadline]]/60/60)/24)+DATE(1970,1,1),"mmm")</f>
        <v>Jul</v>
      </c>
      <c r="K2202" s="14" t="str">
        <f>TEXT(((Table1[[#This Row],[deadline]]/60/60)/24)+DATE(1970,1,1),"yyyy")</f>
        <v>2015</v>
      </c>
      <c r="L2202">
        <v>1433775668</v>
      </c>
      <c r="M2202">
        <f>((Table1[[#This Row],[launched_at]]/60/60)/24)+DATE(1970,1,1)+(-5/24)</f>
        <v>42163.417453703696</v>
      </c>
      <c r="N2202" t="b">
        <v>0</v>
      </c>
      <c r="O2202">
        <v>263</v>
      </c>
      <c r="P2202" t="b">
        <v>1</v>
      </c>
      <c r="Q2202" t="s">
        <v>8297</v>
      </c>
      <c r="R2202" s="5">
        <f>Table1[[#This Row],[pledged]]/D2202</f>
        <v>5.4215</v>
      </c>
      <c r="S2202" s="6">
        <f>IFERROR(Table1[[#This Row],[pledged]]/Table1[[#This Row],[backers_count]],0)</f>
        <v>41.228136882129277</v>
      </c>
      <c r="T2202" s="5" t="s">
        <v>8333</v>
      </c>
      <c r="U2202" s="5" t="s">
        <v>8351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 t="str">
        <f>TEXT(((Table1[[#This Row],[deadline]]/60/60)/24)+DATE(1970,1,1),"mmm")</f>
        <v>Jan</v>
      </c>
      <c r="K2203" s="14" t="str">
        <f>TEXT(((Table1[[#This Row],[deadline]]/60/60)/24)+DATE(1970,1,1),"yyyy")</f>
        <v>2013</v>
      </c>
      <c r="L2203">
        <v>1357157965</v>
      </c>
      <c r="M2203">
        <f>((Table1[[#This Row],[launched_at]]/60/60)/24)+DATE(1970,1,1)+(-5/24)</f>
        <v>41276.638483796298</v>
      </c>
      <c r="N2203" t="b">
        <v>0</v>
      </c>
      <c r="O2203">
        <v>28</v>
      </c>
      <c r="P2203" t="b">
        <v>1</v>
      </c>
      <c r="Q2203" t="s">
        <v>8280</v>
      </c>
      <c r="R2203" s="5">
        <f>Table1[[#This Row],[pledged]]/D2203</f>
        <v>3.8271818181818182</v>
      </c>
      <c r="S2203" s="6">
        <f>IFERROR(Table1[[#This Row],[pledged]]/Table1[[#This Row],[backers_count]],0)</f>
        <v>15.035357142857142</v>
      </c>
      <c r="T2203" s="5" t="s">
        <v>8325</v>
      </c>
      <c r="U2203" s="5" t="s">
        <v>8330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 t="str">
        <f>TEXT(((Table1[[#This Row],[deadline]]/60/60)/24)+DATE(1970,1,1),"mmm")</f>
        <v>Nov</v>
      </c>
      <c r="K2204" s="14" t="str">
        <f>TEXT(((Table1[[#This Row],[deadline]]/60/60)/24)+DATE(1970,1,1),"yyyy")</f>
        <v>2012</v>
      </c>
      <c r="L2204">
        <v>1349209368</v>
      </c>
      <c r="M2204">
        <f>((Table1[[#This Row],[launched_at]]/60/60)/24)+DATE(1970,1,1)+(-5/24)</f>
        <v>41184.640833333331</v>
      </c>
      <c r="N2204" t="b">
        <v>0</v>
      </c>
      <c r="O2204">
        <v>721</v>
      </c>
      <c r="P2204" t="b">
        <v>1</v>
      </c>
      <c r="Q2204" t="s">
        <v>8280</v>
      </c>
      <c r="R2204" s="5">
        <f>Table1[[#This Row],[pledged]]/D2204</f>
        <v>7.0418124999999998</v>
      </c>
      <c r="S2204" s="6">
        <f>IFERROR(Table1[[#This Row],[pledged]]/Table1[[#This Row],[backers_count]],0)</f>
        <v>39.066920943134534</v>
      </c>
      <c r="T2204" s="5" t="s">
        <v>8325</v>
      </c>
      <c r="U2204" s="5" t="s">
        <v>8330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 t="str">
        <f>TEXT(((Table1[[#This Row],[deadline]]/60/60)/24)+DATE(1970,1,1),"mmm")</f>
        <v>Sep</v>
      </c>
      <c r="K2205" s="14" t="str">
        <f>TEXT(((Table1[[#This Row],[deadline]]/60/60)/24)+DATE(1970,1,1),"yyyy")</f>
        <v>2015</v>
      </c>
      <c r="L2205">
        <v>1440535082</v>
      </c>
      <c r="M2205">
        <f>((Table1[[#This Row],[launched_at]]/60/60)/24)+DATE(1970,1,1)+(-5/24)</f>
        <v>42241.651412037034</v>
      </c>
      <c r="N2205" t="b">
        <v>0</v>
      </c>
      <c r="O2205">
        <v>50</v>
      </c>
      <c r="P2205" t="b">
        <v>1</v>
      </c>
      <c r="Q2205" t="s">
        <v>8280</v>
      </c>
      <c r="R2205" s="5">
        <f>Table1[[#This Row],[pledged]]/D2205</f>
        <v>1.0954999999999999</v>
      </c>
      <c r="S2205" s="6">
        <f>IFERROR(Table1[[#This Row],[pledged]]/Table1[[#This Row],[backers_count]],0)</f>
        <v>43.82</v>
      </c>
      <c r="T2205" s="5" t="s">
        <v>8325</v>
      </c>
      <c r="U2205" s="5" t="s">
        <v>8330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 t="str">
        <f>TEXT(((Table1[[#This Row],[deadline]]/60/60)/24)+DATE(1970,1,1),"mmm")</f>
        <v>Mar</v>
      </c>
      <c r="K2206" s="14" t="str">
        <f>TEXT(((Table1[[#This Row],[deadline]]/60/60)/24)+DATE(1970,1,1),"yyyy")</f>
        <v>2013</v>
      </c>
      <c r="L2206">
        <v>1360222119</v>
      </c>
      <c r="M2206">
        <f>((Table1[[#This Row],[launched_at]]/60/60)/24)+DATE(1970,1,1)+(-5/24)</f>
        <v>41312.103229166663</v>
      </c>
      <c r="N2206" t="b">
        <v>0</v>
      </c>
      <c r="O2206">
        <v>73</v>
      </c>
      <c r="P2206" t="b">
        <v>1</v>
      </c>
      <c r="Q2206" t="s">
        <v>8280</v>
      </c>
      <c r="R2206" s="5">
        <f>Table1[[#This Row],[pledged]]/D2206</f>
        <v>1.3286666666666667</v>
      </c>
      <c r="S2206" s="6">
        <f>IFERROR(Table1[[#This Row],[pledged]]/Table1[[#This Row],[backers_count]],0)</f>
        <v>27.301369863013697</v>
      </c>
      <c r="T2206" s="5" t="s">
        <v>8325</v>
      </c>
      <c r="U2206" s="5" t="s">
        <v>8330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 t="str">
        <f>TEXT(((Table1[[#This Row],[deadline]]/60/60)/24)+DATE(1970,1,1),"mmm")</f>
        <v>Jun</v>
      </c>
      <c r="K2207" s="14" t="str">
        <f>TEXT(((Table1[[#This Row],[deadline]]/60/60)/24)+DATE(1970,1,1),"yyyy")</f>
        <v>2012</v>
      </c>
      <c r="L2207">
        <v>1335987789</v>
      </c>
      <c r="M2207">
        <f>((Table1[[#This Row],[launched_at]]/60/60)/24)+DATE(1970,1,1)+(-5/24)</f>
        <v>41031.613298611104</v>
      </c>
      <c r="N2207" t="b">
        <v>0</v>
      </c>
      <c r="O2207">
        <v>27</v>
      </c>
      <c r="P2207" t="b">
        <v>1</v>
      </c>
      <c r="Q2207" t="s">
        <v>8280</v>
      </c>
      <c r="R2207" s="5">
        <f>Table1[[#This Row],[pledged]]/D2207</f>
        <v>1.52</v>
      </c>
      <c r="S2207" s="6">
        <f>IFERROR(Table1[[#This Row],[pledged]]/Table1[[#This Row],[backers_count]],0)</f>
        <v>42.222222222222221</v>
      </c>
      <c r="T2207" s="5" t="s">
        <v>8325</v>
      </c>
      <c r="U2207" s="5" t="s">
        <v>8330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 t="str">
        <f>TEXT(((Table1[[#This Row],[deadline]]/60/60)/24)+DATE(1970,1,1),"mmm")</f>
        <v>Apr</v>
      </c>
      <c r="K2208" s="14" t="str">
        <f>TEXT(((Table1[[#This Row],[deadline]]/60/60)/24)+DATE(1970,1,1),"yyyy")</f>
        <v>2012</v>
      </c>
      <c r="L2208">
        <v>1333001424</v>
      </c>
      <c r="M2208">
        <f>((Table1[[#This Row],[launched_at]]/60/60)/24)+DATE(1970,1,1)+(-5/24)</f>
        <v>40997.048888888887</v>
      </c>
      <c r="N2208" t="b">
        <v>0</v>
      </c>
      <c r="O2208">
        <v>34</v>
      </c>
      <c r="P2208" t="b">
        <v>1</v>
      </c>
      <c r="Q2208" t="s">
        <v>8280</v>
      </c>
      <c r="R2208" s="5">
        <f>Table1[[#This Row],[pledged]]/D2208</f>
        <v>1.0272727272727273</v>
      </c>
      <c r="S2208" s="6">
        <f>IFERROR(Table1[[#This Row],[pledged]]/Table1[[#This Row],[backers_count]],0)</f>
        <v>33.235294117647058</v>
      </c>
      <c r="T2208" s="5" t="s">
        <v>8325</v>
      </c>
      <c r="U2208" s="5" t="s">
        <v>8330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 t="str">
        <f>TEXT(((Table1[[#This Row],[deadline]]/60/60)/24)+DATE(1970,1,1),"mmm")</f>
        <v>Nov</v>
      </c>
      <c r="K2209" s="14" t="str">
        <f>TEXT(((Table1[[#This Row],[deadline]]/60/60)/24)+DATE(1970,1,1),"yyyy")</f>
        <v>2013</v>
      </c>
      <c r="L2209">
        <v>1381984773</v>
      </c>
      <c r="M2209">
        <f>((Table1[[#This Row],[launched_at]]/60/60)/24)+DATE(1970,1,1)+(-5/24)</f>
        <v>41563.985798611109</v>
      </c>
      <c r="N2209" t="b">
        <v>0</v>
      </c>
      <c r="O2209">
        <v>7</v>
      </c>
      <c r="P2209" t="b">
        <v>1</v>
      </c>
      <c r="Q2209" t="s">
        <v>8280</v>
      </c>
      <c r="R2209" s="5">
        <f>Table1[[#This Row],[pledged]]/D2209</f>
        <v>1</v>
      </c>
      <c r="S2209" s="6">
        <f>IFERROR(Table1[[#This Row],[pledged]]/Table1[[#This Row],[backers_count]],0)</f>
        <v>285.71428571428572</v>
      </c>
      <c r="T2209" s="5" t="s">
        <v>8325</v>
      </c>
      <c r="U2209" s="5" t="s">
        <v>8330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 t="str">
        <f>TEXT(((Table1[[#This Row],[deadline]]/60/60)/24)+DATE(1970,1,1),"mmm")</f>
        <v>Apr</v>
      </c>
      <c r="K2210" s="14" t="str">
        <f>TEXT(((Table1[[#This Row],[deadline]]/60/60)/24)+DATE(1970,1,1),"yyyy")</f>
        <v>2012</v>
      </c>
      <c r="L2210">
        <v>1328649026</v>
      </c>
      <c r="M2210">
        <f>((Table1[[#This Row],[launched_at]]/60/60)/24)+DATE(1970,1,1)+(-5/24)</f>
        <v>40946.673912037033</v>
      </c>
      <c r="N2210" t="b">
        <v>0</v>
      </c>
      <c r="O2210">
        <v>24</v>
      </c>
      <c r="P2210" t="b">
        <v>1</v>
      </c>
      <c r="Q2210" t="s">
        <v>8280</v>
      </c>
      <c r="R2210" s="5">
        <f>Table1[[#This Row],[pledged]]/D2210</f>
        <v>1.016</v>
      </c>
      <c r="S2210" s="6">
        <f>IFERROR(Table1[[#This Row],[pledged]]/Table1[[#This Row],[backers_count]],0)</f>
        <v>42.333333333333336</v>
      </c>
      <c r="T2210" s="5" t="s">
        <v>8325</v>
      </c>
      <c r="U2210" s="5" t="s">
        <v>8330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 t="str">
        <f>TEXT(((Table1[[#This Row],[deadline]]/60/60)/24)+DATE(1970,1,1),"mmm")</f>
        <v>Apr</v>
      </c>
      <c r="K2211" s="14" t="str">
        <f>TEXT(((Table1[[#This Row],[deadline]]/60/60)/24)+DATE(1970,1,1),"yyyy")</f>
        <v>2014</v>
      </c>
      <c r="L2211">
        <v>1396524644</v>
      </c>
      <c r="M2211">
        <f>((Table1[[#This Row],[launched_at]]/60/60)/24)+DATE(1970,1,1)+(-5/24)</f>
        <v>41732.27134259259</v>
      </c>
      <c r="N2211" t="b">
        <v>0</v>
      </c>
      <c r="O2211">
        <v>15</v>
      </c>
      <c r="P2211" t="b">
        <v>1</v>
      </c>
      <c r="Q2211" t="s">
        <v>8280</v>
      </c>
      <c r="R2211" s="5">
        <f>Table1[[#This Row],[pledged]]/D2211</f>
        <v>1.508</v>
      </c>
      <c r="S2211" s="6">
        <f>IFERROR(Table1[[#This Row],[pledged]]/Table1[[#This Row],[backers_count]],0)</f>
        <v>50.266666666666666</v>
      </c>
      <c r="T2211" s="5" t="s">
        <v>8325</v>
      </c>
      <c r="U2211" s="5" t="s">
        <v>8330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 t="str">
        <f>TEXT(((Table1[[#This Row],[deadline]]/60/60)/24)+DATE(1970,1,1),"mmm")</f>
        <v>Apr</v>
      </c>
      <c r="K2212" s="14" t="str">
        <f>TEXT(((Table1[[#This Row],[deadline]]/60/60)/24)+DATE(1970,1,1),"yyyy")</f>
        <v>2012</v>
      </c>
      <c r="L2212">
        <v>1329442510</v>
      </c>
      <c r="M2212">
        <f>((Table1[[#This Row],[launched_at]]/60/60)/24)+DATE(1970,1,1)+(-5/24)</f>
        <v>40955.857754629629</v>
      </c>
      <c r="N2212" t="b">
        <v>0</v>
      </c>
      <c r="O2212">
        <v>72</v>
      </c>
      <c r="P2212" t="b">
        <v>1</v>
      </c>
      <c r="Q2212" t="s">
        <v>8280</v>
      </c>
      <c r="R2212" s="5">
        <f>Table1[[#This Row],[pledged]]/D2212</f>
        <v>1.11425</v>
      </c>
      <c r="S2212" s="6">
        <f>IFERROR(Table1[[#This Row],[pledged]]/Table1[[#This Row],[backers_count]],0)</f>
        <v>61.902777777777779</v>
      </c>
      <c r="T2212" s="5" t="s">
        <v>8325</v>
      </c>
      <c r="U2212" s="5" t="s">
        <v>8330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 t="str">
        <f>TEXT(((Table1[[#This Row],[deadline]]/60/60)/24)+DATE(1970,1,1),"mmm")</f>
        <v>Apr</v>
      </c>
      <c r="K2213" s="14" t="str">
        <f>TEXT(((Table1[[#This Row],[deadline]]/60/60)/24)+DATE(1970,1,1),"yyyy")</f>
        <v>2014</v>
      </c>
      <c r="L2213">
        <v>1395168625</v>
      </c>
      <c r="M2213">
        <f>((Table1[[#This Row],[launched_at]]/60/60)/24)+DATE(1970,1,1)+(-5/24)</f>
        <v>41716.576678240737</v>
      </c>
      <c r="N2213" t="b">
        <v>0</v>
      </c>
      <c r="O2213">
        <v>120</v>
      </c>
      <c r="P2213" t="b">
        <v>1</v>
      </c>
      <c r="Q2213" t="s">
        <v>8280</v>
      </c>
      <c r="R2213" s="5">
        <f>Table1[[#This Row],[pledged]]/D2213</f>
        <v>1.956</v>
      </c>
      <c r="S2213" s="6">
        <f>IFERROR(Table1[[#This Row],[pledged]]/Table1[[#This Row],[backers_count]],0)</f>
        <v>40.75</v>
      </c>
      <c r="T2213" s="5" t="s">
        <v>8325</v>
      </c>
      <c r="U2213" s="5" t="s">
        <v>8330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 t="str">
        <f>TEXT(((Table1[[#This Row],[deadline]]/60/60)/24)+DATE(1970,1,1),"mmm")</f>
        <v>Nov</v>
      </c>
      <c r="K2214" s="14" t="str">
        <f>TEXT(((Table1[[#This Row],[deadline]]/60/60)/24)+DATE(1970,1,1),"yyyy")</f>
        <v>2013</v>
      </c>
      <c r="L2214">
        <v>1380650177</v>
      </c>
      <c r="M2214">
        <f>((Table1[[#This Row],[launched_at]]/60/60)/24)+DATE(1970,1,1)+(-5/24)</f>
        <v>41548.539085648146</v>
      </c>
      <c r="N2214" t="b">
        <v>0</v>
      </c>
      <c r="O2214">
        <v>123</v>
      </c>
      <c r="P2214" t="b">
        <v>1</v>
      </c>
      <c r="Q2214" t="s">
        <v>8280</v>
      </c>
      <c r="R2214" s="5">
        <f>Table1[[#This Row],[pledged]]/D2214</f>
        <v>1.1438333333333333</v>
      </c>
      <c r="S2214" s="6">
        <f>IFERROR(Table1[[#This Row],[pledged]]/Table1[[#This Row],[backers_count]],0)</f>
        <v>55.796747967479675</v>
      </c>
      <c r="T2214" s="5" t="s">
        <v>8325</v>
      </c>
      <c r="U2214" s="5" t="s">
        <v>8330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 t="str">
        <f>TEXT(((Table1[[#This Row],[deadline]]/60/60)/24)+DATE(1970,1,1),"mmm")</f>
        <v>May</v>
      </c>
      <c r="K2215" s="14" t="str">
        <f>TEXT(((Table1[[#This Row],[deadline]]/60/60)/24)+DATE(1970,1,1),"yyyy")</f>
        <v>2015</v>
      </c>
      <c r="L2215">
        <v>1429127379</v>
      </c>
      <c r="M2215">
        <f>((Table1[[#This Row],[launched_at]]/60/60)/24)+DATE(1970,1,1)+(-5/24)</f>
        <v>42109.617812499993</v>
      </c>
      <c r="N2215" t="b">
        <v>0</v>
      </c>
      <c r="O2215">
        <v>1</v>
      </c>
      <c r="P2215" t="b">
        <v>1</v>
      </c>
      <c r="Q2215" t="s">
        <v>8280</v>
      </c>
      <c r="R2215" s="5">
        <f>Table1[[#This Row],[pledged]]/D2215</f>
        <v>2</v>
      </c>
      <c r="S2215" s="6">
        <f>IFERROR(Table1[[#This Row],[pledged]]/Table1[[#This Row],[backers_count]],0)</f>
        <v>10</v>
      </c>
      <c r="T2215" s="5" t="s">
        <v>8325</v>
      </c>
      <c r="U2215" s="5" t="s">
        <v>8330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 t="str">
        <f>TEXT(((Table1[[#This Row],[deadline]]/60/60)/24)+DATE(1970,1,1),"mmm")</f>
        <v>Feb</v>
      </c>
      <c r="K2216" s="14" t="str">
        <f>TEXT(((Table1[[#This Row],[deadline]]/60/60)/24)+DATE(1970,1,1),"yyyy")</f>
        <v>2014</v>
      </c>
      <c r="L2216">
        <v>1389121248</v>
      </c>
      <c r="M2216">
        <f>((Table1[[#This Row],[launched_at]]/60/60)/24)+DATE(1970,1,1)+(-5/24)</f>
        <v>41646.58388888889</v>
      </c>
      <c r="N2216" t="b">
        <v>0</v>
      </c>
      <c r="O2216">
        <v>24</v>
      </c>
      <c r="P2216" t="b">
        <v>1</v>
      </c>
      <c r="Q2216" t="s">
        <v>8280</v>
      </c>
      <c r="R2216" s="5">
        <f>Table1[[#This Row],[pledged]]/D2216</f>
        <v>2.9250166666666666</v>
      </c>
      <c r="S2216" s="6">
        <f>IFERROR(Table1[[#This Row],[pledged]]/Table1[[#This Row],[backers_count]],0)</f>
        <v>73.125416666666666</v>
      </c>
      <c r="T2216" s="5" t="s">
        <v>8325</v>
      </c>
      <c r="U2216" s="5" t="s">
        <v>8330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 t="str">
        <f>TEXT(((Table1[[#This Row],[deadline]]/60/60)/24)+DATE(1970,1,1),"mmm")</f>
        <v>Mar</v>
      </c>
      <c r="K2217" s="14" t="str">
        <f>TEXT(((Table1[[#This Row],[deadline]]/60/60)/24)+DATE(1970,1,1),"yyyy")</f>
        <v>2012</v>
      </c>
      <c r="L2217">
        <v>1329671572</v>
      </c>
      <c r="M2217">
        <f>((Table1[[#This Row],[launched_at]]/60/60)/24)+DATE(1970,1,1)+(-5/24)</f>
        <v>40958.508935185186</v>
      </c>
      <c r="N2217" t="b">
        <v>0</v>
      </c>
      <c r="O2217">
        <v>33</v>
      </c>
      <c r="P2217" t="b">
        <v>1</v>
      </c>
      <c r="Q2217" t="s">
        <v>8280</v>
      </c>
      <c r="R2217" s="5">
        <f>Table1[[#This Row],[pledged]]/D2217</f>
        <v>1.5636363636363637</v>
      </c>
      <c r="S2217" s="6">
        <f>IFERROR(Table1[[#This Row],[pledged]]/Table1[[#This Row],[backers_count]],0)</f>
        <v>26.060606060606062</v>
      </c>
      <c r="T2217" s="5" t="s">
        <v>8325</v>
      </c>
      <c r="U2217" s="5" t="s">
        <v>8330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 t="str">
        <f>TEXT(((Table1[[#This Row],[deadline]]/60/60)/24)+DATE(1970,1,1),"mmm")</f>
        <v>Jul</v>
      </c>
      <c r="K2218" s="14" t="str">
        <f>TEXT(((Table1[[#This Row],[deadline]]/60/60)/24)+DATE(1970,1,1),"yyyy")</f>
        <v>2015</v>
      </c>
      <c r="L2218">
        <v>1436464945</v>
      </c>
      <c r="M2218">
        <f>((Table1[[#This Row],[launched_at]]/60/60)/24)+DATE(1970,1,1)+(-5/24)</f>
        <v>42194.543344907412</v>
      </c>
      <c r="N2218" t="b">
        <v>0</v>
      </c>
      <c r="O2218">
        <v>14</v>
      </c>
      <c r="P2218" t="b">
        <v>1</v>
      </c>
      <c r="Q2218" t="s">
        <v>8280</v>
      </c>
      <c r="R2218" s="5">
        <f>Table1[[#This Row],[pledged]]/D2218</f>
        <v>1.0566666666666666</v>
      </c>
      <c r="S2218" s="6">
        <f>IFERROR(Table1[[#This Row],[pledged]]/Table1[[#This Row],[backers_count]],0)</f>
        <v>22.642857142857142</v>
      </c>
      <c r="T2218" s="5" t="s">
        <v>8325</v>
      </c>
      <c r="U2218" s="5" t="s">
        <v>8330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 t="str">
        <f>TEXT(((Table1[[#This Row],[deadline]]/60/60)/24)+DATE(1970,1,1),"mmm")</f>
        <v>Nov</v>
      </c>
      <c r="K2219" s="14" t="str">
        <f>TEXT(((Table1[[#This Row],[deadline]]/60/60)/24)+DATE(1970,1,1),"yyyy")</f>
        <v>2015</v>
      </c>
      <c r="L2219">
        <v>1445539113</v>
      </c>
      <c r="M2219">
        <f>((Table1[[#This Row],[launched_at]]/60/60)/24)+DATE(1970,1,1)+(-5/24)</f>
        <v>42299.568437499998</v>
      </c>
      <c r="N2219" t="b">
        <v>0</v>
      </c>
      <c r="O2219">
        <v>9</v>
      </c>
      <c r="P2219" t="b">
        <v>1</v>
      </c>
      <c r="Q2219" t="s">
        <v>8280</v>
      </c>
      <c r="R2219" s="5">
        <f>Table1[[#This Row],[pledged]]/D2219</f>
        <v>1.0119047619047619</v>
      </c>
      <c r="S2219" s="6">
        <f>IFERROR(Table1[[#This Row],[pledged]]/Table1[[#This Row],[backers_count]],0)</f>
        <v>47.222222222222221</v>
      </c>
      <c r="T2219" s="5" t="s">
        <v>8325</v>
      </c>
      <c r="U2219" s="5" t="s">
        <v>8330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 t="str">
        <f>TEXT(((Table1[[#This Row],[deadline]]/60/60)/24)+DATE(1970,1,1),"mmm")</f>
        <v>Aug</v>
      </c>
      <c r="K2220" s="14" t="str">
        <f>TEXT(((Table1[[#This Row],[deadline]]/60/60)/24)+DATE(1970,1,1),"yyyy")</f>
        <v>2012</v>
      </c>
      <c r="L2220">
        <v>1344281383</v>
      </c>
      <c r="M2220">
        <f>((Table1[[#This Row],[launched_at]]/60/60)/24)+DATE(1970,1,1)+(-5/24)</f>
        <v>41127.603969907403</v>
      </c>
      <c r="N2220" t="b">
        <v>0</v>
      </c>
      <c r="O2220">
        <v>76</v>
      </c>
      <c r="P2220" t="b">
        <v>1</v>
      </c>
      <c r="Q2220" t="s">
        <v>8280</v>
      </c>
      <c r="R2220" s="5">
        <f>Table1[[#This Row],[pledged]]/D2220</f>
        <v>1.2283299999999999</v>
      </c>
      <c r="S2220" s="6">
        <f>IFERROR(Table1[[#This Row],[pledged]]/Table1[[#This Row],[backers_count]],0)</f>
        <v>32.324473684210524</v>
      </c>
      <c r="T2220" s="5" t="s">
        <v>8325</v>
      </c>
      <c r="U2220" s="5" t="s">
        <v>8330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 t="str">
        <f>TEXT(((Table1[[#This Row],[deadline]]/60/60)/24)+DATE(1970,1,1),"mmm")</f>
        <v>Aug</v>
      </c>
      <c r="K2221" s="14" t="str">
        <f>TEXT(((Table1[[#This Row],[deadline]]/60/60)/24)+DATE(1970,1,1),"yyyy")</f>
        <v>2015</v>
      </c>
      <c r="L2221">
        <v>1437412512</v>
      </c>
      <c r="M2221">
        <f>((Table1[[#This Row],[launched_at]]/60/60)/24)+DATE(1970,1,1)+(-5/24)</f>
        <v>42205.510555555556</v>
      </c>
      <c r="N2221" t="b">
        <v>0</v>
      </c>
      <c r="O2221">
        <v>19</v>
      </c>
      <c r="P2221" t="b">
        <v>1</v>
      </c>
      <c r="Q2221" t="s">
        <v>8280</v>
      </c>
      <c r="R2221" s="5">
        <f>Table1[[#This Row],[pledged]]/D2221</f>
        <v>1.0149999999999999</v>
      </c>
      <c r="S2221" s="6">
        <f>IFERROR(Table1[[#This Row],[pledged]]/Table1[[#This Row],[backers_count]],0)</f>
        <v>53.421052631578945</v>
      </c>
      <c r="T2221" s="5" t="s">
        <v>8325</v>
      </c>
      <c r="U2221" s="5" t="s">
        <v>8330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 t="str">
        <f>TEXT(((Table1[[#This Row],[deadline]]/60/60)/24)+DATE(1970,1,1),"mmm")</f>
        <v>Jul</v>
      </c>
      <c r="K2222" s="14" t="str">
        <f>TEXT(((Table1[[#This Row],[deadline]]/60/60)/24)+DATE(1970,1,1),"yyyy")</f>
        <v>2013</v>
      </c>
      <c r="L2222">
        <v>1372296436</v>
      </c>
      <c r="M2222">
        <f>((Table1[[#This Row],[launched_at]]/60/60)/24)+DATE(1970,1,1)+(-5/24)</f>
        <v>41451.852268518516</v>
      </c>
      <c r="N2222" t="b">
        <v>0</v>
      </c>
      <c r="O2222">
        <v>69</v>
      </c>
      <c r="P2222" t="b">
        <v>1</v>
      </c>
      <c r="Q2222" t="s">
        <v>8280</v>
      </c>
      <c r="R2222" s="5">
        <f>Table1[[#This Row],[pledged]]/D2222</f>
        <v>1.0114285714285713</v>
      </c>
      <c r="S2222" s="6">
        <f>IFERROR(Table1[[#This Row],[pledged]]/Table1[[#This Row],[backers_count]],0)</f>
        <v>51.304347826086953</v>
      </c>
      <c r="T2222" s="5" t="s">
        <v>8325</v>
      </c>
      <c r="U2222" s="5" t="s">
        <v>8330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 t="str">
        <f>TEXT(((Table1[[#This Row],[deadline]]/60/60)/24)+DATE(1970,1,1),"mmm")</f>
        <v>Apr</v>
      </c>
      <c r="K2223" s="14" t="str">
        <f>TEXT(((Table1[[#This Row],[deadline]]/60/60)/24)+DATE(1970,1,1),"yyyy")</f>
        <v>2016</v>
      </c>
      <c r="L2223">
        <v>1458748809</v>
      </c>
      <c r="M2223">
        <f>((Table1[[#This Row],[launched_at]]/60/60)/24)+DATE(1970,1,1)+(-5/24)</f>
        <v>42452.458437499998</v>
      </c>
      <c r="N2223" t="b">
        <v>0</v>
      </c>
      <c r="O2223">
        <v>218</v>
      </c>
      <c r="P2223" t="b">
        <v>1</v>
      </c>
      <c r="Q2223" t="s">
        <v>8297</v>
      </c>
      <c r="R2223" s="5">
        <f>Table1[[#This Row],[pledged]]/D2223</f>
        <v>1.0811999999999999</v>
      </c>
      <c r="S2223" s="6">
        <f>IFERROR(Table1[[#This Row],[pledged]]/Table1[[#This Row],[backers_count]],0)</f>
        <v>37.197247706422019</v>
      </c>
      <c r="T2223" s="5" t="s">
        <v>8333</v>
      </c>
      <c r="U2223" s="5" t="s">
        <v>8351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 t="str">
        <f>TEXT(((Table1[[#This Row],[deadline]]/60/60)/24)+DATE(1970,1,1),"mmm")</f>
        <v>Jan</v>
      </c>
      <c r="K2224" s="14" t="str">
        <f>TEXT(((Table1[[#This Row],[deadline]]/60/60)/24)+DATE(1970,1,1),"yyyy")</f>
        <v>2012</v>
      </c>
      <c r="L2224">
        <v>1325184847</v>
      </c>
      <c r="M2224">
        <f>((Table1[[#This Row],[launched_at]]/60/60)/24)+DATE(1970,1,1)+(-5/24)</f>
        <v>40906.579247685186</v>
      </c>
      <c r="N2224" t="b">
        <v>0</v>
      </c>
      <c r="O2224">
        <v>30</v>
      </c>
      <c r="P2224" t="b">
        <v>1</v>
      </c>
      <c r="Q2224" t="s">
        <v>8297</v>
      </c>
      <c r="R2224" s="5">
        <f>Table1[[#This Row],[pledged]]/D2224</f>
        <v>1.6259999999999999</v>
      </c>
      <c r="S2224" s="6">
        <f>IFERROR(Table1[[#This Row],[pledged]]/Table1[[#This Row],[backers_count]],0)</f>
        <v>27.1</v>
      </c>
      <c r="T2224" s="5" t="s">
        <v>8333</v>
      </c>
      <c r="U2224" s="5" t="s">
        <v>8351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 t="str">
        <f>TEXT(((Table1[[#This Row],[deadline]]/60/60)/24)+DATE(1970,1,1),"mmm")</f>
        <v>Jun</v>
      </c>
      <c r="K2225" s="14" t="str">
        <f>TEXT(((Table1[[#This Row],[deadline]]/60/60)/24)+DATE(1970,1,1),"yyyy")</f>
        <v>2015</v>
      </c>
      <c r="L2225">
        <v>1432826568</v>
      </c>
      <c r="M2225">
        <f>((Table1[[#This Row],[launched_at]]/60/60)/24)+DATE(1970,1,1)+(-5/24)</f>
        <v>42152.432500000003</v>
      </c>
      <c r="N2225" t="b">
        <v>0</v>
      </c>
      <c r="O2225">
        <v>100</v>
      </c>
      <c r="P2225" t="b">
        <v>1</v>
      </c>
      <c r="Q2225" t="s">
        <v>8297</v>
      </c>
      <c r="R2225" s="5">
        <f>Table1[[#This Row],[pledged]]/D2225</f>
        <v>1.0580000000000001</v>
      </c>
      <c r="S2225" s="6">
        <f>IFERROR(Table1[[#This Row],[pledged]]/Table1[[#This Row],[backers_count]],0)</f>
        <v>206.31</v>
      </c>
      <c r="T2225" s="5" t="s">
        <v>8333</v>
      </c>
      <c r="U2225" s="5" t="s">
        <v>8351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 t="str">
        <f>TEXT(((Table1[[#This Row],[deadline]]/60/60)/24)+DATE(1970,1,1),"mmm")</f>
        <v>Oct</v>
      </c>
      <c r="K2226" s="14" t="str">
        <f>TEXT(((Table1[[#This Row],[deadline]]/60/60)/24)+DATE(1970,1,1),"yyyy")</f>
        <v>2016</v>
      </c>
      <c r="L2226">
        <v>1475337675</v>
      </c>
      <c r="M2226">
        <f>((Table1[[#This Row],[launched_at]]/60/60)/24)+DATE(1970,1,1)+(-5/24)</f>
        <v>42644.459201388883</v>
      </c>
      <c r="N2226" t="b">
        <v>0</v>
      </c>
      <c r="O2226">
        <v>296</v>
      </c>
      <c r="P2226" t="b">
        <v>1</v>
      </c>
      <c r="Q2226" t="s">
        <v>8297</v>
      </c>
      <c r="R2226" s="5">
        <f>Table1[[#This Row],[pledged]]/D2226</f>
        <v>2.4315000000000002</v>
      </c>
      <c r="S2226" s="6">
        <f>IFERROR(Table1[[#This Row],[pledged]]/Table1[[#This Row],[backers_count]],0)</f>
        <v>82.145270270270274</v>
      </c>
      <c r="T2226" s="5" t="s">
        <v>8333</v>
      </c>
      <c r="U2226" s="5" t="s">
        <v>8351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 t="str">
        <f>TEXT(((Table1[[#This Row],[deadline]]/60/60)/24)+DATE(1970,1,1),"mmm")</f>
        <v>Sep</v>
      </c>
      <c r="K2227" s="14" t="str">
        <f>TEXT(((Table1[[#This Row],[deadline]]/60/60)/24)+DATE(1970,1,1),"yyyy")</f>
        <v>2014</v>
      </c>
      <c r="L2227">
        <v>1408734015</v>
      </c>
      <c r="M2227">
        <f>((Table1[[#This Row],[launched_at]]/60/60)/24)+DATE(1970,1,1)+(-5/24)</f>
        <v>41873.583506944444</v>
      </c>
      <c r="N2227" t="b">
        <v>0</v>
      </c>
      <c r="O2227">
        <v>1204</v>
      </c>
      <c r="P2227" t="b">
        <v>1</v>
      </c>
      <c r="Q2227" t="s">
        <v>8297</v>
      </c>
      <c r="R2227" s="5">
        <f>Table1[[#This Row],[pledged]]/D2227</f>
        <v>9.4483338095238096</v>
      </c>
      <c r="S2227" s="6">
        <f>IFERROR(Table1[[#This Row],[pledged]]/Table1[[#This Row],[backers_count]],0)</f>
        <v>164.79651993355483</v>
      </c>
      <c r="T2227" s="5" t="s">
        <v>8333</v>
      </c>
      <c r="U2227" s="5" t="s">
        <v>8351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 t="str">
        <f>TEXT(((Table1[[#This Row],[deadline]]/60/60)/24)+DATE(1970,1,1),"mmm")</f>
        <v>Feb</v>
      </c>
      <c r="K2228" s="14" t="str">
        <f>TEXT(((Table1[[#This Row],[deadline]]/60/60)/24)+DATE(1970,1,1),"yyyy")</f>
        <v>2016</v>
      </c>
      <c r="L2228">
        <v>1452625822</v>
      </c>
      <c r="M2228">
        <f>((Table1[[#This Row],[launched_at]]/60/60)/24)+DATE(1970,1,1)+(-5/24)</f>
        <v>42381.590532407405</v>
      </c>
      <c r="N2228" t="b">
        <v>0</v>
      </c>
      <c r="O2228">
        <v>321</v>
      </c>
      <c r="P2228" t="b">
        <v>1</v>
      </c>
      <c r="Q2228" t="s">
        <v>8297</v>
      </c>
      <c r="R2228" s="5">
        <f>Table1[[#This Row],[pledged]]/D2228</f>
        <v>1.0846283333333333</v>
      </c>
      <c r="S2228" s="6">
        <f>IFERROR(Table1[[#This Row],[pledged]]/Table1[[#This Row],[backers_count]],0)</f>
        <v>60.820280373831778</v>
      </c>
      <c r="T2228" s="5" t="s">
        <v>8333</v>
      </c>
      <c r="U2228" s="5" t="s">
        <v>8351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 t="str">
        <f>TEXT(((Table1[[#This Row],[deadline]]/60/60)/24)+DATE(1970,1,1),"mmm")</f>
        <v>Nov</v>
      </c>
      <c r="K2229" s="14" t="str">
        <f>TEXT(((Table1[[#This Row],[deadline]]/60/60)/24)+DATE(1970,1,1),"yyyy")</f>
        <v>2013</v>
      </c>
      <c r="L2229">
        <v>1381778555</v>
      </c>
      <c r="M2229">
        <f>((Table1[[#This Row],[launched_at]]/60/60)/24)+DATE(1970,1,1)+(-5/24)</f>
        <v>41561.599016203698</v>
      </c>
      <c r="N2229" t="b">
        <v>0</v>
      </c>
      <c r="O2229">
        <v>301</v>
      </c>
      <c r="P2229" t="b">
        <v>1</v>
      </c>
      <c r="Q2229" t="s">
        <v>8297</v>
      </c>
      <c r="R2229" s="5">
        <f>Table1[[#This Row],[pledged]]/D2229</f>
        <v>1.5737692307692308</v>
      </c>
      <c r="S2229" s="6">
        <f>IFERROR(Table1[[#This Row],[pledged]]/Table1[[#This Row],[backers_count]],0)</f>
        <v>67.970099667774093</v>
      </c>
      <c r="T2229" s="5" t="s">
        <v>8333</v>
      </c>
      <c r="U2229" s="5" t="s">
        <v>8351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 t="str">
        <f>TEXT(((Table1[[#This Row],[deadline]]/60/60)/24)+DATE(1970,1,1),"mmm")</f>
        <v>Aug</v>
      </c>
      <c r="K2230" s="14" t="str">
        <f>TEXT(((Table1[[#This Row],[deadline]]/60/60)/24)+DATE(1970,1,1),"yyyy")</f>
        <v>2015</v>
      </c>
      <c r="L2230">
        <v>1437115236</v>
      </c>
      <c r="M2230">
        <f>((Table1[[#This Row],[launched_at]]/60/60)/24)+DATE(1970,1,1)+(-5/24)</f>
        <v>42202.069861111107</v>
      </c>
      <c r="N2230" t="b">
        <v>0</v>
      </c>
      <c r="O2230">
        <v>144</v>
      </c>
      <c r="P2230" t="b">
        <v>1</v>
      </c>
      <c r="Q2230" t="s">
        <v>8297</v>
      </c>
      <c r="R2230" s="5">
        <f>Table1[[#This Row],[pledged]]/D2230</f>
        <v>11.744899999999999</v>
      </c>
      <c r="S2230" s="6">
        <f>IFERROR(Table1[[#This Row],[pledged]]/Table1[[#This Row],[backers_count]],0)</f>
        <v>81.561805555555551</v>
      </c>
      <c r="T2230" s="5" t="s">
        <v>8333</v>
      </c>
      <c r="U2230" s="5" t="s">
        <v>8351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 t="str">
        <f>TEXT(((Table1[[#This Row],[deadline]]/60/60)/24)+DATE(1970,1,1),"mmm")</f>
        <v>Sep</v>
      </c>
      <c r="K2231" s="14" t="str">
        <f>TEXT(((Table1[[#This Row],[deadline]]/60/60)/24)+DATE(1970,1,1),"yyyy")</f>
        <v>2013</v>
      </c>
      <c r="L2231">
        <v>1375113391</v>
      </c>
      <c r="M2231">
        <f>((Table1[[#This Row],[launched_at]]/60/60)/24)+DATE(1970,1,1)+(-5/24)</f>
        <v>41484.455914351849</v>
      </c>
      <c r="N2231" t="b">
        <v>0</v>
      </c>
      <c r="O2231">
        <v>539</v>
      </c>
      <c r="P2231" t="b">
        <v>1</v>
      </c>
      <c r="Q2231" t="s">
        <v>8297</v>
      </c>
      <c r="R2231" s="5">
        <f>Table1[[#This Row],[pledged]]/D2231</f>
        <v>1.7104755366949576</v>
      </c>
      <c r="S2231" s="6">
        <f>IFERROR(Table1[[#This Row],[pledged]]/Table1[[#This Row],[backers_count]],0)</f>
        <v>25.42547309833024</v>
      </c>
      <c r="T2231" s="5" t="s">
        <v>8333</v>
      </c>
      <c r="U2231" s="5" t="s">
        <v>8351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 t="str">
        <f>TEXT(((Table1[[#This Row],[deadline]]/60/60)/24)+DATE(1970,1,1),"mmm")</f>
        <v>Apr</v>
      </c>
      <c r="K2232" s="14" t="str">
        <f>TEXT(((Table1[[#This Row],[deadline]]/60/60)/24)+DATE(1970,1,1),"yyyy")</f>
        <v>2014</v>
      </c>
      <c r="L2232">
        <v>1395868127</v>
      </c>
      <c r="M2232">
        <f>((Table1[[#This Row],[launched_at]]/60/60)/24)+DATE(1970,1,1)+(-5/24)</f>
        <v>41724.672766203701</v>
      </c>
      <c r="N2232" t="b">
        <v>0</v>
      </c>
      <c r="O2232">
        <v>498</v>
      </c>
      <c r="P2232" t="b">
        <v>1</v>
      </c>
      <c r="Q2232" t="s">
        <v>8297</v>
      </c>
      <c r="R2232" s="5">
        <f>Table1[[#This Row],[pledged]]/D2232</f>
        <v>1.2595294117647058</v>
      </c>
      <c r="S2232" s="6">
        <f>IFERROR(Table1[[#This Row],[pledged]]/Table1[[#This Row],[backers_count]],0)</f>
        <v>21.497991967871485</v>
      </c>
      <c r="T2232" s="5" t="s">
        <v>8333</v>
      </c>
      <c r="U2232" s="5" t="s">
        <v>8351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 t="str">
        <f>TEXT(((Table1[[#This Row],[deadline]]/60/60)/24)+DATE(1970,1,1),"mmm")</f>
        <v>Jun</v>
      </c>
      <c r="K2233" s="14" t="str">
        <f>TEXT(((Table1[[#This Row],[deadline]]/60/60)/24)+DATE(1970,1,1),"yyyy")</f>
        <v>2013</v>
      </c>
      <c r="L2233">
        <v>1369864301</v>
      </c>
      <c r="M2233">
        <f>((Table1[[#This Row],[launched_at]]/60/60)/24)+DATE(1970,1,1)+(-5/24)</f>
        <v>41423.702557870369</v>
      </c>
      <c r="N2233" t="b">
        <v>0</v>
      </c>
      <c r="O2233">
        <v>1113</v>
      </c>
      <c r="P2233" t="b">
        <v>1</v>
      </c>
      <c r="Q2233" t="s">
        <v>8297</v>
      </c>
      <c r="R2233" s="5">
        <f>Table1[[#This Row],[pledged]]/D2233</f>
        <v>12.121296000000001</v>
      </c>
      <c r="S2233" s="6">
        <f>IFERROR(Table1[[#This Row],[pledged]]/Table1[[#This Row],[backers_count]],0)</f>
        <v>27.226630727762803</v>
      </c>
      <c r="T2233" s="5" t="s">
        <v>8333</v>
      </c>
      <c r="U2233" s="5" t="s">
        <v>8351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 t="str">
        <f>TEXT(((Table1[[#This Row],[deadline]]/60/60)/24)+DATE(1970,1,1),"mmm")</f>
        <v>Jul</v>
      </c>
      <c r="K2234" s="14" t="str">
        <f>TEXT(((Table1[[#This Row],[deadline]]/60/60)/24)+DATE(1970,1,1),"yyyy")</f>
        <v>2014</v>
      </c>
      <c r="L2234">
        <v>1402945408</v>
      </c>
      <c r="M2234">
        <f>((Table1[[#This Row],[launched_at]]/60/60)/24)+DATE(1970,1,1)+(-5/24)</f>
        <v>41806.585740740738</v>
      </c>
      <c r="N2234" t="b">
        <v>0</v>
      </c>
      <c r="O2234">
        <v>988</v>
      </c>
      <c r="P2234" t="b">
        <v>1</v>
      </c>
      <c r="Q2234" t="s">
        <v>8297</v>
      </c>
      <c r="R2234" s="5">
        <f>Table1[[#This Row],[pledged]]/D2234</f>
        <v>4.9580000000000002</v>
      </c>
      <c r="S2234" s="6">
        <f>IFERROR(Table1[[#This Row],[pledged]]/Table1[[#This Row],[backers_count]],0)</f>
        <v>25.091093117408906</v>
      </c>
      <c r="T2234" s="5" t="s">
        <v>8333</v>
      </c>
      <c r="U2234" s="5" t="s">
        <v>8351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 t="str">
        <f>TEXT(((Table1[[#This Row],[deadline]]/60/60)/24)+DATE(1970,1,1),"mmm")</f>
        <v>Dec</v>
      </c>
      <c r="K2235" s="14" t="str">
        <f>TEXT(((Table1[[#This Row],[deadline]]/60/60)/24)+DATE(1970,1,1),"yyyy")</f>
        <v>2015</v>
      </c>
      <c r="L2235">
        <v>1448269539</v>
      </c>
      <c r="M2235">
        <f>((Table1[[#This Row],[launched_at]]/60/60)/24)+DATE(1970,1,1)+(-5/24)</f>
        <v>42331.170590277768</v>
      </c>
      <c r="N2235" t="b">
        <v>0</v>
      </c>
      <c r="O2235">
        <v>391</v>
      </c>
      <c r="P2235" t="b">
        <v>1</v>
      </c>
      <c r="Q2235" t="s">
        <v>8297</v>
      </c>
      <c r="R2235" s="5">
        <f>Table1[[#This Row],[pledged]]/D2235</f>
        <v>3.3203999999999998</v>
      </c>
      <c r="S2235" s="6">
        <f>IFERROR(Table1[[#This Row],[pledged]]/Table1[[#This Row],[backers_count]],0)</f>
        <v>21.230179028132991</v>
      </c>
      <c r="T2235" s="5" t="s">
        <v>8333</v>
      </c>
      <c r="U2235" s="5" t="s">
        <v>8351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 t="str">
        <f>TEXT(((Table1[[#This Row],[deadline]]/60/60)/24)+DATE(1970,1,1),"mmm")</f>
        <v>Jan</v>
      </c>
      <c r="K2236" s="14" t="str">
        <f>TEXT(((Table1[[#This Row],[deadline]]/60/60)/24)+DATE(1970,1,1),"yyyy")</f>
        <v>2017</v>
      </c>
      <c r="L2236">
        <v>1481053647</v>
      </c>
      <c r="M2236">
        <f>((Table1[[#This Row],[launched_at]]/60/60)/24)+DATE(1970,1,1)+(-5/24)</f>
        <v>42710.616284722222</v>
      </c>
      <c r="N2236" t="b">
        <v>0</v>
      </c>
      <c r="O2236">
        <v>28</v>
      </c>
      <c r="P2236" t="b">
        <v>1</v>
      </c>
      <c r="Q2236" t="s">
        <v>8297</v>
      </c>
      <c r="R2236" s="5">
        <f>Table1[[#This Row],[pledged]]/D2236</f>
        <v>11.65</v>
      </c>
      <c r="S2236" s="6">
        <f>IFERROR(Table1[[#This Row],[pledged]]/Table1[[#This Row],[backers_count]],0)</f>
        <v>41.607142857142854</v>
      </c>
      <c r="T2236" s="5" t="s">
        <v>8333</v>
      </c>
      <c r="U2236" s="5" t="s">
        <v>8351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 t="str">
        <f>TEXT(((Table1[[#This Row],[deadline]]/60/60)/24)+DATE(1970,1,1),"mmm")</f>
        <v>Mar</v>
      </c>
      <c r="K2237" s="14" t="str">
        <f>TEXT(((Table1[[#This Row],[deadline]]/60/60)/24)+DATE(1970,1,1),"yyyy")</f>
        <v>2015</v>
      </c>
      <c r="L2237">
        <v>1424997111</v>
      </c>
      <c r="M2237">
        <f>((Table1[[#This Row],[launched_at]]/60/60)/24)+DATE(1970,1,1)+(-5/24)</f>
        <v>42061.813784722217</v>
      </c>
      <c r="N2237" t="b">
        <v>0</v>
      </c>
      <c r="O2237">
        <v>147</v>
      </c>
      <c r="P2237" t="b">
        <v>1</v>
      </c>
      <c r="Q2237" t="s">
        <v>8297</v>
      </c>
      <c r="R2237" s="5">
        <f>Table1[[#This Row],[pledged]]/D2237</f>
        <v>1.5331538461538461</v>
      </c>
      <c r="S2237" s="6">
        <f>IFERROR(Table1[[#This Row],[pledged]]/Table1[[#This Row],[backers_count]],0)</f>
        <v>135.58503401360545</v>
      </c>
      <c r="T2237" s="5" t="s">
        <v>8333</v>
      </c>
      <c r="U2237" s="5" t="s">
        <v>8351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 t="str">
        <f>TEXT(((Table1[[#This Row],[deadline]]/60/60)/24)+DATE(1970,1,1),"mmm")</f>
        <v>Feb</v>
      </c>
      <c r="K2238" s="14" t="str">
        <f>TEXT(((Table1[[#This Row],[deadline]]/60/60)/24)+DATE(1970,1,1),"yyyy")</f>
        <v>2016</v>
      </c>
      <c r="L2238">
        <v>1451746123</v>
      </c>
      <c r="M2238">
        <f>((Table1[[#This Row],[launched_at]]/60/60)/24)+DATE(1970,1,1)+(-5/24)</f>
        <v>42371.408831018511</v>
      </c>
      <c r="N2238" t="b">
        <v>0</v>
      </c>
      <c r="O2238">
        <v>680</v>
      </c>
      <c r="P2238" t="b">
        <v>1</v>
      </c>
      <c r="Q2238" t="s">
        <v>8297</v>
      </c>
      <c r="R2238" s="5">
        <f>Table1[[#This Row],[pledged]]/D2238</f>
        <v>5.3710714285714287</v>
      </c>
      <c r="S2238" s="6">
        <f>IFERROR(Table1[[#This Row],[pledged]]/Table1[[#This Row],[backers_count]],0)</f>
        <v>22.116176470588236</v>
      </c>
      <c r="T2238" s="5" t="s">
        <v>8333</v>
      </c>
      <c r="U2238" s="5" t="s">
        <v>8351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 t="str">
        <f>TEXT(((Table1[[#This Row],[deadline]]/60/60)/24)+DATE(1970,1,1),"mmm")</f>
        <v>Nov</v>
      </c>
      <c r="K2239" s="14" t="str">
        <f>TEXT(((Table1[[#This Row],[deadline]]/60/60)/24)+DATE(1970,1,1),"yyyy")</f>
        <v>2014</v>
      </c>
      <c r="L2239">
        <v>1412294683</v>
      </c>
      <c r="M2239">
        <f>((Table1[[#This Row],[launched_at]]/60/60)/24)+DATE(1970,1,1)+(-5/24)</f>
        <v>41914.794942129629</v>
      </c>
      <c r="N2239" t="b">
        <v>0</v>
      </c>
      <c r="O2239">
        <v>983</v>
      </c>
      <c r="P2239" t="b">
        <v>1</v>
      </c>
      <c r="Q2239" t="s">
        <v>8297</v>
      </c>
      <c r="R2239" s="5">
        <f>Table1[[#This Row],[pledged]]/D2239</f>
        <v>3.5292777777777777</v>
      </c>
      <c r="S2239" s="6">
        <f>IFERROR(Table1[[#This Row],[pledged]]/Table1[[#This Row],[backers_count]],0)</f>
        <v>64.625635808748726</v>
      </c>
      <c r="T2239" s="5" t="s">
        <v>8333</v>
      </c>
      <c r="U2239" s="5" t="s">
        <v>8351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 t="str">
        <f>TEXT(((Table1[[#This Row],[deadline]]/60/60)/24)+DATE(1970,1,1),"mmm")</f>
        <v>Mar</v>
      </c>
      <c r="K2240" s="14" t="str">
        <f>TEXT(((Table1[[#This Row],[deadline]]/60/60)/24)+DATE(1970,1,1),"yyyy")</f>
        <v>2017</v>
      </c>
      <c r="L2240">
        <v>1486565716</v>
      </c>
      <c r="M2240">
        <f>((Table1[[#This Row],[launched_at]]/60/60)/24)+DATE(1970,1,1)+(-5/24)</f>
        <v>42774.41337962963</v>
      </c>
      <c r="N2240" t="b">
        <v>0</v>
      </c>
      <c r="O2240">
        <v>79</v>
      </c>
      <c r="P2240" t="b">
        <v>1</v>
      </c>
      <c r="Q2240" t="s">
        <v>8297</v>
      </c>
      <c r="R2240" s="5">
        <f>Table1[[#This Row],[pledged]]/D2240</f>
        <v>1.3740000000000001</v>
      </c>
      <c r="S2240" s="6">
        <f>IFERROR(Table1[[#This Row],[pledged]]/Table1[[#This Row],[backers_count]],0)</f>
        <v>69.569620253164558</v>
      </c>
      <c r="T2240" s="5" t="s">
        <v>8333</v>
      </c>
      <c r="U2240" s="5" t="s">
        <v>8351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 t="str">
        <f>TEXT(((Table1[[#This Row],[deadline]]/60/60)/24)+DATE(1970,1,1),"mmm")</f>
        <v>Dec</v>
      </c>
      <c r="K2241" s="14" t="str">
        <f>TEXT(((Table1[[#This Row],[deadline]]/60/60)/24)+DATE(1970,1,1),"yyyy")</f>
        <v>2013</v>
      </c>
      <c r="L2241">
        <v>1382742014</v>
      </c>
      <c r="M2241">
        <f>((Table1[[#This Row],[launched_at]]/60/60)/24)+DATE(1970,1,1)+(-5/24)</f>
        <v>41572.750162037039</v>
      </c>
      <c r="N2241" t="b">
        <v>0</v>
      </c>
      <c r="O2241">
        <v>426</v>
      </c>
      <c r="P2241" t="b">
        <v>1</v>
      </c>
      <c r="Q2241" t="s">
        <v>8297</v>
      </c>
      <c r="R2241" s="5">
        <f>Table1[[#This Row],[pledged]]/D2241</f>
        <v>1.2802667999999999</v>
      </c>
      <c r="S2241" s="6">
        <f>IFERROR(Table1[[#This Row],[pledged]]/Table1[[#This Row],[backers_count]],0)</f>
        <v>75.133028169014082</v>
      </c>
      <c r="T2241" s="5" t="s">
        <v>8333</v>
      </c>
      <c r="U2241" s="5" t="s">
        <v>8351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 t="str">
        <f>TEXT(((Table1[[#This Row],[deadline]]/60/60)/24)+DATE(1970,1,1),"mmm")</f>
        <v>Apr</v>
      </c>
      <c r="K2242" s="14" t="str">
        <f>TEXT(((Table1[[#This Row],[deadline]]/60/60)/24)+DATE(1970,1,1),"yyyy")</f>
        <v>2016</v>
      </c>
      <c r="L2242">
        <v>1458762544</v>
      </c>
      <c r="M2242">
        <f>((Table1[[#This Row],[launched_at]]/60/60)/24)+DATE(1970,1,1)+(-5/24)</f>
        <v>42452.617407407401</v>
      </c>
      <c r="N2242" t="b">
        <v>0</v>
      </c>
      <c r="O2242">
        <v>96</v>
      </c>
      <c r="P2242" t="b">
        <v>1</v>
      </c>
      <c r="Q2242" t="s">
        <v>8297</v>
      </c>
      <c r="R2242" s="5">
        <f>Table1[[#This Row],[pledged]]/D2242</f>
        <v>2.7067999999999999</v>
      </c>
      <c r="S2242" s="6">
        <f>IFERROR(Table1[[#This Row],[pledged]]/Table1[[#This Row],[backers_count]],0)</f>
        <v>140.97916666666666</v>
      </c>
      <c r="T2242" s="5" t="s">
        <v>8333</v>
      </c>
      <c r="U2242" s="5" t="s">
        <v>8351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 t="str">
        <f>TEXT(((Table1[[#This Row],[deadline]]/60/60)/24)+DATE(1970,1,1),"mmm")</f>
        <v>Mar</v>
      </c>
      <c r="K2243" s="14" t="str">
        <f>TEXT(((Table1[[#This Row],[deadline]]/60/60)/24)+DATE(1970,1,1),"yyyy")</f>
        <v>2017</v>
      </c>
      <c r="L2243">
        <v>1485892300</v>
      </c>
      <c r="M2243">
        <f>((Table1[[#This Row],[launched_at]]/60/60)/24)+DATE(1970,1,1)+(-5/24)</f>
        <v>42766.619212962956</v>
      </c>
      <c r="N2243" t="b">
        <v>0</v>
      </c>
      <c r="O2243">
        <v>163</v>
      </c>
      <c r="P2243" t="b">
        <v>1</v>
      </c>
      <c r="Q2243" t="s">
        <v>8297</v>
      </c>
      <c r="R2243" s="5">
        <f>Table1[[#This Row],[pledged]]/D2243</f>
        <v>8.0640000000000001</v>
      </c>
      <c r="S2243" s="6">
        <f>IFERROR(Table1[[#This Row],[pledged]]/Table1[[#This Row],[backers_count]],0)</f>
        <v>49.472392638036808</v>
      </c>
      <c r="T2243" s="5" t="s">
        <v>8333</v>
      </c>
      <c r="U2243" s="5" t="s">
        <v>8351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 t="str">
        <f>TEXT(((Table1[[#This Row],[deadline]]/60/60)/24)+DATE(1970,1,1),"mmm")</f>
        <v>Nov</v>
      </c>
      <c r="K2244" s="14" t="str">
        <f>TEXT(((Table1[[#This Row],[deadline]]/60/60)/24)+DATE(1970,1,1),"yyyy")</f>
        <v>2013</v>
      </c>
      <c r="L2244">
        <v>1382449733</v>
      </c>
      <c r="M2244">
        <f>((Table1[[#This Row],[launched_at]]/60/60)/24)+DATE(1970,1,1)+(-5/24)</f>
        <v>41569.367280092592</v>
      </c>
      <c r="N2244" t="b">
        <v>0</v>
      </c>
      <c r="O2244">
        <v>2525</v>
      </c>
      <c r="P2244" t="b">
        <v>1</v>
      </c>
      <c r="Q2244" t="s">
        <v>8297</v>
      </c>
      <c r="R2244" s="5">
        <f>Table1[[#This Row],[pledged]]/D2244</f>
        <v>13.600976000000001</v>
      </c>
      <c r="S2244" s="6">
        <f>IFERROR(Table1[[#This Row],[pledged]]/Table1[[#This Row],[backers_count]],0)</f>
        <v>53.865251485148519</v>
      </c>
      <c r="T2244" s="5" t="s">
        <v>8333</v>
      </c>
      <c r="U2244" s="5" t="s">
        <v>8351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 t="str">
        <f>TEXT(((Table1[[#This Row],[deadline]]/60/60)/24)+DATE(1970,1,1),"mmm")</f>
        <v>Mar</v>
      </c>
      <c r="K2245" s="14" t="str">
        <f>TEXT(((Table1[[#This Row],[deadline]]/60/60)/24)+DATE(1970,1,1),"yyyy")</f>
        <v>2017</v>
      </c>
      <c r="L2245">
        <v>1488823290</v>
      </c>
      <c r="M2245">
        <f>((Table1[[#This Row],[launched_at]]/60/60)/24)+DATE(1970,1,1)+(-5/24)</f>
        <v>42800.542708333327</v>
      </c>
      <c r="N2245" t="b">
        <v>0</v>
      </c>
      <c r="O2245">
        <v>2035</v>
      </c>
      <c r="P2245" t="b">
        <v>1</v>
      </c>
      <c r="Q2245" t="s">
        <v>8297</v>
      </c>
      <c r="R2245" s="5">
        <f>Table1[[#This Row],[pledged]]/D2245</f>
        <v>9302.5</v>
      </c>
      <c r="S2245" s="6">
        <f>IFERROR(Table1[[#This Row],[pledged]]/Table1[[#This Row],[backers_count]],0)</f>
        <v>4.5712530712530715</v>
      </c>
      <c r="T2245" s="5" t="s">
        <v>8333</v>
      </c>
      <c r="U2245" s="5" t="s">
        <v>8351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 t="str">
        <f>TEXT(((Table1[[#This Row],[deadline]]/60/60)/24)+DATE(1970,1,1),"mmm")</f>
        <v>Oct</v>
      </c>
      <c r="K2246" s="14" t="str">
        <f>TEXT(((Table1[[#This Row],[deadline]]/60/60)/24)+DATE(1970,1,1),"yyyy")</f>
        <v>2016</v>
      </c>
      <c r="L2246">
        <v>1475609946</v>
      </c>
      <c r="M2246">
        <f>((Table1[[#This Row],[launched_at]]/60/60)/24)+DATE(1970,1,1)+(-5/24)</f>
        <v>42647.610486111109</v>
      </c>
      <c r="N2246" t="b">
        <v>0</v>
      </c>
      <c r="O2246">
        <v>290</v>
      </c>
      <c r="P2246" t="b">
        <v>1</v>
      </c>
      <c r="Q2246" t="s">
        <v>8297</v>
      </c>
      <c r="R2246" s="5">
        <f>Table1[[#This Row],[pledged]]/D2246</f>
        <v>3.7702</v>
      </c>
      <c r="S2246" s="6">
        <f>IFERROR(Table1[[#This Row],[pledged]]/Table1[[#This Row],[backers_count]],0)</f>
        <v>65.00344827586207</v>
      </c>
      <c r="T2246" s="5" t="s">
        <v>8333</v>
      </c>
      <c r="U2246" s="5" t="s">
        <v>8351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 t="str">
        <f>TEXT(((Table1[[#This Row],[deadline]]/60/60)/24)+DATE(1970,1,1),"mmm")</f>
        <v>Feb</v>
      </c>
      <c r="K2247" s="14" t="str">
        <f>TEXT(((Table1[[#This Row],[deadline]]/60/60)/24)+DATE(1970,1,1),"yyyy")</f>
        <v>2014</v>
      </c>
      <c r="L2247">
        <v>1390323617</v>
      </c>
      <c r="M2247">
        <f>((Table1[[#This Row],[launched_at]]/60/60)/24)+DATE(1970,1,1)+(-5/24)</f>
        <v>41660.500196759262</v>
      </c>
      <c r="N2247" t="b">
        <v>0</v>
      </c>
      <c r="O2247">
        <v>1980</v>
      </c>
      <c r="P2247" t="b">
        <v>1</v>
      </c>
      <c r="Q2247" t="s">
        <v>8297</v>
      </c>
      <c r="R2247" s="5">
        <f>Table1[[#This Row],[pledged]]/D2247</f>
        <v>26.47025</v>
      </c>
      <c r="S2247" s="6">
        <f>IFERROR(Table1[[#This Row],[pledged]]/Table1[[#This Row],[backers_count]],0)</f>
        <v>53.475252525252522</v>
      </c>
      <c r="T2247" s="5" t="s">
        <v>8333</v>
      </c>
      <c r="U2247" s="5" t="s">
        <v>8351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 t="str">
        <f>TEXT(((Table1[[#This Row],[deadline]]/60/60)/24)+DATE(1970,1,1),"mmm")</f>
        <v>Sep</v>
      </c>
      <c r="K2248" s="14" t="str">
        <f>TEXT(((Table1[[#This Row],[deadline]]/60/60)/24)+DATE(1970,1,1),"yyyy")</f>
        <v>2015</v>
      </c>
      <c r="L2248">
        <v>1438801210</v>
      </c>
      <c r="M2248">
        <f>((Table1[[#This Row],[launched_at]]/60/60)/24)+DATE(1970,1,1)+(-5/24)</f>
        <v>42221.583449074074</v>
      </c>
      <c r="N2248" t="b">
        <v>0</v>
      </c>
      <c r="O2248">
        <v>57</v>
      </c>
      <c r="P2248" t="b">
        <v>1</v>
      </c>
      <c r="Q2248" t="s">
        <v>8297</v>
      </c>
      <c r="R2248" s="5">
        <f>Table1[[#This Row],[pledged]]/D2248</f>
        <v>1.0012000000000001</v>
      </c>
      <c r="S2248" s="6">
        <f>IFERROR(Table1[[#This Row],[pledged]]/Table1[[#This Row],[backers_count]],0)</f>
        <v>43.912280701754383</v>
      </c>
      <c r="T2248" s="5" t="s">
        <v>8333</v>
      </c>
      <c r="U2248" s="5" t="s">
        <v>8351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 t="str">
        <f>TEXT(((Table1[[#This Row],[deadline]]/60/60)/24)+DATE(1970,1,1),"mmm")</f>
        <v>Jul</v>
      </c>
      <c r="K2249" s="14" t="str">
        <f>TEXT(((Table1[[#This Row],[deadline]]/60/60)/24)+DATE(1970,1,1),"yyyy")</f>
        <v>2015</v>
      </c>
      <c r="L2249">
        <v>1436975965</v>
      </c>
      <c r="M2249">
        <f>((Table1[[#This Row],[launched_at]]/60/60)/24)+DATE(1970,1,1)+(-5/24)</f>
        <v>42200.457928240743</v>
      </c>
      <c r="N2249" t="b">
        <v>0</v>
      </c>
      <c r="O2249">
        <v>380</v>
      </c>
      <c r="P2249" t="b">
        <v>1</v>
      </c>
      <c r="Q2249" t="s">
        <v>8297</v>
      </c>
      <c r="R2249" s="5">
        <f>Table1[[#This Row],[pledged]]/D2249</f>
        <v>1.0445405405405406</v>
      </c>
      <c r="S2249" s="6">
        <f>IFERROR(Table1[[#This Row],[pledged]]/Table1[[#This Row],[backers_count]],0)</f>
        <v>50.852631578947367</v>
      </c>
      <c r="T2249" s="5" t="s">
        <v>8333</v>
      </c>
      <c r="U2249" s="5" t="s">
        <v>8351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 t="str">
        <f>TEXT(((Table1[[#This Row],[deadline]]/60/60)/24)+DATE(1970,1,1),"mmm")</f>
        <v>Dec</v>
      </c>
      <c r="K2250" s="14" t="str">
        <f>TEXT(((Table1[[#This Row],[deadline]]/60/60)/24)+DATE(1970,1,1),"yyyy")</f>
        <v>2016</v>
      </c>
      <c r="L2250">
        <v>1479157278</v>
      </c>
      <c r="M2250">
        <f>((Table1[[#This Row],[launched_at]]/60/60)/24)+DATE(1970,1,1)+(-5/24)</f>
        <v>42688.667569444442</v>
      </c>
      <c r="N2250" t="b">
        <v>0</v>
      </c>
      <c r="O2250">
        <v>128</v>
      </c>
      <c r="P2250" t="b">
        <v>1</v>
      </c>
      <c r="Q2250" t="s">
        <v>8297</v>
      </c>
      <c r="R2250" s="5">
        <f>Table1[[#This Row],[pledged]]/D2250</f>
        <v>1.0721428571428571</v>
      </c>
      <c r="S2250" s="6">
        <f>IFERROR(Table1[[#This Row],[pledged]]/Table1[[#This Row],[backers_count]],0)</f>
        <v>58.6328125</v>
      </c>
      <c r="T2250" s="5" t="s">
        <v>8333</v>
      </c>
      <c r="U2250" s="5" t="s">
        <v>8351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 t="str">
        <f>TEXT(((Table1[[#This Row],[deadline]]/60/60)/24)+DATE(1970,1,1),"mmm")</f>
        <v>Apr</v>
      </c>
      <c r="K2251" s="14" t="str">
        <f>TEXT(((Table1[[#This Row],[deadline]]/60/60)/24)+DATE(1970,1,1),"yyyy")</f>
        <v>2013</v>
      </c>
      <c r="L2251">
        <v>1362329565</v>
      </c>
      <c r="M2251">
        <f>((Table1[[#This Row],[launched_at]]/60/60)/24)+DATE(1970,1,1)+(-5/24)</f>
        <v>41336.494965277772</v>
      </c>
      <c r="N2251" t="b">
        <v>0</v>
      </c>
      <c r="O2251">
        <v>180</v>
      </c>
      <c r="P2251" t="b">
        <v>1</v>
      </c>
      <c r="Q2251" t="s">
        <v>8297</v>
      </c>
      <c r="R2251" s="5">
        <f>Table1[[#This Row],[pledged]]/D2251</f>
        <v>1.6877142857142857</v>
      </c>
      <c r="S2251" s="6">
        <f>IFERROR(Table1[[#This Row],[pledged]]/Table1[[#This Row],[backers_count]],0)</f>
        <v>32.81666666666667</v>
      </c>
      <c r="T2251" s="5" t="s">
        <v>8333</v>
      </c>
      <c r="U2251" s="5" t="s">
        <v>8351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 t="str">
        <f>TEXT(((Table1[[#This Row],[deadline]]/60/60)/24)+DATE(1970,1,1),"mmm")</f>
        <v>Dec</v>
      </c>
      <c r="K2252" s="14" t="str">
        <f>TEXT(((Table1[[#This Row],[deadline]]/60/60)/24)+DATE(1970,1,1),"yyyy")</f>
        <v>2016</v>
      </c>
      <c r="L2252">
        <v>1478131673</v>
      </c>
      <c r="M2252">
        <f>((Table1[[#This Row],[launched_at]]/60/60)/24)+DATE(1970,1,1)+(-5/24)</f>
        <v>42676.7971412037</v>
      </c>
      <c r="N2252" t="b">
        <v>0</v>
      </c>
      <c r="O2252">
        <v>571</v>
      </c>
      <c r="P2252" t="b">
        <v>1</v>
      </c>
      <c r="Q2252" t="s">
        <v>8297</v>
      </c>
      <c r="R2252" s="5">
        <f>Table1[[#This Row],[pledged]]/D2252</f>
        <v>9.7511200000000002</v>
      </c>
      <c r="S2252" s="6">
        <f>IFERROR(Table1[[#This Row],[pledged]]/Table1[[#This Row],[backers_count]],0)</f>
        <v>426.93169877408059</v>
      </c>
      <c r="T2252" s="5" t="s">
        <v>8333</v>
      </c>
      <c r="U2252" s="5" t="s">
        <v>8351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 t="str">
        <f>TEXT(((Table1[[#This Row],[deadline]]/60/60)/24)+DATE(1970,1,1),"mmm")</f>
        <v>Aug</v>
      </c>
      <c r="K2253" s="14" t="str">
        <f>TEXT(((Table1[[#This Row],[deadline]]/60/60)/24)+DATE(1970,1,1),"yyyy")</f>
        <v>2014</v>
      </c>
      <c r="L2253">
        <v>1406362677</v>
      </c>
      <c r="M2253">
        <f>((Table1[[#This Row],[launched_at]]/60/60)/24)+DATE(1970,1,1)+(-5/24)</f>
        <v>41846.137465277774</v>
      </c>
      <c r="N2253" t="b">
        <v>0</v>
      </c>
      <c r="O2253">
        <v>480</v>
      </c>
      <c r="P2253" t="b">
        <v>1</v>
      </c>
      <c r="Q2253" t="s">
        <v>8297</v>
      </c>
      <c r="R2253" s="5">
        <f>Table1[[#This Row],[pledged]]/D2253</f>
        <v>1.3444929411764706</v>
      </c>
      <c r="S2253" s="6">
        <f>IFERROR(Table1[[#This Row],[pledged]]/Table1[[#This Row],[backers_count]],0)</f>
        <v>23.808729166666669</v>
      </c>
      <c r="T2253" s="5" t="s">
        <v>8333</v>
      </c>
      <c r="U2253" s="5" t="s">
        <v>8351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 t="str">
        <f>TEXT(((Table1[[#This Row],[deadline]]/60/60)/24)+DATE(1970,1,1),"mmm")</f>
        <v>Aug</v>
      </c>
      <c r="K2254" s="14" t="str">
        <f>TEXT(((Table1[[#This Row],[deadline]]/60/60)/24)+DATE(1970,1,1),"yyyy")</f>
        <v>2016</v>
      </c>
      <c r="L2254">
        <v>1469173938</v>
      </c>
      <c r="M2254">
        <f>((Table1[[#This Row],[launched_at]]/60/60)/24)+DATE(1970,1,1)+(-5/24)</f>
        <v>42573.119652777772</v>
      </c>
      <c r="N2254" t="b">
        <v>0</v>
      </c>
      <c r="O2254">
        <v>249</v>
      </c>
      <c r="P2254" t="b">
        <v>1</v>
      </c>
      <c r="Q2254" t="s">
        <v>8297</v>
      </c>
      <c r="R2254" s="5">
        <f>Table1[[#This Row],[pledged]]/D2254</f>
        <v>2.722777777777778</v>
      </c>
      <c r="S2254" s="6">
        <f>IFERROR(Table1[[#This Row],[pledged]]/Table1[[#This Row],[backers_count]],0)</f>
        <v>98.413654618473899</v>
      </c>
      <c r="T2254" s="5" t="s">
        <v>8333</v>
      </c>
      <c r="U2254" s="5" t="s">
        <v>8351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 t="str">
        <f>TEXT(((Table1[[#This Row],[deadline]]/60/60)/24)+DATE(1970,1,1),"mmm")</f>
        <v>Nov</v>
      </c>
      <c r="K2255" s="14" t="str">
        <f>TEXT(((Table1[[#This Row],[deadline]]/60/60)/24)+DATE(1970,1,1),"yyyy")</f>
        <v>2015</v>
      </c>
      <c r="L2255">
        <v>1445267347</v>
      </c>
      <c r="M2255">
        <f>((Table1[[#This Row],[launched_at]]/60/60)/24)+DATE(1970,1,1)+(-5/24)</f>
        <v>42296.422997685186</v>
      </c>
      <c r="N2255" t="b">
        <v>0</v>
      </c>
      <c r="O2255">
        <v>84</v>
      </c>
      <c r="P2255" t="b">
        <v>1</v>
      </c>
      <c r="Q2255" t="s">
        <v>8297</v>
      </c>
      <c r="R2255" s="5">
        <f>Table1[[#This Row],[pledged]]/D2255</f>
        <v>1.1268750000000001</v>
      </c>
      <c r="S2255" s="6">
        <f>IFERROR(Table1[[#This Row],[pledged]]/Table1[[#This Row],[backers_count]],0)</f>
        <v>107.32142857142857</v>
      </c>
      <c r="T2255" s="5" t="s">
        <v>8333</v>
      </c>
      <c r="U2255" s="5" t="s">
        <v>8351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 t="str">
        <f>TEXT(((Table1[[#This Row],[deadline]]/60/60)/24)+DATE(1970,1,1),"mmm")</f>
        <v>Jan</v>
      </c>
      <c r="K2256" s="14" t="str">
        <f>TEXT(((Table1[[#This Row],[deadline]]/60/60)/24)+DATE(1970,1,1),"yyyy")</f>
        <v>2017</v>
      </c>
      <c r="L2256">
        <v>1484667168</v>
      </c>
      <c r="M2256">
        <f>((Table1[[#This Row],[launched_at]]/60/60)/24)+DATE(1970,1,1)+(-5/24)</f>
        <v>42752.439444444441</v>
      </c>
      <c r="N2256" t="b">
        <v>0</v>
      </c>
      <c r="O2256">
        <v>197</v>
      </c>
      <c r="P2256" t="b">
        <v>1</v>
      </c>
      <c r="Q2256" t="s">
        <v>8297</v>
      </c>
      <c r="R2256" s="5">
        <f>Table1[[#This Row],[pledged]]/D2256</f>
        <v>4.5979999999999999</v>
      </c>
      <c r="S2256" s="6">
        <f>IFERROR(Table1[[#This Row],[pledged]]/Table1[[#This Row],[backers_count]],0)</f>
        <v>11.67005076142132</v>
      </c>
      <c r="T2256" s="5" t="s">
        <v>8333</v>
      </c>
      <c r="U2256" s="5" t="s">
        <v>8351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 t="str">
        <f>TEXT(((Table1[[#This Row],[deadline]]/60/60)/24)+DATE(1970,1,1),"mmm")</f>
        <v>May</v>
      </c>
      <c r="K2257" s="14" t="str">
        <f>TEXT(((Table1[[#This Row],[deadline]]/60/60)/24)+DATE(1970,1,1),"yyyy")</f>
        <v>2016</v>
      </c>
      <c r="L2257">
        <v>1460069451</v>
      </c>
      <c r="M2257">
        <f>((Table1[[#This Row],[launched_at]]/60/60)/24)+DATE(1970,1,1)+(-5/24)</f>
        <v>42467.743645833332</v>
      </c>
      <c r="N2257" t="b">
        <v>0</v>
      </c>
      <c r="O2257">
        <v>271</v>
      </c>
      <c r="P2257" t="b">
        <v>1</v>
      </c>
      <c r="Q2257" t="s">
        <v>8297</v>
      </c>
      <c r="R2257" s="5">
        <f>Table1[[#This Row],[pledged]]/D2257</f>
        <v>2.8665822784810127</v>
      </c>
      <c r="S2257" s="6">
        <f>IFERROR(Table1[[#This Row],[pledged]]/Table1[[#This Row],[backers_count]],0)</f>
        <v>41.782287822878232</v>
      </c>
      <c r="T2257" s="5" t="s">
        <v>8333</v>
      </c>
      <c r="U2257" s="5" t="s">
        <v>8351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 t="str">
        <f>TEXT(((Table1[[#This Row],[deadline]]/60/60)/24)+DATE(1970,1,1),"mmm")</f>
        <v>Nov</v>
      </c>
      <c r="K2258" s="14" t="str">
        <f>TEXT(((Table1[[#This Row],[deadline]]/60/60)/24)+DATE(1970,1,1),"yyyy")</f>
        <v>2016</v>
      </c>
      <c r="L2258">
        <v>1478602246</v>
      </c>
      <c r="M2258">
        <f>((Table1[[#This Row],[launched_at]]/60/60)/24)+DATE(1970,1,1)+(-5/24)</f>
        <v>42682.243587962956</v>
      </c>
      <c r="N2258" t="b">
        <v>0</v>
      </c>
      <c r="O2258">
        <v>50</v>
      </c>
      <c r="P2258" t="b">
        <v>1</v>
      </c>
      <c r="Q2258" t="s">
        <v>8297</v>
      </c>
      <c r="R2258" s="5">
        <f>Table1[[#This Row],[pledged]]/D2258</f>
        <v>2.2270833333333333</v>
      </c>
      <c r="S2258" s="6">
        <f>IFERROR(Table1[[#This Row],[pledged]]/Table1[[#This Row],[backers_count]],0)</f>
        <v>21.38</v>
      </c>
      <c r="T2258" s="5" t="s">
        <v>8333</v>
      </c>
      <c r="U2258" s="5" t="s">
        <v>8351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 t="str">
        <f>TEXT(((Table1[[#This Row],[deadline]]/60/60)/24)+DATE(1970,1,1),"mmm")</f>
        <v>Jun</v>
      </c>
      <c r="K2259" s="14" t="str">
        <f>TEXT(((Table1[[#This Row],[deadline]]/60/60)/24)+DATE(1970,1,1),"yyyy")</f>
        <v>2016</v>
      </c>
      <c r="L2259">
        <v>1463351329</v>
      </c>
      <c r="M2259">
        <f>((Table1[[#This Row],[launched_at]]/60/60)/24)+DATE(1970,1,1)+(-5/24)</f>
        <v>42505.728344907409</v>
      </c>
      <c r="N2259" t="b">
        <v>0</v>
      </c>
      <c r="O2259">
        <v>169</v>
      </c>
      <c r="P2259" t="b">
        <v>1</v>
      </c>
      <c r="Q2259" t="s">
        <v>8297</v>
      </c>
      <c r="R2259" s="5">
        <f>Table1[[#This Row],[pledged]]/D2259</f>
        <v>6.3613999999999997</v>
      </c>
      <c r="S2259" s="6">
        <f>IFERROR(Table1[[#This Row],[pledged]]/Table1[[#This Row],[backers_count]],0)</f>
        <v>94.103550295857985</v>
      </c>
      <c r="T2259" s="5" t="s">
        <v>8333</v>
      </c>
      <c r="U2259" s="5" t="s">
        <v>8351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 t="str">
        <f>TEXT(((Table1[[#This Row],[deadline]]/60/60)/24)+DATE(1970,1,1),"mmm")</f>
        <v>Jun</v>
      </c>
      <c r="K2260" s="14" t="str">
        <f>TEXT(((Table1[[#This Row],[deadline]]/60/60)/24)+DATE(1970,1,1),"yyyy")</f>
        <v>2015</v>
      </c>
      <c r="L2260">
        <v>1431453687</v>
      </c>
      <c r="M2260">
        <f>((Table1[[#This Row],[launched_at]]/60/60)/24)+DATE(1970,1,1)+(-5/24)</f>
        <v>42136.542673611104</v>
      </c>
      <c r="N2260" t="b">
        <v>0</v>
      </c>
      <c r="O2260">
        <v>205</v>
      </c>
      <c r="P2260" t="b">
        <v>1</v>
      </c>
      <c r="Q2260" t="s">
        <v>8297</v>
      </c>
      <c r="R2260" s="5">
        <f>Table1[[#This Row],[pledged]]/D2260</f>
        <v>1.4650000000000001</v>
      </c>
      <c r="S2260" s="6">
        <f>IFERROR(Table1[[#This Row],[pledged]]/Table1[[#This Row],[backers_count]],0)</f>
        <v>15.721951219512196</v>
      </c>
      <c r="T2260" s="5" t="s">
        <v>8333</v>
      </c>
      <c r="U2260" s="5" t="s">
        <v>8351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 t="str">
        <f>TEXT(((Table1[[#This Row],[deadline]]/60/60)/24)+DATE(1970,1,1),"mmm")</f>
        <v>Dec</v>
      </c>
      <c r="K2261" s="14" t="str">
        <f>TEXT(((Table1[[#This Row],[deadline]]/60/60)/24)+DATE(1970,1,1),"yyyy")</f>
        <v>2016</v>
      </c>
      <c r="L2261">
        <v>1480360736</v>
      </c>
      <c r="M2261">
        <f>((Table1[[#This Row],[launched_at]]/60/60)/24)+DATE(1970,1,1)+(-5/24)</f>
        <v>42702.59648148148</v>
      </c>
      <c r="N2261" t="b">
        <v>0</v>
      </c>
      <c r="O2261">
        <v>206</v>
      </c>
      <c r="P2261" t="b">
        <v>1</v>
      </c>
      <c r="Q2261" t="s">
        <v>8297</v>
      </c>
      <c r="R2261" s="5">
        <f>Table1[[#This Row],[pledged]]/D2261</f>
        <v>18.670999999999999</v>
      </c>
      <c r="S2261" s="6">
        <f>IFERROR(Table1[[#This Row],[pledged]]/Table1[[#This Row],[backers_count]],0)</f>
        <v>90.635922330097088</v>
      </c>
      <c r="T2261" s="5" t="s">
        <v>8333</v>
      </c>
      <c r="U2261" s="5" t="s">
        <v>8351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 t="str">
        <f>TEXT(((Table1[[#This Row],[deadline]]/60/60)/24)+DATE(1970,1,1),"mmm")</f>
        <v>Mar</v>
      </c>
      <c r="K2262" s="14" t="str">
        <f>TEXT(((Table1[[#This Row],[deadline]]/60/60)/24)+DATE(1970,1,1),"yyyy")</f>
        <v>2014</v>
      </c>
      <c r="L2262">
        <v>1393287850</v>
      </c>
      <c r="M2262">
        <f>((Table1[[#This Row],[launched_at]]/60/60)/24)+DATE(1970,1,1)+(-5/24)</f>
        <v>41694.808449074073</v>
      </c>
      <c r="N2262" t="b">
        <v>0</v>
      </c>
      <c r="O2262">
        <v>84</v>
      </c>
      <c r="P2262" t="b">
        <v>1</v>
      </c>
      <c r="Q2262" t="s">
        <v>8297</v>
      </c>
      <c r="R2262" s="5">
        <f>Table1[[#This Row],[pledged]]/D2262</f>
        <v>3.2692000000000001</v>
      </c>
      <c r="S2262" s="6">
        <f>IFERROR(Table1[[#This Row],[pledged]]/Table1[[#This Row],[backers_count]],0)</f>
        <v>97.297619047619051</v>
      </c>
      <c r="T2262" s="5" t="s">
        <v>8333</v>
      </c>
      <c r="U2262" s="5" t="s">
        <v>8351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 t="str">
        <f>TEXT(((Table1[[#This Row],[deadline]]/60/60)/24)+DATE(1970,1,1),"mmm")</f>
        <v>Feb</v>
      </c>
      <c r="K2263" s="14" t="str">
        <f>TEXT(((Table1[[#This Row],[deadline]]/60/60)/24)+DATE(1970,1,1),"yyyy")</f>
        <v>2017</v>
      </c>
      <c r="L2263">
        <v>1485278620</v>
      </c>
      <c r="M2263">
        <f>((Table1[[#This Row],[launched_at]]/60/60)/24)+DATE(1970,1,1)+(-5/24)</f>
        <v>42759.516435185178</v>
      </c>
      <c r="N2263" t="b">
        <v>0</v>
      </c>
      <c r="O2263">
        <v>210</v>
      </c>
      <c r="P2263" t="b">
        <v>1</v>
      </c>
      <c r="Q2263" t="s">
        <v>8297</v>
      </c>
      <c r="R2263" s="5">
        <f>Table1[[#This Row],[pledged]]/D2263</f>
        <v>7.7949999999999999</v>
      </c>
      <c r="S2263" s="6">
        <f>IFERROR(Table1[[#This Row],[pledged]]/Table1[[#This Row],[backers_count]],0)</f>
        <v>37.11904761904762</v>
      </c>
      <c r="T2263" s="5" t="s">
        <v>8333</v>
      </c>
      <c r="U2263" s="5" t="s">
        <v>8351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 t="str">
        <f>TEXT(((Table1[[#This Row],[deadline]]/60/60)/24)+DATE(1970,1,1),"mmm")</f>
        <v>Nov</v>
      </c>
      <c r="K2264" s="14" t="str">
        <f>TEXT(((Table1[[#This Row],[deadline]]/60/60)/24)+DATE(1970,1,1),"yyyy")</f>
        <v>2014</v>
      </c>
      <c r="L2264">
        <v>1413295358</v>
      </c>
      <c r="M2264">
        <f>((Table1[[#This Row],[launched_at]]/60/60)/24)+DATE(1970,1,1)+(-5/24)</f>
        <v>41926.376828703702</v>
      </c>
      <c r="N2264" t="b">
        <v>0</v>
      </c>
      <c r="O2264">
        <v>181</v>
      </c>
      <c r="P2264" t="b">
        <v>1</v>
      </c>
      <c r="Q2264" t="s">
        <v>8297</v>
      </c>
      <c r="R2264" s="5">
        <f>Table1[[#This Row],[pledged]]/D2264</f>
        <v>1.5415151515151515</v>
      </c>
      <c r="S2264" s="6">
        <f>IFERROR(Table1[[#This Row],[pledged]]/Table1[[#This Row],[backers_count]],0)</f>
        <v>28.104972375690608</v>
      </c>
      <c r="T2264" s="5" t="s">
        <v>8333</v>
      </c>
      <c r="U2264" s="5" t="s">
        <v>8351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 t="str">
        <f>TEXT(((Table1[[#This Row],[deadline]]/60/60)/24)+DATE(1970,1,1),"mmm")</f>
        <v>Jan</v>
      </c>
      <c r="K2265" s="14" t="str">
        <f>TEXT(((Table1[[#This Row],[deadline]]/60/60)/24)+DATE(1970,1,1),"yyyy")</f>
        <v>2015</v>
      </c>
      <c r="L2265">
        <v>1420919913</v>
      </c>
      <c r="M2265">
        <f>((Table1[[#This Row],[launched_at]]/60/60)/24)+DATE(1970,1,1)+(-5/24)</f>
        <v>42014.623993055553</v>
      </c>
      <c r="N2265" t="b">
        <v>0</v>
      </c>
      <c r="O2265">
        <v>60</v>
      </c>
      <c r="P2265" t="b">
        <v>1</v>
      </c>
      <c r="Q2265" t="s">
        <v>8297</v>
      </c>
      <c r="R2265" s="5">
        <f>Table1[[#This Row],[pledged]]/D2265</f>
        <v>1.1554666666666666</v>
      </c>
      <c r="S2265" s="6">
        <f>IFERROR(Table1[[#This Row],[pledged]]/Table1[[#This Row],[backers_count]],0)</f>
        <v>144.43333333333334</v>
      </c>
      <c r="T2265" s="5" t="s">
        <v>8333</v>
      </c>
      <c r="U2265" s="5" t="s">
        <v>8351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 t="str">
        <f>TEXT(((Table1[[#This Row],[deadline]]/60/60)/24)+DATE(1970,1,1),"mmm")</f>
        <v>May</v>
      </c>
      <c r="K2266" s="14" t="str">
        <f>TEXT(((Table1[[#This Row],[deadline]]/60/60)/24)+DATE(1970,1,1),"yyyy")</f>
        <v>2016</v>
      </c>
      <c r="L2266">
        <v>1462543114</v>
      </c>
      <c r="M2266">
        <f>((Table1[[#This Row],[launched_at]]/60/60)/24)+DATE(1970,1,1)+(-5/24)</f>
        <v>42496.374004629623</v>
      </c>
      <c r="N2266" t="b">
        <v>0</v>
      </c>
      <c r="O2266">
        <v>445</v>
      </c>
      <c r="P2266" t="b">
        <v>1</v>
      </c>
      <c r="Q2266" t="s">
        <v>8297</v>
      </c>
      <c r="R2266" s="5">
        <f>Table1[[#This Row],[pledged]]/D2266</f>
        <v>1.8003333333333333</v>
      </c>
      <c r="S2266" s="6">
        <f>IFERROR(Table1[[#This Row],[pledged]]/Table1[[#This Row],[backers_count]],0)</f>
        <v>24.274157303370785</v>
      </c>
      <c r="T2266" s="5" t="s">
        <v>8333</v>
      </c>
      <c r="U2266" s="5" t="s">
        <v>8351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 t="str">
        <f>TEXT(((Table1[[#This Row],[deadline]]/60/60)/24)+DATE(1970,1,1),"mmm")</f>
        <v>Nov</v>
      </c>
      <c r="K2267" s="14" t="str">
        <f>TEXT(((Table1[[#This Row],[deadline]]/60/60)/24)+DATE(1970,1,1),"yyyy")</f>
        <v>2016</v>
      </c>
      <c r="L2267">
        <v>1479241707</v>
      </c>
      <c r="M2267">
        <f>((Table1[[#This Row],[launched_at]]/60/60)/24)+DATE(1970,1,1)+(-5/24)</f>
        <v>42689.644756944443</v>
      </c>
      <c r="N2267" t="b">
        <v>0</v>
      </c>
      <c r="O2267">
        <v>17</v>
      </c>
      <c r="P2267" t="b">
        <v>1</v>
      </c>
      <c r="Q2267" t="s">
        <v>8297</v>
      </c>
      <c r="R2267" s="5">
        <f>Table1[[#This Row],[pledged]]/D2267</f>
        <v>2.9849999999999999</v>
      </c>
      <c r="S2267" s="6">
        <f>IFERROR(Table1[[#This Row],[pledged]]/Table1[[#This Row],[backers_count]],0)</f>
        <v>35.117647058823529</v>
      </c>
      <c r="T2267" s="5" t="s">
        <v>8333</v>
      </c>
      <c r="U2267" s="5" t="s">
        <v>8351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 t="str">
        <f>TEXT(((Table1[[#This Row],[deadline]]/60/60)/24)+DATE(1970,1,1),"mmm")</f>
        <v>Apr</v>
      </c>
      <c r="K2268" s="14" t="str">
        <f>TEXT(((Table1[[#This Row],[deadline]]/60/60)/24)+DATE(1970,1,1),"yyyy")</f>
        <v>2016</v>
      </c>
      <c r="L2268">
        <v>1460235592</v>
      </c>
      <c r="M2268">
        <f>((Table1[[#This Row],[launched_at]]/60/60)/24)+DATE(1970,1,1)+(-5/24)</f>
        <v>42469.666574074072</v>
      </c>
      <c r="N2268" t="b">
        <v>0</v>
      </c>
      <c r="O2268">
        <v>194</v>
      </c>
      <c r="P2268" t="b">
        <v>1</v>
      </c>
      <c r="Q2268" t="s">
        <v>8297</v>
      </c>
      <c r="R2268" s="5">
        <f>Table1[[#This Row],[pledged]]/D2268</f>
        <v>3.2026666666666666</v>
      </c>
      <c r="S2268" s="6">
        <f>IFERROR(Table1[[#This Row],[pledged]]/Table1[[#This Row],[backers_count]],0)</f>
        <v>24.762886597938145</v>
      </c>
      <c r="T2268" s="5" t="s">
        <v>8333</v>
      </c>
      <c r="U2268" s="5" t="s">
        <v>8351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 t="str">
        <f>TEXT(((Table1[[#This Row],[deadline]]/60/60)/24)+DATE(1970,1,1),"mmm")</f>
        <v>Dec</v>
      </c>
      <c r="K2269" s="14" t="str">
        <f>TEXT(((Table1[[#This Row],[deadline]]/60/60)/24)+DATE(1970,1,1),"yyyy")</f>
        <v>2014</v>
      </c>
      <c r="L2269">
        <v>1416945297</v>
      </c>
      <c r="M2269">
        <f>((Table1[[#This Row],[launched_at]]/60/60)/24)+DATE(1970,1,1)+(-5/24)</f>
        <v>41968.621493055551</v>
      </c>
      <c r="N2269" t="b">
        <v>0</v>
      </c>
      <c r="O2269">
        <v>404</v>
      </c>
      <c r="P2269" t="b">
        <v>1</v>
      </c>
      <c r="Q2269" t="s">
        <v>8297</v>
      </c>
      <c r="R2269" s="5">
        <f>Table1[[#This Row],[pledged]]/D2269</f>
        <v>3.80525</v>
      </c>
      <c r="S2269" s="6">
        <f>IFERROR(Table1[[#This Row],[pledged]]/Table1[[#This Row],[backers_count]],0)</f>
        <v>188.37871287128712</v>
      </c>
      <c r="T2269" s="5" t="s">
        <v>8333</v>
      </c>
      <c r="U2269" s="5" t="s">
        <v>8351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 t="str">
        <f>TEXT(((Table1[[#This Row],[deadline]]/60/60)/24)+DATE(1970,1,1),"mmm")</f>
        <v>Mar</v>
      </c>
      <c r="K2270" s="14" t="str">
        <f>TEXT(((Table1[[#This Row],[deadline]]/60/60)/24)+DATE(1970,1,1),"yyyy")</f>
        <v>2017</v>
      </c>
      <c r="L2270">
        <v>1486691915</v>
      </c>
      <c r="M2270">
        <f>((Table1[[#This Row],[launched_at]]/60/60)/24)+DATE(1970,1,1)+(-5/24)</f>
        <v>42775.874016203699</v>
      </c>
      <c r="N2270" t="b">
        <v>0</v>
      </c>
      <c r="O2270">
        <v>194</v>
      </c>
      <c r="P2270" t="b">
        <v>1</v>
      </c>
      <c r="Q2270" t="s">
        <v>8297</v>
      </c>
      <c r="R2270" s="5">
        <f>Table1[[#This Row],[pledged]]/D2270</f>
        <v>1.026</v>
      </c>
      <c r="S2270" s="6">
        <f>IFERROR(Table1[[#This Row],[pledged]]/Table1[[#This Row],[backers_count]],0)</f>
        <v>148.08247422680412</v>
      </c>
      <c r="T2270" s="5" t="s">
        <v>8333</v>
      </c>
      <c r="U2270" s="5" t="s">
        <v>8351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 t="str">
        <f>TEXT(((Table1[[#This Row],[deadline]]/60/60)/24)+DATE(1970,1,1),"mmm")</f>
        <v>Mar</v>
      </c>
      <c r="K2271" s="14" t="str">
        <f>TEXT(((Table1[[#This Row],[deadline]]/60/60)/24)+DATE(1970,1,1),"yyyy")</f>
        <v>2017</v>
      </c>
      <c r="L2271">
        <v>1486745663</v>
      </c>
      <c r="M2271">
        <f>((Table1[[#This Row],[launched_at]]/60/60)/24)+DATE(1970,1,1)+(-5/24)</f>
        <v>42776.496099537035</v>
      </c>
      <c r="N2271" t="b">
        <v>0</v>
      </c>
      <c r="O2271">
        <v>902</v>
      </c>
      <c r="P2271" t="b">
        <v>1</v>
      </c>
      <c r="Q2271" t="s">
        <v>8297</v>
      </c>
      <c r="R2271" s="5">
        <f>Table1[[#This Row],[pledged]]/D2271</f>
        <v>18.016400000000001</v>
      </c>
      <c r="S2271" s="6">
        <f>IFERROR(Table1[[#This Row],[pledged]]/Table1[[#This Row],[backers_count]],0)</f>
        <v>49.934589800443462</v>
      </c>
      <c r="T2271" s="5" t="s">
        <v>8333</v>
      </c>
      <c r="U2271" s="5" t="s">
        <v>8351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 t="str">
        <f>TEXT(((Table1[[#This Row],[deadline]]/60/60)/24)+DATE(1970,1,1),"mmm")</f>
        <v>Jan</v>
      </c>
      <c r="K2272" s="14" t="str">
        <f>TEXT(((Table1[[#This Row],[deadline]]/60/60)/24)+DATE(1970,1,1),"yyyy")</f>
        <v>2017</v>
      </c>
      <c r="L2272">
        <v>1482353513</v>
      </c>
      <c r="M2272">
        <f>((Table1[[#This Row],[launched_at]]/60/60)/24)+DATE(1970,1,1)+(-5/24)</f>
        <v>42725.661030092589</v>
      </c>
      <c r="N2272" t="b">
        <v>0</v>
      </c>
      <c r="O2272">
        <v>1670</v>
      </c>
      <c r="P2272" t="b">
        <v>1</v>
      </c>
      <c r="Q2272" t="s">
        <v>8297</v>
      </c>
      <c r="R2272" s="5">
        <f>Table1[[#This Row],[pledged]]/D2272</f>
        <v>7.2024800000000004</v>
      </c>
      <c r="S2272" s="6">
        <f>IFERROR(Table1[[#This Row],[pledged]]/Table1[[#This Row],[backers_count]],0)</f>
        <v>107.82155688622754</v>
      </c>
      <c r="T2272" s="5" t="s">
        <v>8333</v>
      </c>
      <c r="U2272" s="5" t="s">
        <v>8351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 t="str">
        <f>TEXT(((Table1[[#This Row],[deadline]]/60/60)/24)+DATE(1970,1,1),"mmm")</f>
        <v>Dec</v>
      </c>
      <c r="K2273" s="14" t="str">
        <f>TEXT(((Table1[[#This Row],[deadline]]/60/60)/24)+DATE(1970,1,1),"yyyy")</f>
        <v>2016</v>
      </c>
      <c r="L2273">
        <v>1478736004</v>
      </c>
      <c r="M2273">
        <f>((Table1[[#This Row],[launched_at]]/60/60)/24)+DATE(1970,1,1)+(-5/24)</f>
        <v>42683.791712962957</v>
      </c>
      <c r="N2273" t="b">
        <v>0</v>
      </c>
      <c r="O2273">
        <v>1328</v>
      </c>
      <c r="P2273" t="b">
        <v>1</v>
      </c>
      <c r="Q2273" t="s">
        <v>8297</v>
      </c>
      <c r="R2273" s="5">
        <f>Table1[[#This Row],[pledged]]/D2273</f>
        <v>2.8309000000000002</v>
      </c>
      <c r="S2273" s="6">
        <f>IFERROR(Table1[[#This Row],[pledged]]/Table1[[#This Row],[backers_count]],0)</f>
        <v>42.63403614457831</v>
      </c>
      <c r="T2273" s="5" t="s">
        <v>8333</v>
      </c>
      <c r="U2273" s="5" t="s">
        <v>8351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 t="str">
        <f>TEXT(((Table1[[#This Row],[deadline]]/60/60)/24)+DATE(1970,1,1),"mmm")</f>
        <v>Dec</v>
      </c>
      <c r="K2274" s="14" t="str">
        <f>TEXT(((Table1[[#This Row],[deadline]]/60/60)/24)+DATE(1970,1,1),"yyyy")</f>
        <v>2015</v>
      </c>
      <c r="L2274">
        <v>1446914836</v>
      </c>
      <c r="M2274">
        <f>((Table1[[#This Row],[launched_at]]/60/60)/24)+DATE(1970,1,1)+(-5/24)</f>
        <v>42315.491157407399</v>
      </c>
      <c r="N2274" t="b">
        <v>0</v>
      </c>
      <c r="O2274">
        <v>944</v>
      </c>
      <c r="P2274" t="b">
        <v>1</v>
      </c>
      <c r="Q2274" t="s">
        <v>8297</v>
      </c>
      <c r="R2274" s="5">
        <f>Table1[[#This Row],[pledged]]/D2274</f>
        <v>13.566000000000001</v>
      </c>
      <c r="S2274" s="6">
        <f>IFERROR(Table1[[#This Row],[pledged]]/Table1[[#This Row],[backers_count]],0)</f>
        <v>14.370762711864407</v>
      </c>
      <c r="T2274" s="5" t="s">
        <v>8333</v>
      </c>
      <c r="U2274" s="5" t="s">
        <v>8351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 t="str">
        <f>TEXT(((Table1[[#This Row],[deadline]]/60/60)/24)+DATE(1970,1,1),"mmm")</f>
        <v>Mar</v>
      </c>
      <c r="K2275" s="14" t="str">
        <f>TEXT(((Table1[[#This Row],[deadline]]/60/60)/24)+DATE(1970,1,1),"yyyy")</f>
        <v>2017</v>
      </c>
      <c r="L2275">
        <v>1487164242</v>
      </c>
      <c r="M2275">
        <f>((Table1[[#This Row],[launched_at]]/60/60)/24)+DATE(1970,1,1)+(-5/24)</f>
        <v>42781.340763888882</v>
      </c>
      <c r="N2275" t="b">
        <v>0</v>
      </c>
      <c r="O2275">
        <v>147</v>
      </c>
      <c r="P2275" t="b">
        <v>1</v>
      </c>
      <c r="Q2275" t="s">
        <v>8297</v>
      </c>
      <c r="R2275" s="5">
        <f>Table1[[#This Row],[pledged]]/D2275</f>
        <v>2.2035999999999998</v>
      </c>
      <c r="S2275" s="6">
        <f>IFERROR(Table1[[#This Row],[pledged]]/Table1[[#This Row],[backers_count]],0)</f>
        <v>37.476190476190474</v>
      </c>
      <c r="T2275" s="5" t="s">
        <v>8333</v>
      </c>
      <c r="U2275" s="5" t="s">
        <v>8351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 t="str">
        <f>TEXT(((Table1[[#This Row],[deadline]]/60/60)/24)+DATE(1970,1,1),"mmm")</f>
        <v>Feb</v>
      </c>
      <c r="K2276" s="14" t="str">
        <f>TEXT(((Table1[[#This Row],[deadline]]/60/60)/24)+DATE(1970,1,1),"yyyy")</f>
        <v>2014</v>
      </c>
      <c r="L2276">
        <v>1390564857</v>
      </c>
      <c r="M2276">
        <f>((Table1[[#This Row],[launched_at]]/60/60)/24)+DATE(1970,1,1)+(-5/24)</f>
        <v>41663.292326388888</v>
      </c>
      <c r="N2276" t="b">
        <v>0</v>
      </c>
      <c r="O2276">
        <v>99</v>
      </c>
      <c r="P2276" t="b">
        <v>1</v>
      </c>
      <c r="Q2276" t="s">
        <v>8297</v>
      </c>
      <c r="R2276" s="5">
        <f>Table1[[#This Row],[pledged]]/D2276</f>
        <v>1.196</v>
      </c>
      <c r="S2276" s="6">
        <f>IFERROR(Table1[[#This Row],[pledged]]/Table1[[#This Row],[backers_count]],0)</f>
        <v>30.202020202020201</v>
      </c>
      <c r="T2276" s="5" t="s">
        <v>8333</v>
      </c>
      <c r="U2276" s="5" t="s">
        <v>8351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 t="str">
        <f>TEXT(((Table1[[#This Row],[deadline]]/60/60)/24)+DATE(1970,1,1),"mmm")</f>
        <v>Dec</v>
      </c>
      <c r="K2277" s="14" t="str">
        <f>TEXT(((Table1[[#This Row],[deadline]]/60/60)/24)+DATE(1970,1,1),"yyyy")</f>
        <v>2014</v>
      </c>
      <c r="L2277">
        <v>1416667679</v>
      </c>
      <c r="M2277">
        <f>((Table1[[#This Row],[launched_at]]/60/60)/24)+DATE(1970,1,1)+(-5/24)</f>
        <v>41965.408321759263</v>
      </c>
      <c r="N2277" t="b">
        <v>0</v>
      </c>
      <c r="O2277">
        <v>79</v>
      </c>
      <c r="P2277" t="b">
        <v>1</v>
      </c>
      <c r="Q2277" t="s">
        <v>8297</v>
      </c>
      <c r="R2277" s="5">
        <f>Table1[[#This Row],[pledged]]/D2277</f>
        <v>4.0776923076923079</v>
      </c>
      <c r="S2277" s="6">
        <f>IFERROR(Table1[[#This Row],[pledged]]/Table1[[#This Row],[backers_count]],0)</f>
        <v>33.550632911392405</v>
      </c>
      <c r="T2277" s="5" t="s">
        <v>8333</v>
      </c>
      <c r="U2277" s="5" t="s">
        <v>8351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 t="str">
        <f>TEXT(((Table1[[#This Row],[deadline]]/60/60)/24)+DATE(1970,1,1),"mmm")</f>
        <v>Jan</v>
      </c>
      <c r="K2278" s="14" t="str">
        <f>TEXT(((Table1[[#This Row],[deadline]]/60/60)/24)+DATE(1970,1,1),"yyyy")</f>
        <v>2014</v>
      </c>
      <c r="L2278">
        <v>1386344289</v>
      </c>
      <c r="M2278">
        <f>((Table1[[#This Row],[launched_at]]/60/60)/24)+DATE(1970,1,1)+(-5/24)</f>
        <v>41614.443159722221</v>
      </c>
      <c r="N2278" t="b">
        <v>0</v>
      </c>
      <c r="O2278">
        <v>75</v>
      </c>
      <c r="P2278" t="b">
        <v>1</v>
      </c>
      <c r="Q2278" t="s">
        <v>8297</v>
      </c>
      <c r="R2278" s="5">
        <f>Table1[[#This Row],[pledged]]/D2278</f>
        <v>1.0581826105905425</v>
      </c>
      <c r="S2278" s="6">
        <f>IFERROR(Table1[[#This Row],[pledged]]/Table1[[#This Row],[backers_count]],0)</f>
        <v>64.74666666666667</v>
      </c>
      <c r="T2278" s="5" t="s">
        <v>8333</v>
      </c>
      <c r="U2278" s="5" t="s">
        <v>8351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 t="str">
        <f>TEXT(((Table1[[#This Row],[deadline]]/60/60)/24)+DATE(1970,1,1),"mmm")</f>
        <v>Feb</v>
      </c>
      <c r="K2279" s="14" t="str">
        <f>TEXT(((Table1[[#This Row],[deadline]]/60/60)/24)+DATE(1970,1,1),"yyyy")</f>
        <v>2012</v>
      </c>
      <c r="L2279">
        <v>1327767423</v>
      </c>
      <c r="M2279">
        <f>((Table1[[#This Row],[launched_at]]/60/60)/24)+DATE(1970,1,1)+(-5/24)</f>
        <v>40936.470173611109</v>
      </c>
      <c r="N2279" t="b">
        <v>0</v>
      </c>
      <c r="O2279">
        <v>207</v>
      </c>
      <c r="P2279" t="b">
        <v>1</v>
      </c>
      <c r="Q2279" t="s">
        <v>8297</v>
      </c>
      <c r="R2279" s="5">
        <f>Table1[[#This Row],[pledged]]/D2279</f>
        <v>1.4108235294117648</v>
      </c>
      <c r="S2279" s="6">
        <f>IFERROR(Table1[[#This Row],[pledged]]/Table1[[#This Row],[backers_count]],0)</f>
        <v>57.932367149758456</v>
      </c>
      <c r="T2279" s="5" t="s">
        <v>8333</v>
      </c>
      <c r="U2279" s="5" t="s">
        <v>8351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 t="str">
        <f>TEXT(((Table1[[#This Row],[deadline]]/60/60)/24)+DATE(1970,1,1),"mmm")</f>
        <v>Jan</v>
      </c>
      <c r="K2280" s="14" t="str">
        <f>TEXT(((Table1[[#This Row],[deadline]]/60/60)/24)+DATE(1970,1,1),"yyyy")</f>
        <v>2016</v>
      </c>
      <c r="L2280">
        <v>1448902867</v>
      </c>
      <c r="M2280">
        <f>((Table1[[#This Row],[launched_at]]/60/60)/24)+DATE(1970,1,1)+(-5/24)</f>
        <v>42338.500775462955</v>
      </c>
      <c r="N2280" t="b">
        <v>0</v>
      </c>
      <c r="O2280">
        <v>102</v>
      </c>
      <c r="P2280" t="b">
        <v>1</v>
      </c>
      <c r="Q2280" t="s">
        <v>8297</v>
      </c>
      <c r="R2280" s="5">
        <f>Table1[[#This Row],[pledged]]/D2280</f>
        <v>2.7069999999999999</v>
      </c>
      <c r="S2280" s="6">
        <f>IFERROR(Table1[[#This Row],[pledged]]/Table1[[#This Row],[backers_count]],0)</f>
        <v>53.078431372549019</v>
      </c>
      <c r="T2280" s="5" t="s">
        <v>8333</v>
      </c>
      <c r="U2280" s="5" t="s">
        <v>8351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 t="str">
        <f>TEXT(((Table1[[#This Row],[deadline]]/60/60)/24)+DATE(1970,1,1),"mmm")</f>
        <v>Feb</v>
      </c>
      <c r="K2281" s="14" t="str">
        <f>TEXT(((Table1[[#This Row],[deadline]]/60/60)/24)+DATE(1970,1,1),"yyyy")</f>
        <v>2015</v>
      </c>
      <c r="L2281">
        <v>1421436099</v>
      </c>
      <c r="M2281">
        <f>((Table1[[#This Row],[launched_at]]/60/60)/24)+DATE(1970,1,1)+(-5/24)</f>
        <v>42020.598368055551</v>
      </c>
      <c r="N2281" t="b">
        <v>0</v>
      </c>
      <c r="O2281">
        <v>32</v>
      </c>
      <c r="P2281" t="b">
        <v>1</v>
      </c>
      <c r="Q2281" t="s">
        <v>8297</v>
      </c>
      <c r="R2281" s="5">
        <f>Table1[[#This Row],[pledged]]/D2281</f>
        <v>1.538</v>
      </c>
      <c r="S2281" s="6">
        <f>IFERROR(Table1[[#This Row],[pledged]]/Table1[[#This Row],[backers_count]],0)</f>
        <v>48.0625</v>
      </c>
      <c r="T2281" s="5" t="s">
        <v>8333</v>
      </c>
      <c r="U2281" s="5" t="s">
        <v>8351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 t="str">
        <f>TEXT(((Table1[[#This Row],[deadline]]/60/60)/24)+DATE(1970,1,1),"mmm")</f>
        <v>Sep</v>
      </c>
      <c r="K2282" s="14" t="str">
        <f>TEXT(((Table1[[#This Row],[deadline]]/60/60)/24)+DATE(1970,1,1),"yyyy")</f>
        <v>2015</v>
      </c>
      <c r="L2282">
        <v>1439909991</v>
      </c>
      <c r="M2282">
        <f>((Table1[[#This Row],[launched_at]]/60/60)/24)+DATE(1970,1,1)+(-5/24)</f>
        <v>42234.416562499995</v>
      </c>
      <c r="N2282" t="b">
        <v>0</v>
      </c>
      <c r="O2282">
        <v>480</v>
      </c>
      <c r="P2282" t="b">
        <v>1</v>
      </c>
      <c r="Q2282" t="s">
        <v>8297</v>
      </c>
      <c r="R2282" s="5">
        <f>Table1[[#This Row],[pledged]]/D2282</f>
        <v>4.0357653061224488</v>
      </c>
      <c r="S2282" s="6">
        <f>IFERROR(Table1[[#This Row],[pledged]]/Table1[[#This Row],[backers_count]],0)</f>
        <v>82.396874999999994</v>
      </c>
      <c r="T2282" s="5" t="s">
        <v>8333</v>
      </c>
      <c r="U2282" s="5" t="s">
        <v>8351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 t="str">
        <f>TEXT(((Table1[[#This Row],[deadline]]/60/60)/24)+DATE(1970,1,1),"mmm")</f>
        <v>Jul</v>
      </c>
      <c r="K2283" s="14" t="str">
        <f>TEXT(((Table1[[#This Row],[deadline]]/60/60)/24)+DATE(1970,1,1),"yyyy")</f>
        <v>2011</v>
      </c>
      <c r="L2283">
        <v>1306219897</v>
      </c>
      <c r="M2283">
        <f>((Table1[[#This Row],[launched_at]]/60/60)/24)+DATE(1970,1,1)+(-5/24)</f>
        <v>40687.077511574069</v>
      </c>
      <c r="N2283" t="b">
        <v>0</v>
      </c>
      <c r="O2283">
        <v>11</v>
      </c>
      <c r="P2283" t="b">
        <v>1</v>
      </c>
      <c r="Q2283" t="s">
        <v>8276</v>
      </c>
      <c r="R2283" s="5">
        <f>Table1[[#This Row],[pledged]]/D2283</f>
        <v>1.85</v>
      </c>
      <c r="S2283" s="6">
        <f>IFERROR(Table1[[#This Row],[pledged]]/Table1[[#This Row],[backers_count]],0)</f>
        <v>50.454545454545453</v>
      </c>
      <c r="T2283" s="5" t="s">
        <v>8325</v>
      </c>
      <c r="U2283" s="5" t="s">
        <v>8326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 t="str">
        <f>TEXT(((Table1[[#This Row],[deadline]]/60/60)/24)+DATE(1970,1,1),"mmm")</f>
        <v>Jan</v>
      </c>
      <c r="K2284" s="14" t="str">
        <f>TEXT(((Table1[[#This Row],[deadline]]/60/60)/24)+DATE(1970,1,1),"yyyy")</f>
        <v>2016</v>
      </c>
      <c r="L2284">
        <v>1447560686</v>
      </c>
      <c r="M2284">
        <f>((Table1[[#This Row],[launched_at]]/60/60)/24)+DATE(1970,1,1)+(-5/24)</f>
        <v>42322.966273148144</v>
      </c>
      <c r="N2284" t="b">
        <v>0</v>
      </c>
      <c r="O2284">
        <v>12</v>
      </c>
      <c r="P2284" t="b">
        <v>1</v>
      </c>
      <c r="Q2284" t="s">
        <v>8276</v>
      </c>
      <c r="R2284" s="5">
        <f>Table1[[#This Row],[pledged]]/D2284</f>
        <v>1.8533333333333333</v>
      </c>
      <c r="S2284" s="6">
        <f>IFERROR(Table1[[#This Row],[pledged]]/Table1[[#This Row],[backers_count]],0)</f>
        <v>115.83333333333333</v>
      </c>
      <c r="T2284" s="5" t="s">
        <v>8325</v>
      </c>
      <c r="U2284" s="5" t="s">
        <v>8326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 t="str">
        <f>TEXT(((Table1[[#This Row],[deadline]]/60/60)/24)+DATE(1970,1,1),"mmm")</f>
        <v>May</v>
      </c>
      <c r="K2285" s="14" t="str">
        <f>TEXT(((Table1[[#This Row],[deadline]]/60/60)/24)+DATE(1970,1,1),"yyyy")</f>
        <v>2012</v>
      </c>
      <c r="L2285">
        <v>1331348404</v>
      </c>
      <c r="M2285">
        <f>((Table1[[#This Row],[launched_at]]/60/60)/24)+DATE(1970,1,1)+(-5/24)</f>
        <v>40977.916712962957</v>
      </c>
      <c r="N2285" t="b">
        <v>0</v>
      </c>
      <c r="O2285">
        <v>48</v>
      </c>
      <c r="P2285" t="b">
        <v>1</v>
      </c>
      <c r="Q2285" t="s">
        <v>8276</v>
      </c>
      <c r="R2285" s="5">
        <f>Table1[[#This Row],[pledged]]/D2285</f>
        <v>1.0085533333333332</v>
      </c>
      <c r="S2285" s="6">
        <f>IFERROR(Table1[[#This Row],[pledged]]/Table1[[#This Row],[backers_count]],0)</f>
        <v>63.03458333333333</v>
      </c>
      <c r="T2285" s="5" t="s">
        <v>8325</v>
      </c>
      <c r="U2285" s="5" t="s">
        <v>8326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 t="str">
        <f>TEXT(((Table1[[#This Row],[deadline]]/60/60)/24)+DATE(1970,1,1),"mmm")</f>
        <v>Mar</v>
      </c>
      <c r="K2286" s="14" t="str">
        <f>TEXT(((Table1[[#This Row],[deadline]]/60/60)/24)+DATE(1970,1,1),"yyyy")</f>
        <v>2011</v>
      </c>
      <c r="L2286">
        <v>1297451245</v>
      </c>
      <c r="M2286">
        <f>((Table1[[#This Row],[launched_at]]/60/60)/24)+DATE(1970,1,1)+(-5/24)</f>
        <v>40585.588483796295</v>
      </c>
      <c r="N2286" t="b">
        <v>0</v>
      </c>
      <c r="O2286">
        <v>59</v>
      </c>
      <c r="P2286" t="b">
        <v>1</v>
      </c>
      <c r="Q2286" t="s">
        <v>8276</v>
      </c>
      <c r="R2286" s="5">
        <f>Table1[[#This Row],[pledged]]/D2286</f>
        <v>1.0622116666666668</v>
      </c>
      <c r="S2286" s="6">
        <f>IFERROR(Table1[[#This Row],[pledged]]/Table1[[#This Row],[backers_count]],0)</f>
        <v>108.02152542372882</v>
      </c>
      <c r="T2286" s="5" t="s">
        <v>8325</v>
      </c>
      <c r="U2286" s="5" t="s">
        <v>8326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 t="str">
        <f>TEXT(((Table1[[#This Row],[deadline]]/60/60)/24)+DATE(1970,1,1),"mmm")</f>
        <v>Jun</v>
      </c>
      <c r="K2287" s="14" t="str">
        <f>TEXT(((Table1[[#This Row],[deadline]]/60/60)/24)+DATE(1970,1,1),"yyyy")</f>
        <v>2012</v>
      </c>
      <c r="L2287">
        <v>1338352043</v>
      </c>
      <c r="M2287">
        <f>((Table1[[#This Row],[launched_at]]/60/60)/24)+DATE(1970,1,1)+(-5/24)</f>
        <v>41058.977349537032</v>
      </c>
      <c r="N2287" t="b">
        <v>0</v>
      </c>
      <c r="O2287">
        <v>79</v>
      </c>
      <c r="P2287" t="b">
        <v>1</v>
      </c>
      <c r="Q2287" t="s">
        <v>8276</v>
      </c>
      <c r="R2287" s="5">
        <f>Table1[[#This Row],[pledged]]/D2287</f>
        <v>1.2136666666666667</v>
      </c>
      <c r="S2287" s="6">
        <f>IFERROR(Table1[[#This Row],[pledged]]/Table1[[#This Row],[backers_count]],0)</f>
        <v>46.088607594936711</v>
      </c>
      <c r="T2287" s="5" t="s">
        <v>8325</v>
      </c>
      <c r="U2287" s="5" t="s">
        <v>8326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 t="str">
        <f>TEXT(((Table1[[#This Row],[deadline]]/60/60)/24)+DATE(1970,1,1),"mmm")</f>
        <v>Sep</v>
      </c>
      <c r="K2288" s="14" t="str">
        <f>TEXT(((Table1[[#This Row],[deadline]]/60/60)/24)+DATE(1970,1,1),"yyyy")</f>
        <v>2013</v>
      </c>
      <c r="L2288">
        <v>1376003254</v>
      </c>
      <c r="M2288">
        <f>((Table1[[#This Row],[launched_at]]/60/60)/24)+DATE(1970,1,1)+(-5/24)</f>
        <v>41494.755254629628</v>
      </c>
      <c r="N2288" t="b">
        <v>0</v>
      </c>
      <c r="O2288">
        <v>14</v>
      </c>
      <c r="P2288" t="b">
        <v>1</v>
      </c>
      <c r="Q2288" t="s">
        <v>8276</v>
      </c>
      <c r="R2288" s="5">
        <f>Table1[[#This Row],[pledged]]/D2288</f>
        <v>1.0006666666666666</v>
      </c>
      <c r="S2288" s="6">
        <f>IFERROR(Table1[[#This Row],[pledged]]/Table1[[#This Row],[backers_count]],0)</f>
        <v>107.21428571428571</v>
      </c>
      <c r="T2288" s="5" t="s">
        <v>8325</v>
      </c>
      <c r="U2288" s="5" t="s">
        <v>8326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 t="str">
        <f>TEXT(((Table1[[#This Row],[deadline]]/60/60)/24)+DATE(1970,1,1),"mmm")</f>
        <v>Jun</v>
      </c>
      <c r="K2289" s="14" t="str">
        <f>TEXT(((Table1[[#This Row],[deadline]]/60/60)/24)+DATE(1970,1,1),"yyyy")</f>
        <v>2014</v>
      </c>
      <c r="L2289">
        <v>1401724860</v>
      </c>
      <c r="M2289">
        <f>((Table1[[#This Row],[launched_at]]/60/60)/24)+DATE(1970,1,1)+(-5/24)</f>
        <v>41792.459027777775</v>
      </c>
      <c r="N2289" t="b">
        <v>0</v>
      </c>
      <c r="O2289">
        <v>106</v>
      </c>
      <c r="P2289" t="b">
        <v>1</v>
      </c>
      <c r="Q2289" t="s">
        <v>8276</v>
      </c>
      <c r="R2289" s="5">
        <f>Table1[[#This Row],[pledged]]/D2289</f>
        <v>1.1997755555555556</v>
      </c>
      <c r="S2289" s="6">
        <f>IFERROR(Table1[[#This Row],[pledged]]/Table1[[#This Row],[backers_count]],0)</f>
        <v>50.9338679245283</v>
      </c>
      <c r="T2289" s="5" t="s">
        <v>8325</v>
      </c>
      <c r="U2289" s="5" t="s">
        <v>8326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 t="str">
        <f>TEXT(((Table1[[#This Row],[deadline]]/60/60)/24)+DATE(1970,1,1),"mmm")</f>
        <v>Jun</v>
      </c>
      <c r="K2290" s="14" t="str">
        <f>TEXT(((Table1[[#This Row],[deadline]]/60/60)/24)+DATE(1970,1,1),"yyyy")</f>
        <v>2012</v>
      </c>
      <c r="L2290">
        <v>1339098689</v>
      </c>
      <c r="M2290">
        <f>((Table1[[#This Row],[launched_at]]/60/60)/24)+DATE(1970,1,1)+(-5/24)</f>
        <v>41067.619085648148</v>
      </c>
      <c r="N2290" t="b">
        <v>0</v>
      </c>
      <c r="O2290">
        <v>25</v>
      </c>
      <c r="P2290" t="b">
        <v>1</v>
      </c>
      <c r="Q2290" t="s">
        <v>8276</v>
      </c>
      <c r="R2290" s="5">
        <f>Table1[[#This Row],[pledged]]/D2290</f>
        <v>1.0009999999999999</v>
      </c>
      <c r="S2290" s="6">
        <f>IFERROR(Table1[[#This Row],[pledged]]/Table1[[#This Row],[backers_count]],0)</f>
        <v>40.04</v>
      </c>
      <c r="T2290" s="5" t="s">
        <v>8325</v>
      </c>
      <c r="U2290" s="5" t="s">
        <v>8326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 t="str">
        <f>TEXT(((Table1[[#This Row],[deadline]]/60/60)/24)+DATE(1970,1,1),"mmm")</f>
        <v>Dec</v>
      </c>
      <c r="K2291" s="14" t="str">
        <f>TEXT(((Table1[[#This Row],[deadline]]/60/60)/24)+DATE(1970,1,1),"yyyy")</f>
        <v>2013</v>
      </c>
      <c r="L2291">
        <v>1382659060</v>
      </c>
      <c r="M2291">
        <f>((Table1[[#This Row],[launched_at]]/60/60)/24)+DATE(1970,1,1)+(-5/24)</f>
        <v>41571.790046296293</v>
      </c>
      <c r="N2291" t="b">
        <v>0</v>
      </c>
      <c r="O2291">
        <v>25</v>
      </c>
      <c r="P2291" t="b">
        <v>1</v>
      </c>
      <c r="Q2291" t="s">
        <v>8276</v>
      </c>
      <c r="R2291" s="5">
        <f>Table1[[#This Row],[pledged]]/D2291</f>
        <v>1.0740000000000001</v>
      </c>
      <c r="S2291" s="6">
        <f>IFERROR(Table1[[#This Row],[pledged]]/Table1[[#This Row],[backers_count]],0)</f>
        <v>64.44</v>
      </c>
      <c r="T2291" s="5" t="s">
        <v>8325</v>
      </c>
      <c r="U2291" s="5" t="s">
        <v>8326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 t="str">
        <f>TEXT(((Table1[[#This Row],[deadline]]/60/60)/24)+DATE(1970,1,1),"mmm")</f>
        <v>Dec</v>
      </c>
      <c r="K2292" s="14" t="str">
        <f>TEXT(((Table1[[#This Row],[deadline]]/60/60)/24)+DATE(1970,1,1),"yyyy")</f>
        <v>2009</v>
      </c>
      <c r="L2292">
        <v>1252908330</v>
      </c>
      <c r="M2292">
        <f>((Table1[[#This Row],[launched_at]]/60/60)/24)+DATE(1970,1,1)+(-5/24)</f>
        <v>40070.045486111107</v>
      </c>
      <c r="N2292" t="b">
        <v>0</v>
      </c>
      <c r="O2292">
        <v>29</v>
      </c>
      <c r="P2292" t="b">
        <v>1</v>
      </c>
      <c r="Q2292" t="s">
        <v>8276</v>
      </c>
      <c r="R2292" s="5">
        <f>Table1[[#This Row],[pledged]]/D2292</f>
        <v>1.0406666666666666</v>
      </c>
      <c r="S2292" s="6">
        <f>IFERROR(Table1[[#This Row],[pledged]]/Table1[[#This Row],[backers_count]],0)</f>
        <v>53.827586206896555</v>
      </c>
      <c r="T2292" s="5" t="s">
        <v>8325</v>
      </c>
      <c r="U2292" s="5" t="s">
        <v>8326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 t="str">
        <f>TEXT(((Table1[[#This Row],[deadline]]/60/60)/24)+DATE(1970,1,1),"mmm")</f>
        <v>Apr</v>
      </c>
      <c r="K2293" s="14" t="str">
        <f>TEXT(((Table1[[#This Row],[deadline]]/60/60)/24)+DATE(1970,1,1),"yyyy")</f>
        <v>2012</v>
      </c>
      <c r="L2293">
        <v>1332199618</v>
      </c>
      <c r="M2293">
        <f>((Table1[[#This Row],[launched_at]]/60/60)/24)+DATE(1970,1,1)+(-5/24)</f>
        <v>40987.768726851849</v>
      </c>
      <c r="N2293" t="b">
        <v>0</v>
      </c>
      <c r="O2293">
        <v>43</v>
      </c>
      <c r="P2293" t="b">
        <v>1</v>
      </c>
      <c r="Q2293" t="s">
        <v>8276</v>
      </c>
      <c r="R2293" s="5">
        <f>Table1[[#This Row],[pledged]]/D2293</f>
        <v>1.728</v>
      </c>
      <c r="S2293" s="6">
        <f>IFERROR(Table1[[#This Row],[pledged]]/Table1[[#This Row],[backers_count]],0)</f>
        <v>100.46511627906976</v>
      </c>
      <c r="T2293" s="5" t="s">
        <v>8325</v>
      </c>
      <c r="U2293" s="5" t="s">
        <v>8326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 t="str">
        <f>TEXT(((Table1[[#This Row],[deadline]]/60/60)/24)+DATE(1970,1,1),"mmm")</f>
        <v>Apr</v>
      </c>
      <c r="K2294" s="14" t="str">
        <f>TEXT(((Table1[[#This Row],[deadline]]/60/60)/24)+DATE(1970,1,1),"yyyy")</f>
        <v>2012</v>
      </c>
      <c r="L2294">
        <v>1332175476</v>
      </c>
      <c r="M2294">
        <f>((Table1[[#This Row],[launched_at]]/60/60)/24)+DATE(1970,1,1)+(-5/24)</f>
        <v>40987.489305555551</v>
      </c>
      <c r="N2294" t="b">
        <v>0</v>
      </c>
      <c r="O2294">
        <v>46</v>
      </c>
      <c r="P2294" t="b">
        <v>1</v>
      </c>
      <c r="Q2294" t="s">
        <v>8276</v>
      </c>
      <c r="R2294" s="5">
        <f>Table1[[#This Row],[pledged]]/D2294</f>
        <v>1.072505</v>
      </c>
      <c r="S2294" s="6">
        <f>IFERROR(Table1[[#This Row],[pledged]]/Table1[[#This Row],[backers_count]],0)</f>
        <v>46.630652173913049</v>
      </c>
      <c r="T2294" s="5" t="s">
        <v>8325</v>
      </c>
      <c r="U2294" s="5" t="s">
        <v>8326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 t="str">
        <f>TEXT(((Table1[[#This Row],[deadline]]/60/60)/24)+DATE(1970,1,1),"mmm")</f>
        <v>Sep</v>
      </c>
      <c r="K2295" s="14" t="str">
        <f>TEXT(((Table1[[#This Row],[deadline]]/60/60)/24)+DATE(1970,1,1),"yyyy")</f>
        <v>2012</v>
      </c>
      <c r="L2295">
        <v>1346345999</v>
      </c>
      <c r="M2295">
        <f>((Table1[[#This Row],[launched_at]]/60/60)/24)+DATE(1970,1,1)+(-5/24)</f>
        <v>41151.499988425923</v>
      </c>
      <c r="N2295" t="b">
        <v>0</v>
      </c>
      <c r="O2295">
        <v>27</v>
      </c>
      <c r="P2295" t="b">
        <v>1</v>
      </c>
      <c r="Q2295" t="s">
        <v>8276</v>
      </c>
      <c r="R2295" s="5">
        <f>Table1[[#This Row],[pledged]]/D2295</f>
        <v>1.0823529411764705</v>
      </c>
      <c r="S2295" s="6">
        <f>IFERROR(Table1[[#This Row],[pledged]]/Table1[[#This Row],[backers_count]],0)</f>
        <v>34.074074074074076</v>
      </c>
      <c r="T2295" s="5" t="s">
        <v>8325</v>
      </c>
      <c r="U2295" s="5" t="s">
        <v>8326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 t="str">
        <f>TEXT(((Table1[[#This Row],[deadline]]/60/60)/24)+DATE(1970,1,1),"mmm")</f>
        <v>Jan</v>
      </c>
      <c r="K2296" s="14" t="str">
        <f>TEXT(((Table1[[#This Row],[deadline]]/60/60)/24)+DATE(1970,1,1),"yyyy")</f>
        <v>2013</v>
      </c>
      <c r="L2296">
        <v>1356110480</v>
      </c>
      <c r="M2296">
        <f>((Table1[[#This Row],[launched_at]]/60/60)/24)+DATE(1970,1,1)+(-5/24)</f>
        <v>41264.514814814815</v>
      </c>
      <c r="N2296" t="b">
        <v>0</v>
      </c>
      <c r="O2296">
        <v>112</v>
      </c>
      <c r="P2296" t="b">
        <v>1</v>
      </c>
      <c r="Q2296" t="s">
        <v>8276</v>
      </c>
      <c r="R2296" s="5">
        <f>Table1[[#This Row],[pledged]]/D2296</f>
        <v>1.4608079999999999</v>
      </c>
      <c r="S2296" s="6">
        <f>IFERROR(Table1[[#This Row],[pledged]]/Table1[[#This Row],[backers_count]],0)</f>
        <v>65.214642857142863</v>
      </c>
      <c r="T2296" s="5" t="s">
        <v>8325</v>
      </c>
      <c r="U2296" s="5" t="s">
        <v>8326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 t="str">
        <f>TEXT(((Table1[[#This Row],[deadline]]/60/60)/24)+DATE(1970,1,1),"mmm")</f>
        <v>Jan</v>
      </c>
      <c r="K2297" s="14" t="str">
        <f>TEXT(((Table1[[#This Row],[deadline]]/60/60)/24)+DATE(1970,1,1),"yyyy")</f>
        <v>2013</v>
      </c>
      <c r="L2297">
        <v>1356648856</v>
      </c>
      <c r="M2297">
        <f>((Table1[[#This Row],[launched_at]]/60/60)/24)+DATE(1970,1,1)+(-5/24)</f>
        <v>41270.746018518512</v>
      </c>
      <c r="N2297" t="b">
        <v>0</v>
      </c>
      <c r="O2297">
        <v>34</v>
      </c>
      <c r="P2297" t="b">
        <v>1</v>
      </c>
      <c r="Q2297" t="s">
        <v>8276</v>
      </c>
      <c r="R2297" s="5">
        <f>Table1[[#This Row],[pledged]]/D2297</f>
        <v>1.2524999999999999</v>
      </c>
      <c r="S2297" s="6">
        <f>IFERROR(Table1[[#This Row],[pledged]]/Table1[[#This Row],[backers_count]],0)</f>
        <v>44.205882352941174</v>
      </c>
      <c r="T2297" s="5" t="s">
        <v>8325</v>
      </c>
      <c r="U2297" s="5" t="s">
        <v>8326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 t="str">
        <f>TEXT(((Table1[[#This Row],[deadline]]/60/60)/24)+DATE(1970,1,1),"mmm")</f>
        <v>Feb</v>
      </c>
      <c r="K2298" s="14" t="str">
        <f>TEXT(((Table1[[#This Row],[deadline]]/60/60)/24)+DATE(1970,1,1),"yyyy")</f>
        <v>2012</v>
      </c>
      <c r="L2298">
        <v>1326994426</v>
      </c>
      <c r="M2298">
        <f>((Table1[[#This Row],[launched_at]]/60/60)/24)+DATE(1970,1,1)+(-5/24)</f>
        <v>40927.52344907407</v>
      </c>
      <c r="N2298" t="b">
        <v>0</v>
      </c>
      <c r="O2298">
        <v>145</v>
      </c>
      <c r="P2298" t="b">
        <v>1</v>
      </c>
      <c r="Q2298" t="s">
        <v>8276</v>
      </c>
      <c r="R2298" s="5">
        <f>Table1[[#This Row],[pledged]]/D2298</f>
        <v>1.4907142857142857</v>
      </c>
      <c r="S2298" s="6">
        <f>IFERROR(Table1[[#This Row],[pledged]]/Table1[[#This Row],[backers_count]],0)</f>
        <v>71.965517241379317</v>
      </c>
      <c r="T2298" s="5" t="s">
        <v>8325</v>
      </c>
      <c r="U2298" s="5" t="s">
        <v>8326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 t="str">
        <f>TEXT(((Table1[[#This Row],[deadline]]/60/60)/24)+DATE(1970,1,1),"mmm")</f>
        <v>Mar</v>
      </c>
      <c r="K2299" s="14" t="str">
        <f>TEXT(((Table1[[#This Row],[deadline]]/60/60)/24)+DATE(1970,1,1),"yyyy")</f>
        <v>2012</v>
      </c>
      <c r="L2299">
        <v>1328749249</v>
      </c>
      <c r="M2299">
        <f>((Table1[[#This Row],[launched_at]]/60/60)/24)+DATE(1970,1,1)+(-5/24)</f>
        <v>40947.83390046296</v>
      </c>
      <c r="N2299" t="b">
        <v>0</v>
      </c>
      <c r="O2299">
        <v>19</v>
      </c>
      <c r="P2299" t="b">
        <v>1</v>
      </c>
      <c r="Q2299" t="s">
        <v>8276</v>
      </c>
      <c r="R2299" s="5">
        <f>Table1[[#This Row],[pledged]]/D2299</f>
        <v>1.006</v>
      </c>
      <c r="S2299" s="6">
        <f>IFERROR(Table1[[#This Row],[pledged]]/Table1[[#This Row],[backers_count]],0)</f>
        <v>52.94736842105263</v>
      </c>
      <c r="T2299" s="5" t="s">
        <v>8325</v>
      </c>
      <c r="U2299" s="5" t="s">
        <v>8326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 t="str">
        <f>TEXT(((Table1[[#This Row],[deadline]]/60/60)/24)+DATE(1970,1,1),"mmm")</f>
        <v>Mar</v>
      </c>
      <c r="K2300" s="14" t="str">
        <f>TEXT(((Table1[[#This Row],[deadline]]/60/60)/24)+DATE(1970,1,1),"yyyy")</f>
        <v>2014</v>
      </c>
      <c r="L2300">
        <v>1393272633</v>
      </c>
      <c r="M2300">
        <f>((Table1[[#This Row],[launched_at]]/60/60)/24)+DATE(1970,1,1)+(-5/24)</f>
        <v>41694.632326388884</v>
      </c>
      <c r="N2300" t="b">
        <v>0</v>
      </c>
      <c r="O2300">
        <v>288</v>
      </c>
      <c r="P2300" t="b">
        <v>1</v>
      </c>
      <c r="Q2300" t="s">
        <v>8276</v>
      </c>
      <c r="R2300" s="5">
        <f>Table1[[#This Row],[pledged]]/D2300</f>
        <v>1.0507333333333333</v>
      </c>
      <c r="S2300" s="6">
        <f>IFERROR(Table1[[#This Row],[pledged]]/Table1[[#This Row],[backers_count]],0)</f>
        <v>109.45138888888889</v>
      </c>
      <c r="T2300" s="5" t="s">
        <v>8325</v>
      </c>
      <c r="U2300" s="5" t="s">
        <v>8326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 t="str">
        <f>TEXT(((Table1[[#This Row],[deadline]]/60/60)/24)+DATE(1970,1,1),"mmm")</f>
        <v>Feb</v>
      </c>
      <c r="K2301" s="14" t="str">
        <f>TEXT(((Table1[[#This Row],[deadline]]/60/60)/24)+DATE(1970,1,1),"yyyy")</f>
        <v>2011</v>
      </c>
      <c r="L2301">
        <v>1295657209</v>
      </c>
      <c r="M2301">
        <f>((Table1[[#This Row],[launched_at]]/60/60)/24)+DATE(1970,1,1)+(-5/24)</f>
        <v>40564.824178240735</v>
      </c>
      <c r="N2301" t="b">
        <v>0</v>
      </c>
      <c r="O2301">
        <v>14</v>
      </c>
      <c r="P2301" t="b">
        <v>1</v>
      </c>
      <c r="Q2301" t="s">
        <v>8276</v>
      </c>
      <c r="R2301" s="5">
        <f>Table1[[#This Row],[pledged]]/D2301</f>
        <v>3.5016666666666665</v>
      </c>
      <c r="S2301" s="6">
        <f>IFERROR(Table1[[#This Row],[pledged]]/Table1[[#This Row],[backers_count]],0)</f>
        <v>75.035714285714292</v>
      </c>
      <c r="T2301" s="5" t="s">
        <v>8325</v>
      </c>
      <c r="U2301" s="5" t="s">
        <v>8326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 t="str">
        <f>TEXT(((Table1[[#This Row],[deadline]]/60/60)/24)+DATE(1970,1,1),"mmm")</f>
        <v>Jun</v>
      </c>
      <c r="K2302" s="14" t="str">
        <f>TEXT(((Table1[[#This Row],[deadline]]/60/60)/24)+DATE(1970,1,1),"yyyy")</f>
        <v>2012</v>
      </c>
      <c r="L2302">
        <v>1339694816</v>
      </c>
      <c r="M2302">
        <f>((Table1[[#This Row],[launched_at]]/60/60)/24)+DATE(1970,1,1)+(-5/24)</f>
        <v>41074.518703703703</v>
      </c>
      <c r="N2302" t="b">
        <v>0</v>
      </c>
      <c r="O2302">
        <v>7</v>
      </c>
      <c r="P2302" t="b">
        <v>1</v>
      </c>
      <c r="Q2302" t="s">
        <v>8276</v>
      </c>
      <c r="R2302" s="5">
        <f>Table1[[#This Row],[pledged]]/D2302</f>
        <v>1.0125</v>
      </c>
      <c r="S2302" s="6">
        <f>IFERROR(Table1[[#This Row],[pledged]]/Table1[[#This Row],[backers_count]],0)</f>
        <v>115.71428571428571</v>
      </c>
      <c r="T2302" s="5" t="s">
        <v>8325</v>
      </c>
      <c r="U2302" s="5" t="s">
        <v>8326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 t="str">
        <f>TEXT(((Table1[[#This Row],[deadline]]/60/60)/24)+DATE(1970,1,1),"mmm")</f>
        <v>Jun</v>
      </c>
      <c r="K2303" s="14" t="str">
        <f>TEXT(((Table1[[#This Row],[deadline]]/60/60)/24)+DATE(1970,1,1),"yyyy")</f>
        <v>2013</v>
      </c>
      <c r="L2303">
        <v>1369193496</v>
      </c>
      <c r="M2303">
        <f>((Table1[[#This Row],[launched_at]]/60/60)/24)+DATE(1970,1,1)+(-5/24)</f>
        <v>41415.938611111109</v>
      </c>
      <c r="N2303" t="b">
        <v>1</v>
      </c>
      <c r="O2303">
        <v>211</v>
      </c>
      <c r="P2303" t="b">
        <v>1</v>
      </c>
      <c r="Q2303" t="s">
        <v>8279</v>
      </c>
      <c r="R2303" s="5">
        <f>Table1[[#This Row],[pledged]]/D2303</f>
        <v>1.336044</v>
      </c>
      <c r="S2303" s="6">
        <f>IFERROR(Table1[[#This Row],[pledged]]/Table1[[#This Row],[backers_count]],0)</f>
        <v>31.659810426540286</v>
      </c>
      <c r="T2303" s="5" t="s">
        <v>8325</v>
      </c>
      <c r="U2303" s="5" t="s">
        <v>8329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 t="str">
        <f>TEXT(((Table1[[#This Row],[deadline]]/60/60)/24)+DATE(1970,1,1),"mmm")</f>
        <v>Dec</v>
      </c>
      <c r="K2304" s="14" t="str">
        <f>TEXT(((Table1[[#This Row],[deadline]]/60/60)/24)+DATE(1970,1,1),"yyyy")</f>
        <v>2013</v>
      </c>
      <c r="L2304">
        <v>1385585434</v>
      </c>
      <c r="M2304">
        <f>((Table1[[#This Row],[launched_at]]/60/60)/24)+DATE(1970,1,1)+(-5/24)</f>
        <v>41605.660115740735</v>
      </c>
      <c r="N2304" t="b">
        <v>1</v>
      </c>
      <c r="O2304">
        <v>85</v>
      </c>
      <c r="P2304" t="b">
        <v>1</v>
      </c>
      <c r="Q2304" t="s">
        <v>8279</v>
      </c>
      <c r="R2304" s="5">
        <f>Table1[[#This Row],[pledged]]/D2304</f>
        <v>1.7065217391304348</v>
      </c>
      <c r="S2304" s="6">
        <f>IFERROR(Table1[[#This Row],[pledged]]/Table1[[#This Row],[backers_count]],0)</f>
        <v>46.176470588235297</v>
      </c>
      <c r="T2304" s="5" t="s">
        <v>8325</v>
      </c>
      <c r="U2304" s="5" t="s">
        <v>8329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 t="str">
        <f>TEXT(((Table1[[#This Row],[deadline]]/60/60)/24)+DATE(1970,1,1),"mmm")</f>
        <v>Dec</v>
      </c>
      <c r="K2305" s="14" t="str">
        <f>TEXT(((Table1[[#This Row],[deadline]]/60/60)/24)+DATE(1970,1,1),"yyyy")</f>
        <v>2011</v>
      </c>
      <c r="L2305">
        <v>1320287996</v>
      </c>
      <c r="M2305">
        <f>((Table1[[#This Row],[launched_at]]/60/60)/24)+DATE(1970,1,1)+(-5/24)</f>
        <v>40849.902731481481</v>
      </c>
      <c r="N2305" t="b">
        <v>1</v>
      </c>
      <c r="O2305">
        <v>103</v>
      </c>
      <c r="P2305" t="b">
        <v>1</v>
      </c>
      <c r="Q2305" t="s">
        <v>8279</v>
      </c>
      <c r="R2305" s="5">
        <f>Table1[[#This Row],[pledged]]/D2305</f>
        <v>1.0935829457364341</v>
      </c>
      <c r="S2305" s="6">
        <f>IFERROR(Table1[[#This Row],[pledged]]/Table1[[#This Row],[backers_count]],0)</f>
        <v>68.481650485436887</v>
      </c>
      <c r="T2305" s="5" t="s">
        <v>8325</v>
      </c>
      <c r="U2305" s="5" t="s">
        <v>8329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 t="str">
        <f>TEXT(((Table1[[#This Row],[deadline]]/60/60)/24)+DATE(1970,1,1),"mmm")</f>
        <v>Jan</v>
      </c>
      <c r="K2306" s="14" t="str">
        <f>TEXT(((Table1[[#This Row],[deadline]]/60/60)/24)+DATE(1970,1,1),"yyyy")</f>
        <v>2011</v>
      </c>
      <c r="L2306">
        <v>1290281691</v>
      </c>
      <c r="M2306">
        <f>((Table1[[#This Row],[launched_at]]/60/60)/24)+DATE(1970,1,1)+(-5/24)</f>
        <v>40502.607534722221</v>
      </c>
      <c r="N2306" t="b">
        <v>1</v>
      </c>
      <c r="O2306">
        <v>113</v>
      </c>
      <c r="P2306" t="b">
        <v>1</v>
      </c>
      <c r="Q2306" t="s">
        <v>8279</v>
      </c>
      <c r="R2306" s="5">
        <f>Table1[[#This Row],[pledged]]/D2306</f>
        <v>1.0070033333333335</v>
      </c>
      <c r="S2306" s="6">
        <f>IFERROR(Table1[[#This Row],[pledged]]/Table1[[#This Row],[backers_count]],0)</f>
        <v>53.469203539823013</v>
      </c>
      <c r="T2306" s="5" t="s">
        <v>8325</v>
      </c>
      <c r="U2306" s="5" t="s">
        <v>8329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 t="str">
        <f>TEXT(((Table1[[#This Row],[deadline]]/60/60)/24)+DATE(1970,1,1),"mmm")</f>
        <v>Aug</v>
      </c>
      <c r="K2307" s="14" t="str">
        <f>TEXT(((Table1[[#This Row],[deadline]]/60/60)/24)+DATE(1970,1,1),"yyyy")</f>
        <v>2014</v>
      </c>
      <c r="L2307">
        <v>1405356072</v>
      </c>
      <c r="M2307">
        <f>((Table1[[#This Row],[launched_at]]/60/60)/24)+DATE(1970,1,1)+(-5/24)</f>
        <v>41834.486944444441</v>
      </c>
      <c r="N2307" t="b">
        <v>1</v>
      </c>
      <c r="O2307">
        <v>167</v>
      </c>
      <c r="P2307" t="b">
        <v>1</v>
      </c>
      <c r="Q2307" t="s">
        <v>8279</v>
      </c>
      <c r="R2307" s="5">
        <f>Table1[[#This Row],[pledged]]/D2307</f>
        <v>1.0122777777777778</v>
      </c>
      <c r="S2307" s="6">
        <f>IFERROR(Table1[[#This Row],[pledged]]/Table1[[#This Row],[backers_count]],0)</f>
        <v>109.10778443113773</v>
      </c>
      <c r="T2307" s="5" t="s">
        <v>8325</v>
      </c>
      <c r="U2307" s="5" t="s">
        <v>8329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 t="str">
        <f>TEXT(((Table1[[#This Row],[deadline]]/60/60)/24)+DATE(1970,1,1),"mmm")</f>
        <v>Mar</v>
      </c>
      <c r="K2308" s="14" t="str">
        <f>TEXT(((Table1[[#This Row],[deadline]]/60/60)/24)+DATE(1970,1,1),"yyyy")</f>
        <v>2012</v>
      </c>
      <c r="L2308">
        <v>1328760129</v>
      </c>
      <c r="M2308">
        <f>((Table1[[#This Row],[launched_at]]/60/60)/24)+DATE(1970,1,1)+(-5/24)</f>
        <v>40947.959826388884</v>
      </c>
      <c r="N2308" t="b">
        <v>1</v>
      </c>
      <c r="O2308">
        <v>73</v>
      </c>
      <c r="P2308" t="b">
        <v>1</v>
      </c>
      <c r="Q2308" t="s">
        <v>8279</v>
      </c>
      <c r="R2308" s="5">
        <f>Table1[[#This Row],[pledged]]/D2308</f>
        <v>1.0675857142857144</v>
      </c>
      <c r="S2308" s="6">
        <f>IFERROR(Table1[[#This Row],[pledged]]/Table1[[#This Row],[backers_count]],0)</f>
        <v>51.185616438356163</v>
      </c>
      <c r="T2308" s="5" t="s">
        <v>8325</v>
      </c>
      <c r="U2308" s="5" t="s">
        <v>8329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 t="str">
        <f>TEXT(((Table1[[#This Row],[deadline]]/60/60)/24)+DATE(1970,1,1),"mmm")</f>
        <v>May</v>
      </c>
      <c r="K2309" s="14" t="str">
        <f>TEXT(((Table1[[#This Row],[deadline]]/60/60)/24)+DATE(1970,1,1),"yyyy")</f>
        <v>2012</v>
      </c>
      <c r="L2309">
        <v>1333653333</v>
      </c>
      <c r="M2309">
        <f>((Table1[[#This Row],[launched_at]]/60/60)/24)+DATE(1970,1,1)+(-5/24)</f>
        <v>41004.594131944439</v>
      </c>
      <c r="N2309" t="b">
        <v>1</v>
      </c>
      <c r="O2309">
        <v>75</v>
      </c>
      <c r="P2309" t="b">
        <v>1</v>
      </c>
      <c r="Q2309" t="s">
        <v>8279</v>
      </c>
      <c r="R2309" s="5">
        <f>Table1[[#This Row],[pledged]]/D2309</f>
        <v>1.0665777537961894</v>
      </c>
      <c r="S2309" s="6">
        <f>IFERROR(Table1[[#This Row],[pledged]]/Table1[[#This Row],[backers_count]],0)</f>
        <v>27.936800000000002</v>
      </c>
      <c r="T2309" s="5" t="s">
        <v>8325</v>
      </c>
      <c r="U2309" s="5" t="s">
        <v>8329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 t="str">
        <f>TEXT(((Table1[[#This Row],[deadline]]/60/60)/24)+DATE(1970,1,1),"mmm")</f>
        <v>Aug</v>
      </c>
      <c r="K2310" s="14" t="str">
        <f>TEXT(((Table1[[#This Row],[deadline]]/60/60)/24)+DATE(1970,1,1),"yyyy")</f>
        <v>2014</v>
      </c>
      <c r="L2310">
        <v>1406847996</v>
      </c>
      <c r="M2310">
        <f>((Table1[[#This Row],[launched_at]]/60/60)/24)+DATE(1970,1,1)+(-5/24)</f>
        <v>41851.754583333335</v>
      </c>
      <c r="N2310" t="b">
        <v>1</v>
      </c>
      <c r="O2310">
        <v>614</v>
      </c>
      <c r="P2310" t="b">
        <v>1</v>
      </c>
      <c r="Q2310" t="s">
        <v>8279</v>
      </c>
      <c r="R2310" s="5">
        <f>Table1[[#This Row],[pledged]]/D2310</f>
        <v>1.0130622</v>
      </c>
      <c r="S2310" s="6">
        <f>IFERROR(Table1[[#This Row],[pledged]]/Table1[[#This Row],[backers_count]],0)</f>
        <v>82.496921824104234</v>
      </c>
      <c r="T2310" s="5" t="s">
        <v>8325</v>
      </c>
      <c r="U2310" s="5" t="s">
        <v>8329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 t="str">
        <f>TEXT(((Table1[[#This Row],[deadline]]/60/60)/24)+DATE(1970,1,1),"mmm")</f>
        <v>Mar</v>
      </c>
      <c r="K2311" s="14" t="str">
        <f>TEXT(((Table1[[#This Row],[deadline]]/60/60)/24)+DATE(1970,1,1),"yyyy")</f>
        <v>2013</v>
      </c>
      <c r="L2311">
        <v>1359848537</v>
      </c>
      <c r="M2311">
        <f>((Table1[[#This Row],[launched_at]]/60/60)/24)+DATE(1970,1,1)+(-5/24)</f>
        <v>41307.779363425921</v>
      </c>
      <c r="N2311" t="b">
        <v>1</v>
      </c>
      <c r="O2311">
        <v>107</v>
      </c>
      <c r="P2311" t="b">
        <v>1</v>
      </c>
      <c r="Q2311" t="s">
        <v>8279</v>
      </c>
      <c r="R2311" s="5">
        <f>Table1[[#This Row],[pledged]]/D2311</f>
        <v>1.0667450000000001</v>
      </c>
      <c r="S2311" s="6">
        <f>IFERROR(Table1[[#This Row],[pledged]]/Table1[[#This Row],[backers_count]],0)</f>
        <v>59.817476635514019</v>
      </c>
      <c r="T2311" s="5" t="s">
        <v>8325</v>
      </c>
      <c r="U2311" s="5" t="s">
        <v>8329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 t="str">
        <f>TEXT(((Table1[[#This Row],[deadline]]/60/60)/24)+DATE(1970,1,1),"mmm")</f>
        <v>Mar</v>
      </c>
      <c r="K2312" s="14" t="str">
        <f>TEXT(((Table1[[#This Row],[deadline]]/60/60)/24)+DATE(1970,1,1),"yyyy")</f>
        <v>2013</v>
      </c>
      <c r="L2312">
        <v>1361300615</v>
      </c>
      <c r="M2312">
        <f>((Table1[[#This Row],[launched_at]]/60/60)/24)+DATE(1970,1,1)+(-5/24)</f>
        <v>41324.585821759254</v>
      </c>
      <c r="N2312" t="b">
        <v>1</v>
      </c>
      <c r="O2312">
        <v>1224</v>
      </c>
      <c r="P2312" t="b">
        <v>1</v>
      </c>
      <c r="Q2312" t="s">
        <v>8279</v>
      </c>
      <c r="R2312" s="5">
        <f>Table1[[#This Row],[pledged]]/D2312</f>
        <v>4.288397837837838</v>
      </c>
      <c r="S2312" s="6">
        <f>IFERROR(Table1[[#This Row],[pledged]]/Table1[[#This Row],[backers_count]],0)</f>
        <v>64.816470588235291</v>
      </c>
      <c r="T2312" s="5" t="s">
        <v>8325</v>
      </c>
      <c r="U2312" s="5" t="s">
        <v>8329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 t="str">
        <f>TEXT(((Table1[[#This Row],[deadline]]/60/60)/24)+DATE(1970,1,1),"mmm")</f>
        <v>May</v>
      </c>
      <c r="K2313" s="14" t="str">
        <f>TEXT(((Table1[[#This Row],[deadline]]/60/60)/24)+DATE(1970,1,1),"yyyy")</f>
        <v>2014</v>
      </c>
      <c r="L2313">
        <v>1396829189</v>
      </c>
      <c r="M2313">
        <f>((Table1[[#This Row],[launched_at]]/60/60)/24)+DATE(1970,1,1)+(-5/24)</f>
        <v>41735.796168981477</v>
      </c>
      <c r="N2313" t="b">
        <v>1</v>
      </c>
      <c r="O2313">
        <v>104</v>
      </c>
      <c r="P2313" t="b">
        <v>1</v>
      </c>
      <c r="Q2313" t="s">
        <v>8279</v>
      </c>
      <c r="R2313" s="5">
        <f>Table1[[#This Row],[pledged]]/D2313</f>
        <v>1.0411111111111111</v>
      </c>
      <c r="S2313" s="6">
        <f>IFERROR(Table1[[#This Row],[pledged]]/Table1[[#This Row],[backers_count]],0)</f>
        <v>90.09615384615384</v>
      </c>
      <c r="T2313" s="5" t="s">
        <v>8325</v>
      </c>
      <c r="U2313" s="5" t="s">
        <v>8329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 t="str">
        <f>TEXT(((Table1[[#This Row],[deadline]]/60/60)/24)+DATE(1970,1,1),"mmm")</f>
        <v>Apr</v>
      </c>
      <c r="K2314" s="14" t="str">
        <f>TEXT(((Table1[[#This Row],[deadline]]/60/60)/24)+DATE(1970,1,1),"yyyy")</f>
        <v>2014</v>
      </c>
      <c r="L2314">
        <v>1395155478</v>
      </c>
      <c r="M2314">
        <f>((Table1[[#This Row],[launched_at]]/60/60)/24)+DATE(1970,1,1)+(-5/24)</f>
        <v>41716.424513888887</v>
      </c>
      <c r="N2314" t="b">
        <v>1</v>
      </c>
      <c r="O2314">
        <v>79</v>
      </c>
      <c r="P2314" t="b">
        <v>1</v>
      </c>
      <c r="Q2314" t="s">
        <v>8279</v>
      </c>
      <c r="R2314" s="5">
        <f>Table1[[#This Row],[pledged]]/D2314</f>
        <v>1.0786666666666667</v>
      </c>
      <c r="S2314" s="6">
        <f>IFERROR(Table1[[#This Row],[pledged]]/Table1[[#This Row],[backers_count]],0)</f>
        <v>40.962025316455694</v>
      </c>
      <c r="T2314" s="5" t="s">
        <v>8325</v>
      </c>
      <c r="U2314" s="5" t="s">
        <v>8329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 t="str">
        <f>TEXT(((Table1[[#This Row],[deadline]]/60/60)/24)+DATE(1970,1,1),"mmm")</f>
        <v>May</v>
      </c>
      <c r="K2315" s="14" t="str">
        <f>TEXT(((Table1[[#This Row],[deadline]]/60/60)/24)+DATE(1970,1,1),"yyyy")</f>
        <v>2012</v>
      </c>
      <c r="L2315">
        <v>1333494026</v>
      </c>
      <c r="M2315">
        <f>((Table1[[#This Row],[launched_at]]/60/60)/24)+DATE(1970,1,1)+(-5/24)</f>
        <v>41002.750300925924</v>
      </c>
      <c r="N2315" t="b">
        <v>1</v>
      </c>
      <c r="O2315">
        <v>157</v>
      </c>
      <c r="P2315" t="b">
        <v>1</v>
      </c>
      <c r="Q2315" t="s">
        <v>8279</v>
      </c>
      <c r="R2315" s="5">
        <f>Table1[[#This Row],[pledged]]/D2315</f>
        <v>1.7584040000000001</v>
      </c>
      <c r="S2315" s="6">
        <f>IFERROR(Table1[[#This Row],[pledged]]/Table1[[#This Row],[backers_count]],0)</f>
        <v>56.000127388535034</v>
      </c>
      <c r="T2315" s="5" t="s">
        <v>8325</v>
      </c>
      <c r="U2315" s="5" t="s">
        <v>8329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 t="str">
        <f>TEXT(((Table1[[#This Row],[deadline]]/60/60)/24)+DATE(1970,1,1),"mmm")</f>
        <v>Jun</v>
      </c>
      <c r="K2316" s="14" t="str">
        <f>TEXT(((Table1[[#This Row],[deadline]]/60/60)/24)+DATE(1970,1,1),"yyyy")</f>
        <v>2012</v>
      </c>
      <c r="L2316">
        <v>1336482857</v>
      </c>
      <c r="M2316">
        <f>((Table1[[#This Row],[launched_at]]/60/60)/24)+DATE(1970,1,1)+(-5/24)</f>
        <v>41037.343252314815</v>
      </c>
      <c r="N2316" t="b">
        <v>1</v>
      </c>
      <c r="O2316">
        <v>50</v>
      </c>
      <c r="P2316" t="b">
        <v>1</v>
      </c>
      <c r="Q2316" t="s">
        <v>8279</v>
      </c>
      <c r="R2316" s="5">
        <f>Table1[[#This Row],[pledged]]/D2316</f>
        <v>1.5697000000000001</v>
      </c>
      <c r="S2316" s="6">
        <f>IFERROR(Table1[[#This Row],[pledged]]/Table1[[#This Row],[backers_count]],0)</f>
        <v>37.672800000000002</v>
      </c>
      <c r="T2316" s="5" t="s">
        <v>8325</v>
      </c>
      <c r="U2316" s="5" t="s">
        <v>8329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 t="str">
        <f>TEXT(((Table1[[#This Row],[deadline]]/60/60)/24)+DATE(1970,1,1),"mmm")</f>
        <v>May</v>
      </c>
      <c r="K2317" s="14" t="str">
        <f>TEXT(((Table1[[#This Row],[deadline]]/60/60)/24)+DATE(1970,1,1),"yyyy")</f>
        <v>2012</v>
      </c>
      <c r="L2317">
        <v>1333646743</v>
      </c>
      <c r="M2317">
        <f>((Table1[[#This Row],[launched_at]]/60/60)/24)+DATE(1970,1,1)+(-5/24)</f>
        <v>41004.517858796295</v>
      </c>
      <c r="N2317" t="b">
        <v>1</v>
      </c>
      <c r="O2317">
        <v>64</v>
      </c>
      <c r="P2317" t="b">
        <v>1</v>
      </c>
      <c r="Q2317" t="s">
        <v>8279</v>
      </c>
      <c r="R2317" s="5">
        <f>Table1[[#This Row],[pledged]]/D2317</f>
        <v>1.026</v>
      </c>
      <c r="S2317" s="6">
        <f>IFERROR(Table1[[#This Row],[pledged]]/Table1[[#This Row],[backers_count]],0)</f>
        <v>40.078125</v>
      </c>
      <c r="T2317" s="5" t="s">
        <v>8325</v>
      </c>
      <c r="U2317" s="5" t="s">
        <v>8329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 t="str">
        <f>TEXT(((Table1[[#This Row],[deadline]]/60/60)/24)+DATE(1970,1,1),"mmm")</f>
        <v>Dec</v>
      </c>
      <c r="K2318" s="14" t="str">
        <f>TEXT(((Table1[[#This Row],[deadline]]/60/60)/24)+DATE(1970,1,1),"yyyy")</f>
        <v>2009</v>
      </c>
      <c r="L2318">
        <v>1253726650</v>
      </c>
      <c r="M2318">
        <f>((Table1[[#This Row],[launched_at]]/60/60)/24)+DATE(1970,1,1)+(-5/24)</f>
        <v>40079.516782407409</v>
      </c>
      <c r="N2318" t="b">
        <v>1</v>
      </c>
      <c r="O2318">
        <v>200</v>
      </c>
      <c r="P2318" t="b">
        <v>1</v>
      </c>
      <c r="Q2318" t="s">
        <v>8279</v>
      </c>
      <c r="R2318" s="5">
        <f>Table1[[#This Row],[pledged]]/D2318</f>
        <v>1.0404266666666666</v>
      </c>
      <c r="S2318" s="6">
        <f>IFERROR(Table1[[#This Row],[pledged]]/Table1[[#This Row],[backers_count]],0)</f>
        <v>78.031999999999996</v>
      </c>
      <c r="T2318" s="5" t="s">
        <v>8325</v>
      </c>
      <c r="U2318" s="5" t="s">
        <v>8329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 t="str">
        <f>TEXT(((Table1[[#This Row],[deadline]]/60/60)/24)+DATE(1970,1,1),"mmm")</f>
        <v>Feb</v>
      </c>
      <c r="K2319" s="14" t="str">
        <f>TEXT(((Table1[[#This Row],[deadline]]/60/60)/24)+DATE(1970,1,1),"yyyy")</f>
        <v>2010</v>
      </c>
      <c r="L2319">
        <v>1263474049</v>
      </c>
      <c r="M2319">
        <f>((Table1[[#This Row],[launched_at]]/60/60)/24)+DATE(1970,1,1)+(-5/24)</f>
        <v>40192.33390046296</v>
      </c>
      <c r="N2319" t="b">
        <v>1</v>
      </c>
      <c r="O2319">
        <v>22</v>
      </c>
      <c r="P2319" t="b">
        <v>1</v>
      </c>
      <c r="Q2319" t="s">
        <v>8279</v>
      </c>
      <c r="R2319" s="5">
        <f>Table1[[#This Row],[pledged]]/D2319</f>
        <v>1.04</v>
      </c>
      <c r="S2319" s="6">
        <f>IFERROR(Table1[[#This Row],[pledged]]/Table1[[#This Row],[backers_count]],0)</f>
        <v>18.90909090909091</v>
      </c>
      <c r="T2319" s="5" t="s">
        <v>8325</v>
      </c>
      <c r="U2319" s="5" t="s">
        <v>8329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 t="str">
        <f>TEXT(((Table1[[#This Row],[deadline]]/60/60)/24)+DATE(1970,1,1),"mmm")</f>
        <v>Sep</v>
      </c>
      <c r="K2320" s="14" t="str">
        <f>TEXT(((Table1[[#This Row],[deadline]]/60/60)/24)+DATE(1970,1,1),"yyyy")</f>
        <v>2009</v>
      </c>
      <c r="L2320">
        <v>1251214014</v>
      </c>
      <c r="M2320">
        <f>((Table1[[#This Row],[launched_at]]/60/60)/24)+DATE(1970,1,1)+(-5/24)</f>
        <v>40050.435347222221</v>
      </c>
      <c r="N2320" t="b">
        <v>1</v>
      </c>
      <c r="O2320">
        <v>163</v>
      </c>
      <c r="P2320" t="b">
        <v>1</v>
      </c>
      <c r="Q2320" t="s">
        <v>8279</v>
      </c>
      <c r="R2320" s="5">
        <f>Table1[[#This Row],[pledged]]/D2320</f>
        <v>1.2105999999999999</v>
      </c>
      <c r="S2320" s="6">
        <f>IFERROR(Table1[[#This Row],[pledged]]/Table1[[#This Row],[backers_count]],0)</f>
        <v>37.134969325153371</v>
      </c>
      <c r="T2320" s="5" t="s">
        <v>8325</v>
      </c>
      <c r="U2320" s="5" t="s">
        <v>8329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 t="str">
        <f>TEXT(((Table1[[#This Row],[deadline]]/60/60)/24)+DATE(1970,1,1),"mmm")</f>
        <v>Dec</v>
      </c>
      <c r="K2321" s="14" t="str">
        <f>TEXT(((Table1[[#This Row],[deadline]]/60/60)/24)+DATE(1970,1,1),"yyyy")</f>
        <v>2013</v>
      </c>
      <c r="L2321">
        <v>1384480685</v>
      </c>
      <c r="M2321">
        <f>((Table1[[#This Row],[launched_at]]/60/60)/24)+DATE(1970,1,1)+(-5/24)</f>
        <v>41592.873668981476</v>
      </c>
      <c r="N2321" t="b">
        <v>1</v>
      </c>
      <c r="O2321">
        <v>77</v>
      </c>
      <c r="P2321" t="b">
        <v>1</v>
      </c>
      <c r="Q2321" t="s">
        <v>8279</v>
      </c>
      <c r="R2321" s="5">
        <f>Table1[[#This Row],[pledged]]/D2321</f>
        <v>1.077</v>
      </c>
      <c r="S2321" s="6">
        <f>IFERROR(Table1[[#This Row],[pledged]]/Table1[[#This Row],[backers_count]],0)</f>
        <v>41.961038961038959</v>
      </c>
      <c r="T2321" s="5" t="s">
        <v>8325</v>
      </c>
      <c r="U2321" s="5" t="s">
        <v>8329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 t="str">
        <f>TEXT(((Table1[[#This Row],[deadline]]/60/60)/24)+DATE(1970,1,1),"mmm")</f>
        <v>Apr</v>
      </c>
      <c r="K2322" s="14" t="str">
        <f>TEXT(((Table1[[#This Row],[deadline]]/60/60)/24)+DATE(1970,1,1),"yyyy")</f>
        <v>2014</v>
      </c>
      <c r="L2322">
        <v>1393443400</v>
      </c>
      <c r="M2322">
        <f>((Table1[[#This Row],[launched_at]]/60/60)/24)+DATE(1970,1,1)+(-5/24)</f>
        <v>41696.608796296292</v>
      </c>
      <c r="N2322" t="b">
        <v>1</v>
      </c>
      <c r="O2322">
        <v>89</v>
      </c>
      <c r="P2322" t="b">
        <v>1</v>
      </c>
      <c r="Q2322" t="s">
        <v>8279</v>
      </c>
      <c r="R2322" s="5">
        <f>Table1[[#This Row],[pledged]]/D2322</f>
        <v>1.0866</v>
      </c>
      <c r="S2322" s="6">
        <f>IFERROR(Table1[[#This Row],[pledged]]/Table1[[#This Row],[backers_count]],0)</f>
        <v>61.044943820224717</v>
      </c>
      <c r="T2322" s="5" t="s">
        <v>8325</v>
      </c>
      <c r="U2322" s="5" t="s">
        <v>8329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 t="str">
        <f>TEXT(((Table1[[#This Row],[deadline]]/60/60)/24)+DATE(1970,1,1),"mmm")</f>
        <v>Apr</v>
      </c>
      <c r="K2323" s="14" t="str">
        <f>TEXT(((Table1[[#This Row],[deadline]]/60/60)/24)+DATE(1970,1,1),"yyyy")</f>
        <v>2017</v>
      </c>
      <c r="L2323">
        <v>1488694501</v>
      </c>
      <c r="M2323">
        <f>((Table1[[#This Row],[launched_at]]/60/60)/24)+DATE(1970,1,1)+(-5/24)</f>
        <v>42799.052094907405</v>
      </c>
      <c r="N2323" t="b">
        <v>0</v>
      </c>
      <c r="O2323">
        <v>64</v>
      </c>
      <c r="P2323" t="b">
        <v>0</v>
      </c>
      <c r="Q2323" t="s">
        <v>8298</v>
      </c>
      <c r="R2323" s="5">
        <f>Table1[[#This Row],[pledged]]/D2323</f>
        <v>0.39120962394619685</v>
      </c>
      <c r="S2323" s="6">
        <f>IFERROR(Table1[[#This Row],[pledged]]/Table1[[#This Row],[backers_count]],0)</f>
        <v>64.53125</v>
      </c>
      <c r="T2323" s="5" t="s">
        <v>8336</v>
      </c>
      <c r="U2323" s="5" t="s">
        <v>8352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 t="str">
        <f>TEXT(((Table1[[#This Row],[deadline]]/60/60)/24)+DATE(1970,1,1),"mmm")</f>
        <v>Apr</v>
      </c>
      <c r="K2324" s="14" t="str">
        <f>TEXT(((Table1[[#This Row],[deadline]]/60/60)/24)+DATE(1970,1,1),"yyyy")</f>
        <v>2017</v>
      </c>
      <c r="L2324">
        <v>1489181369</v>
      </c>
      <c r="M2324">
        <f>((Table1[[#This Row],[launched_at]]/60/60)/24)+DATE(1970,1,1)+(-5/24)</f>
        <v>42804.687141203707</v>
      </c>
      <c r="N2324" t="b">
        <v>0</v>
      </c>
      <c r="O2324">
        <v>4</v>
      </c>
      <c r="P2324" t="b">
        <v>0</v>
      </c>
      <c r="Q2324" t="s">
        <v>8298</v>
      </c>
      <c r="R2324" s="5">
        <f>Table1[[#This Row],[pledged]]/D2324</f>
        <v>3.1481481481481478E-2</v>
      </c>
      <c r="S2324" s="6">
        <f>IFERROR(Table1[[#This Row],[pledged]]/Table1[[#This Row],[backers_count]],0)</f>
        <v>21.25</v>
      </c>
      <c r="T2324" s="5" t="s">
        <v>8336</v>
      </c>
      <c r="U2324" s="5" t="s">
        <v>8352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 t="str">
        <f>TEXT(((Table1[[#This Row],[deadline]]/60/60)/24)+DATE(1970,1,1),"mmm")</f>
        <v>Mar</v>
      </c>
      <c r="K2325" s="14" t="str">
        <f>TEXT(((Table1[[#This Row],[deadline]]/60/60)/24)+DATE(1970,1,1),"yyyy")</f>
        <v>2017</v>
      </c>
      <c r="L2325">
        <v>1489428447</v>
      </c>
      <c r="M2325">
        <f>((Table1[[#This Row],[launched_at]]/60/60)/24)+DATE(1970,1,1)+(-5/24)</f>
        <v>42807.54684027777</v>
      </c>
      <c r="N2325" t="b">
        <v>0</v>
      </c>
      <c r="O2325">
        <v>4</v>
      </c>
      <c r="P2325" t="b">
        <v>0</v>
      </c>
      <c r="Q2325" t="s">
        <v>8298</v>
      </c>
      <c r="R2325" s="5">
        <f>Table1[[#This Row],[pledged]]/D2325</f>
        <v>0.48</v>
      </c>
      <c r="S2325" s="6">
        <f>IFERROR(Table1[[#This Row],[pledged]]/Table1[[#This Row],[backers_count]],0)</f>
        <v>30</v>
      </c>
      <c r="T2325" s="5" t="s">
        <v>8336</v>
      </c>
      <c r="U2325" s="5" t="s">
        <v>8352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 t="str">
        <f>TEXT(((Table1[[#This Row],[deadline]]/60/60)/24)+DATE(1970,1,1),"mmm")</f>
        <v>Mar</v>
      </c>
      <c r="K2326" s="14" t="str">
        <f>TEXT(((Table1[[#This Row],[deadline]]/60/60)/24)+DATE(1970,1,1),"yyyy")</f>
        <v>2017</v>
      </c>
      <c r="L2326">
        <v>1487970885</v>
      </c>
      <c r="M2326">
        <f>((Table1[[#This Row],[launched_at]]/60/60)/24)+DATE(1970,1,1)+(-5/24)</f>
        <v>42790.67690972222</v>
      </c>
      <c r="N2326" t="b">
        <v>0</v>
      </c>
      <c r="O2326">
        <v>61</v>
      </c>
      <c r="P2326" t="b">
        <v>0</v>
      </c>
      <c r="Q2326" t="s">
        <v>8298</v>
      </c>
      <c r="R2326" s="5">
        <f>Table1[[#This Row],[pledged]]/D2326</f>
        <v>0.20733333333333334</v>
      </c>
      <c r="S2326" s="6">
        <f>IFERROR(Table1[[#This Row],[pledged]]/Table1[[#This Row],[backers_count]],0)</f>
        <v>25.491803278688526</v>
      </c>
      <c r="T2326" s="5" t="s">
        <v>8336</v>
      </c>
      <c r="U2326" s="5" t="s">
        <v>8352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 t="str">
        <f>TEXT(((Table1[[#This Row],[deadline]]/60/60)/24)+DATE(1970,1,1),"mmm")</f>
        <v>Mar</v>
      </c>
      <c r="K2327" s="14" t="str">
        <f>TEXT(((Table1[[#This Row],[deadline]]/60/60)/24)+DATE(1970,1,1),"yyyy")</f>
        <v>2017</v>
      </c>
      <c r="L2327">
        <v>1488241931</v>
      </c>
      <c r="M2327">
        <f>((Table1[[#This Row],[launched_at]]/60/60)/24)+DATE(1970,1,1)+(-5/24)</f>
        <v>42793.814016203702</v>
      </c>
      <c r="N2327" t="b">
        <v>0</v>
      </c>
      <c r="O2327">
        <v>7</v>
      </c>
      <c r="P2327" t="b">
        <v>0</v>
      </c>
      <c r="Q2327" t="s">
        <v>8298</v>
      </c>
      <c r="R2327" s="5">
        <f>Table1[[#This Row],[pledged]]/D2327</f>
        <v>0.08</v>
      </c>
      <c r="S2327" s="6">
        <f>IFERROR(Table1[[#This Row],[pledged]]/Table1[[#This Row],[backers_count]],0)</f>
        <v>11.428571428571429</v>
      </c>
      <c r="T2327" s="5" t="s">
        <v>8336</v>
      </c>
      <c r="U2327" s="5" t="s">
        <v>8352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 t="str">
        <f>TEXT(((Table1[[#This Row],[deadline]]/60/60)/24)+DATE(1970,1,1),"mmm")</f>
        <v>Apr</v>
      </c>
      <c r="K2328" s="14" t="str">
        <f>TEXT(((Table1[[#This Row],[deadline]]/60/60)/24)+DATE(1970,1,1),"yyyy")</f>
        <v>2017</v>
      </c>
      <c r="L2328">
        <v>1489106948</v>
      </c>
      <c r="M2328">
        <f>((Table1[[#This Row],[launched_at]]/60/60)/24)+DATE(1970,1,1)+(-5/24)</f>
        <v>42803.825787037036</v>
      </c>
      <c r="N2328" t="b">
        <v>0</v>
      </c>
      <c r="O2328">
        <v>1</v>
      </c>
      <c r="P2328" t="b">
        <v>0</v>
      </c>
      <c r="Q2328" t="s">
        <v>8298</v>
      </c>
      <c r="R2328" s="5">
        <f>Table1[[#This Row],[pledged]]/D2328</f>
        <v>7.1999999999999998E-3</v>
      </c>
      <c r="S2328" s="6">
        <f>IFERROR(Table1[[#This Row],[pledged]]/Table1[[#This Row],[backers_count]],0)</f>
        <v>108</v>
      </c>
      <c r="T2328" s="5" t="s">
        <v>8336</v>
      </c>
      <c r="U2328" s="5" t="s">
        <v>8352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 t="str">
        <f>TEXT(((Table1[[#This Row],[deadline]]/60/60)/24)+DATE(1970,1,1),"mmm")</f>
        <v>Aug</v>
      </c>
      <c r="K2329" s="14" t="str">
        <f>TEXT(((Table1[[#This Row],[deadline]]/60/60)/24)+DATE(1970,1,1),"yyyy")</f>
        <v>2014</v>
      </c>
      <c r="L2329">
        <v>1406066440</v>
      </c>
      <c r="M2329">
        <f>((Table1[[#This Row],[launched_at]]/60/60)/24)+DATE(1970,1,1)+(-5/24)</f>
        <v>41842.708796296298</v>
      </c>
      <c r="N2329" t="b">
        <v>1</v>
      </c>
      <c r="O2329">
        <v>3355</v>
      </c>
      <c r="P2329" t="b">
        <v>1</v>
      </c>
      <c r="Q2329" t="s">
        <v>8298</v>
      </c>
      <c r="R2329" s="5">
        <f>Table1[[#This Row],[pledged]]/D2329</f>
        <v>5.2609431428571432</v>
      </c>
      <c r="S2329" s="6">
        <f>IFERROR(Table1[[#This Row],[pledged]]/Table1[[#This Row],[backers_count]],0)</f>
        <v>54.883162444113267</v>
      </c>
      <c r="T2329" s="5" t="s">
        <v>8336</v>
      </c>
      <c r="U2329" s="5" t="s">
        <v>8352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 t="str">
        <f>TEXT(((Table1[[#This Row],[deadline]]/60/60)/24)+DATE(1970,1,1),"mmm")</f>
        <v>Jun</v>
      </c>
      <c r="K2330" s="14" t="str">
        <f>TEXT(((Table1[[#This Row],[deadline]]/60/60)/24)+DATE(1970,1,1),"yyyy")</f>
        <v>2015</v>
      </c>
      <c r="L2330">
        <v>1431715537</v>
      </c>
      <c r="M2330">
        <f>((Table1[[#This Row],[launched_at]]/60/60)/24)+DATE(1970,1,1)+(-5/24)</f>
        <v>42139.573344907411</v>
      </c>
      <c r="N2330" t="b">
        <v>1</v>
      </c>
      <c r="O2330">
        <v>537</v>
      </c>
      <c r="P2330" t="b">
        <v>1</v>
      </c>
      <c r="Q2330" t="s">
        <v>8298</v>
      </c>
      <c r="R2330" s="5">
        <f>Table1[[#This Row],[pledged]]/D2330</f>
        <v>2.5445000000000002</v>
      </c>
      <c r="S2330" s="6">
        <f>IFERROR(Table1[[#This Row],[pledged]]/Table1[[#This Row],[backers_count]],0)</f>
        <v>47.383612662942269</v>
      </c>
      <c r="T2330" s="5" t="s">
        <v>8336</v>
      </c>
      <c r="U2330" s="5" t="s">
        <v>8352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 t="str">
        <f>TEXT(((Table1[[#This Row],[deadline]]/60/60)/24)+DATE(1970,1,1),"mmm")</f>
        <v>Jul</v>
      </c>
      <c r="K2331" s="14" t="str">
        <f>TEXT(((Table1[[#This Row],[deadline]]/60/60)/24)+DATE(1970,1,1),"yyyy")</f>
        <v>2014</v>
      </c>
      <c r="L2331">
        <v>1403017146</v>
      </c>
      <c r="M2331">
        <f>((Table1[[#This Row],[launched_at]]/60/60)/24)+DATE(1970,1,1)+(-5/24)</f>
        <v>41807.416041666664</v>
      </c>
      <c r="N2331" t="b">
        <v>1</v>
      </c>
      <c r="O2331">
        <v>125</v>
      </c>
      <c r="P2331" t="b">
        <v>1</v>
      </c>
      <c r="Q2331" t="s">
        <v>8298</v>
      </c>
      <c r="R2331" s="5">
        <f>Table1[[#This Row],[pledged]]/D2331</f>
        <v>1.0591999999999999</v>
      </c>
      <c r="S2331" s="6">
        <f>IFERROR(Table1[[#This Row],[pledged]]/Table1[[#This Row],[backers_count]],0)</f>
        <v>211.84</v>
      </c>
      <c r="T2331" s="5" t="s">
        <v>8336</v>
      </c>
      <c r="U2331" s="5" t="s">
        <v>8352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 t="str">
        <f>TEXT(((Table1[[#This Row],[deadline]]/60/60)/24)+DATE(1970,1,1),"mmm")</f>
        <v>Dec</v>
      </c>
      <c r="K2332" s="14" t="str">
        <f>TEXT(((Table1[[#This Row],[deadline]]/60/60)/24)+DATE(1970,1,1),"yyyy")</f>
        <v>2015</v>
      </c>
      <c r="L2332">
        <v>1448400943</v>
      </c>
      <c r="M2332">
        <f>((Table1[[#This Row],[launched_at]]/60/60)/24)+DATE(1970,1,1)+(-5/24)</f>
        <v>42332.691469907404</v>
      </c>
      <c r="N2332" t="b">
        <v>1</v>
      </c>
      <c r="O2332">
        <v>163</v>
      </c>
      <c r="P2332" t="b">
        <v>1</v>
      </c>
      <c r="Q2332" t="s">
        <v>8298</v>
      </c>
      <c r="R2332" s="5">
        <f>Table1[[#This Row],[pledged]]/D2332</f>
        <v>1.0242285714285715</v>
      </c>
      <c r="S2332" s="6">
        <f>IFERROR(Table1[[#This Row],[pledged]]/Table1[[#This Row],[backers_count]],0)</f>
        <v>219.92638036809817</v>
      </c>
      <c r="T2332" s="5" t="s">
        <v>8336</v>
      </c>
      <c r="U2332" s="5" t="s">
        <v>8352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 t="str">
        <f>TEXT(((Table1[[#This Row],[deadline]]/60/60)/24)+DATE(1970,1,1),"mmm")</f>
        <v>Aug</v>
      </c>
      <c r="K2333" s="14" t="str">
        <f>TEXT(((Table1[[#This Row],[deadline]]/60/60)/24)+DATE(1970,1,1),"yyyy")</f>
        <v>2014</v>
      </c>
      <c r="L2333">
        <v>1405728490</v>
      </c>
      <c r="M2333">
        <f>((Table1[[#This Row],[launched_at]]/60/60)/24)+DATE(1970,1,1)+(-5/24)</f>
        <v>41838.797337962962</v>
      </c>
      <c r="N2333" t="b">
        <v>1</v>
      </c>
      <c r="O2333">
        <v>283</v>
      </c>
      <c r="P2333" t="b">
        <v>1</v>
      </c>
      <c r="Q2333" t="s">
        <v>8298</v>
      </c>
      <c r="R2333" s="5">
        <f>Table1[[#This Row],[pledged]]/D2333</f>
        <v>1.4431375</v>
      </c>
      <c r="S2333" s="6">
        <f>IFERROR(Table1[[#This Row],[pledged]]/Table1[[#This Row],[backers_count]],0)</f>
        <v>40.795406360424032</v>
      </c>
      <c r="T2333" s="5" t="s">
        <v>8336</v>
      </c>
      <c r="U2333" s="5" t="s">
        <v>8352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 t="str">
        <f>TEXT(((Table1[[#This Row],[deadline]]/60/60)/24)+DATE(1970,1,1),"mmm")</f>
        <v>Feb</v>
      </c>
      <c r="K2334" s="14" t="str">
        <f>TEXT(((Table1[[#This Row],[deadline]]/60/60)/24)+DATE(1970,1,1),"yyyy")</f>
        <v>2015</v>
      </c>
      <c r="L2334">
        <v>1420643071</v>
      </c>
      <c r="M2334">
        <f>((Table1[[#This Row],[launched_at]]/60/60)/24)+DATE(1970,1,1)+(-5/24)</f>
        <v>42011.419803240737</v>
      </c>
      <c r="N2334" t="b">
        <v>1</v>
      </c>
      <c r="O2334">
        <v>352</v>
      </c>
      <c r="P2334" t="b">
        <v>1</v>
      </c>
      <c r="Q2334" t="s">
        <v>8298</v>
      </c>
      <c r="R2334" s="5">
        <f>Table1[[#This Row],[pledged]]/D2334</f>
        <v>1.06308</v>
      </c>
      <c r="S2334" s="6">
        <f>IFERROR(Table1[[#This Row],[pledged]]/Table1[[#This Row],[backers_count]],0)</f>
        <v>75.502840909090907</v>
      </c>
      <c r="T2334" s="5" t="s">
        <v>8336</v>
      </c>
      <c r="U2334" s="5" t="s">
        <v>8352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 t="str">
        <f>TEXT(((Table1[[#This Row],[deadline]]/60/60)/24)+DATE(1970,1,1),"mmm")</f>
        <v>May</v>
      </c>
      <c r="K2335" s="14" t="str">
        <f>TEXT(((Table1[[#This Row],[deadline]]/60/60)/24)+DATE(1970,1,1),"yyyy")</f>
        <v>2014</v>
      </c>
      <c r="L2335">
        <v>1399563390</v>
      </c>
      <c r="M2335">
        <f>((Table1[[#This Row],[launched_at]]/60/60)/24)+DATE(1970,1,1)+(-5/24)</f>
        <v>41767.442013888889</v>
      </c>
      <c r="N2335" t="b">
        <v>1</v>
      </c>
      <c r="O2335">
        <v>94</v>
      </c>
      <c r="P2335" t="b">
        <v>1</v>
      </c>
      <c r="Q2335" t="s">
        <v>8298</v>
      </c>
      <c r="R2335" s="5">
        <f>Table1[[#This Row],[pledged]]/D2335</f>
        <v>2.1216666666666666</v>
      </c>
      <c r="S2335" s="6">
        <f>IFERROR(Table1[[#This Row],[pledged]]/Table1[[#This Row],[backers_count]],0)</f>
        <v>13.542553191489361</v>
      </c>
      <c r="T2335" s="5" t="s">
        <v>8336</v>
      </c>
      <c r="U2335" s="5" t="s">
        <v>8352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 t="str">
        <f>TEXT(((Table1[[#This Row],[deadline]]/60/60)/24)+DATE(1970,1,1),"mmm")</f>
        <v>Nov</v>
      </c>
      <c r="K2336" s="14" t="str">
        <f>TEXT(((Table1[[#This Row],[deadline]]/60/60)/24)+DATE(1970,1,1),"yyyy")</f>
        <v>2014</v>
      </c>
      <c r="L2336">
        <v>1412611498</v>
      </c>
      <c r="M2336">
        <f>((Table1[[#This Row],[launched_at]]/60/60)/24)+DATE(1970,1,1)+(-5/24)</f>
        <v>41918.461782407401</v>
      </c>
      <c r="N2336" t="b">
        <v>1</v>
      </c>
      <c r="O2336">
        <v>67</v>
      </c>
      <c r="P2336" t="b">
        <v>1</v>
      </c>
      <c r="Q2336" t="s">
        <v>8298</v>
      </c>
      <c r="R2336" s="5">
        <f>Table1[[#This Row],[pledged]]/D2336</f>
        <v>1.0195000000000001</v>
      </c>
      <c r="S2336" s="6">
        <f>IFERROR(Table1[[#This Row],[pledged]]/Table1[[#This Row],[backers_count]],0)</f>
        <v>60.865671641791046</v>
      </c>
      <c r="T2336" s="5" t="s">
        <v>8336</v>
      </c>
      <c r="U2336" s="5" t="s">
        <v>8352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 t="str">
        <f>TEXT(((Table1[[#This Row],[deadline]]/60/60)/24)+DATE(1970,1,1),"mmm")</f>
        <v>Jun</v>
      </c>
      <c r="K2337" s="14" t="str">
        <f>TEXT(((Table1[[#This Row],[deadline]]/60/60)/24)+DATE(1970,1,1),"yyyy")</f>
        <v>2014</v>
      </c>
      <c r="L2337">
        <v>1399902243</v>
      </c>
      <c r="M2337">
        <f>((Table1[[#This Row],[launched_at]]/60/60)/24)+DATE(1970,1,1)+(-5/24)</f>
        <v>41771.363923611112</v>
      </c>
      <c r="N2337" t="b">
        <v>1</v>
      </c>
      <c r="O2337">
        <v>221</v>
      </c>
      <c r="P2337" t="b">
        <v>1</v>
      </c>
      <c r="Q2337" t="s">
        <v>8298</v>
      </c>
      <c r="R2337" s="5">
        <f>Table1[[#This Row],[pledged]]/D2337</f>
        <v>1.0227200000000001</v>
      </c>
      <c r="S2337" s="6">
        <f>IFERROR(Table1[[#This Row],[pledged]]/Table1[[#This Row],[backers_count]],0)</f>
        <v>115.69230769230769</v>
      </c>
      <c r="T2337" s="5" t="s">
        <v>8336</v>
      </c>
      <c r="U2337" s="5" t="s">
        <v>8352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 t="str">
        <f>TEXT(((Table1[[#This Row],[deadline]]/60/60)/24)+DATE(1970,1,1),"mmm")</f>
        <v>Mar</v>
      </c>
      <c r="K2338" s="14" t="str">
        <f>TEXT(((Table1[[#This Row],[deadline]]/60/60)/24)+DATE(1970,1,1),"yyyy")</f>
        <v>2014</v>
      </c>
      <c r="L2338">
        <v>1390860695</v>
      </c>
      <c r="M2338">
        <f>((Table1[[#This Row],[launched_at]]/60/60)/24)+DATE(1970,1,1)+(-5/24)</f>
        <v>41666.716377314813</v>
      </c>
      <c r="N2338" t="b">
        <v>1</v>
      </c>
      <c r="O2338">
        <v>2165</v>
      </c>
      <c r="P2338" t="b">
        <v>1</v>
      </c>
      <c r="Q2338" t="s">
        <v>8298</v>
      </c>
      <c r="R2338" s="5">
        <f>Table1[[#This Row],[pledged]]/D2338</f>
        <v>5.2073254999999996</v>
      </c>
      <c r="S2338" s="6">
        <f>IFERROR(Table1[[#This Row],[pledged]]/Table1[[#This Row],[backers_count]],0)</f>
        <v>48.104623556581984</v>
      </c>
      <c r="T2338" s="5" t="s">
        <v>8336</v>
      </c>
      <c r="U2338" s="5" t="s">
        <v>8352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 t="str">
        <f>TEXT(((Table1[[#This Row],[deadline]]/60/60)/24)+DATE(1970,1,1),"mmm")</f>
        <v>Jun</v>
      </c>
      <c r="K2339" s="14" t="str">
        <f>TEXT(((Table1[[#This Row],[deadline]]/60/60)/24)+DATE(1970,1,1),"yyyy")</f>
        <v>2014</v>
      </c>
      <c r="L2339">
        <v>1401204143</v>
      </c>
      <c r="M2339">
        <f>((Table1[[#This Row],[launched_at]]/60/60)/24)+DATE(1970,1,1)+(-5/24)</f>
        <v>41786.432210648149</v>
      </c>
      <c r="N2339" t="b">
        <v>1</v>
      </c>
      <c r="O2339">
        <v>179</v>
      </c>
      <c r="P2339" t="b">
        <v>1</v>
      </c>
      <c r="Q2339" t="s">
        <v>8298</v>
      </c>
      <c r="R2339" s="5">
        <f>Table1[[#This Row],[pledged]]/D2339</f>
        <v>1.1065833333333333</v>
      </c>
      <c r="S2339" s="6">
        <f>IFERROR(Table1[[#This Row],[pledged]]/Table1[[#This Row],[backers_count]],0)</f>
        <v>74.184357541899445</v>
      </c>
      <c r="T2339" s="5" t="s">
        <v>8336</v>
      </c>
      <c r="U2339" s="5" t="s">
        <v>8352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 t="str">
        <f>TEXT(((Table1[[#This Row],[deadline]]/60/60)/24)+DATE(1970,1,1),"mmm")</f>
        <v>Jun</v>
      </c>
      <c r="K2340" s="14" t="str">
        <f>TEXT(((Table1[[#This Row],[deadline]]/60/60)/24)+DATE(1970,1,1),"yyyy")</f>
        <v>2014</v>
      </c>
      <c r="L2340">
        <v>1401485484</v>
      </c>
      <c r="M2340">
        <f>((Table1[[#This Row],[launched_at]]/60/60)/24)+DATE(1970,1,1)+(-5/24)</f>
        <v>41789.688472222217</v>
      </c>
      <c r="N2340" t="b">
        <v>1</v>
      </c>
      <c r="O2340">
        <v>123</v>
      </c>
      <c r="P2340" t="b">
        <v>1</v>
      </c>
      <c r="Q2340" t="s">
        <v>8298</v>
      </c>
      <c r="R2340" s="5">
        <f>Table1[[#This Row],[pledged]]/D2340</f>
        <v>1.0114333333333334</v>
      </c>
      <c r="S2340" s="6">
        <f>IFERROR(Table1[[#This Row],[pledged]]/Table1[[#This Row],[backers_count]],0)</f>
        <v>123.34552845528455</v>
      </c>
      <c r="T2340" s="5" t="s">
        <v>8336</v>
      </c>
      <c r="U2340" s="5" t="s">
        <v>8352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 t="str">
        <f>TEXT(((Table1[[#This Row],[deadline]]/60/60)/24)+DATE(1970,1,1),"mmm")</f>
        <v>Dec</v>
      </c>
      <c r="K2341" s="14" t="str">
        <f>TEXT(((Table1[[#This Row],[deadline]]/60/60)/24)+DATE(1970,1,1),"yyyy")</f>
        <v>2016</v>
      </c>
      <c r="L2341">
        <v>1479496309</v>
      </c>
      <c r="M2341">
        <f>((Table1[[#This Row],[launched_at]]/60/60)/24)+DATE(1970,1,1)+(-5/24)</f>
        <v>42692.591539351844</v>
      </c>
      <c r="N2341" t="b">
        <v>1</v>
      </c>
      <c r="O2341">
        <v>1104</v>
      </c>
      <c r="P2341" t="b">
        <v>1</v>
      </c>
      <c r="Q2341" t="s">
        <v>8298</v>
      </c>
      <c r="R2341" s="5">
        <f>Table1[[#This Row],[pledged]]/D2341</f>
        <v>2.9420799999999998</v>
      </c>
      <c r="S2341" s="6">
        <f>IFERROR(Table1[[#This Row],[pledged]]/Table1[[#This Row],[backers_count]],0)</f>
        <v>66.623188405797094</v>
      </c>
      <c r="T2341" s="5" t="s">
        <v>8336</v>
      </c>
      <c r="U2341" s="5" t="s">
        <v>8352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 t="str">
        <f>TEXT(((Table1[[#This Row],[deadline]]/60/60)/24)+DATE(1970,1,1),"mmm")</f>
        <v>Oct</v>
      </c>
      <c r="K2342" s="14" t="str">
        <f>TEXT(((Table1[[#This Row],[deadline]]/60/60)/24)+DATE(1970,1,1),"yyyy")</f>
        <v>2016</v>
      </c>
      <c r="L2342">
        <v>1475249138</v>
      </c>
      <c r="M2342">
        <f>((Table1[[#This Row],[launched_at]]/60/60)/24)+DATE(1970,1,1)+(-5/24)</f>
        <v>42643.434467592589</v>
      </c>
      <c r="N2342" t="b">
        <v>1</v>
      </c>
      <c r="O2342">
        <v>403</v>
      </c>
      <c r="P2342" t="b">
        <v>1</v>
      </c>
      <c r="Q2342" t="s">
        <v>8298</v>
      </c>
      <c r="R2342" s="5">
        <f>Table1[[#This Row],[pledged]]/D2342</f>
        <v>1.0577749999999999</v>
      </c>
      <c r="S2342" s="6">
        <f>IFERROR(Table1[[#This Row],[pledged]]/Table1[[#This Row],[backers_count]],0)</f>
        <v>104.99007444168734</v>
      </c>
      <c r="T2342" s="5" t="s">
        <v>8336</v>
      </c>
      <c r="U2342" s="5" t="s">
        <v>8352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 t="str">
        <f>TEXT(((Table1[[#This Row],[deadline]]/60/60)/24)+DATE(1970,1,1),"mmm")</f>
        <v>Jul</v>
      </c>
      <c r="K2343" s="14" t="str">
        <f>TEXT(((Table1[[#This Row],[deadline]]/60/60)/24)+DATE(1970,1,1),"yyyy")</f>
        <v>2015</v>
      </c>
      <c r="L2343">
        <v>1434137504</v>
      </c>
      <c r="M2343">
        <f>((Table1[[#This Row],[launched_at]]/60/60)/24)+DATE(1970,1,1)+(-5/24)</f>
        <v>42167.605370370373</v>
      </c>
      <c r="N2343" t="b">
        <v>0</v>
      </c>
      <c r="O2343">
        <v>0</v>
      </c>
      <c r="P2343" t="b">
        <v>0</v>
      </c>
      <c r="Q2343" t="s">
        <v>8272</v>
      </c>
      <c r="R2343" s="5">
        <f>Table1[[#This Row],[pledged]]/D2343</f>
        <v>0</v>
      </c>
      <c r="S2343" s="6">
        <f>IFERROR(Table1[[#This Row],[pledged]]/Table1[[#This Row],[backers_count]],0)</f>
        <v>0</v>
      </c>
      <c r="T2343" s="5" t="s">
        <v>8319</v>
      </c>
      <c r="U2343" s="5" t="s">
        <v>8320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 t="str">
        <f>TEXT(((Table1[[#This Row],[deadline]]/60/60)/24)+DATE(1970,1,1),"mmm")</f>
        <v>Oct</v>
      </c>
      <c r="K2344" s="14" t="str">
        <f>TEXT(((Table1[[#This Row],[deadline]]/60/60)/24)+DATE(1970,1,1),"yyyy")</f>
        <v>2014</v>
      </c>
      <c r="L2344">
        <v>1410799870</v>
      </c>
      <c r="M2344">
        <f>((Table1[[#This Row],[launched_at]]/60/60)/24)+DATE(1970,1,1)+(-5/24)</f>
        <v>41897.49386574074</v>
      </c>
      <c r="N2344" t="b">
        <v>0</v>
      </c>
      <c r="O2344">
        <v>0</v>
      </c>
      <c r="P2344" t="b">
        <v>0</v>
      </c>
      <c r="Q2344" t="s">
        <v>8272</v>
      </c>
      <c r="R2344" s="5">
        <f>Table1[[#This Row],[pledged]]/D2344</f>
        <v>0</v>
      </c>
      <c r="S2344" s="6">
        <f>IFERROR(Table1[[#This Row],[pledged]]/Table1[[#This Row],[backers_count]],0)</f>
        <v>0</v>
      </c>
      <c r="T2344" s="5" t="s">
        <v>8319</v>
      </c>
      <c r="U2344" s="5" t="s">
        <v>8320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 t="str">
        <f>TEXT(((Table1[[#This Row],[deadline]]/60/60)/24)+DATE(1970,1,1),"mmm")</f>
        <v>Jan</v>
      </c>
      <c r="K2345" s="14" t="str">
        <f>TEXT(((Table1[[#This Row],[deadline]]/60/60)/24)+DATE(1970,1,1),"yyyy")</f>
        <v>2016</v>
      </c>
      <c r="L2345">
        <v>1447962505</v>
      </c>
      <c r="M2345">
        <f>((Table1[[#This Row],[launched_at]]/60/60)/24)+DATE(1970,1,1)+(-5/24)</f>
        <v>42327.616956018515</v>
      </c>
      <c r="N2345" t="b">
        <v>0</v>
      </c>
      <c r="O2345">
        <v>1</v>
      </c>
      <c r="P2345" t="b">
        <v>0</v>
      </c>
      <c r="Q2345" t="s">
        <v>8272</v>
      </c>
      <c r="R2345" s="5">
        <f>Table1[[#This Row],[pledged]]/D2345</f>
        <v>0.03</v>
      </c>
      <c r="S2345" s="6">
        <f>IFERROR(Table1[[#This Row],[pledged]]/Table1[[#This Row],[backers_count]],0)</f>
        <v>300</v>
      </c>
      <c r="T2345" s="5" t="s">
        <v>8319</v>
      </c>
      <c r="U2345" s="5" t="s">
        <v>8320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 t="str">
        <f>TEXT(((Table1[[#This Row],[deadline]]/60/60)/24)+DATE(1970,1,1),"mmm")</f>
        <v>Jun</v>
      </c>
      <c r="K2346" s="14" t="str">
        <f>TEXT(((Table1[[#This Row],[deadline]]/60/60)/24)+DATE(1970,1,1),"yyyy")</f>
        <v>2016</v>
      </c>
      <c r="L2346">
        <v>1464197269</v>
      </c>
      <c r="M2346">
        <f>((Table1[[#This Row],[launched_at]]/60/60)/24)+DATE(1970,1,1)+(-5/24)</f>
        <v>42515.519317129627</v>
      </c>
      <c r="N2346" t="b">
        <v>0</v>
      </c>
      <c r="O2346">
        <v>1</v>
      </c>
      <c r="P2346" t="b">
        <v>0</v>
      </c>
      <c r="Q2346" t="s">
        <v>8272</v>
      </c>
      <c r="R2346" s="5">
        <f>Table1[[#This Row],[pledged]]/D2346</f>
        <v>1E-3</v>
      </c>
      <c r="S2346" s="6">
        <f>IFERROR(Table1[[#This Row],[pledged]]/Table1[[#This Row],[backers_count]],0)</f>
        <v>1</v>
      </c>
      <c r="T2346" s="5" t="s">
        <v>8319</v>
      </c>
      <c r="U2346" s="5" t="s">
        <v>8320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 t="str">
        <f>TEXT(((Table1[[#This Row],[deadline]]/60/60)/24)+DATE(1970,1,1),"mmm")</f>
        <v>Mar</v>
      </c>
      <c r="K2347" s="14" t="str">
        <f>TEXT(((Table1[[#This Row],[deadline]]/60/60)/24)+DATE(1970,1,1),"yyyy")</f>
        <v>2015</v>
      </c>
      <c r="L2347">
        <v>1424822556</v>
      </c>
      <c r="M2347">
        <f>((Table1[[#This Row],[launched_at]]/60/60)/24)+DATE(1970,1,1)+(-5/24)</f>
        <v>42059.79347222222</v>
      </c>
      <c r="N2347" t="b">
        <v>0</v>
      </c>
      <c r="O2347">
        <v>0</v>
      </c>
      <c r="P2347" t="b">
        <v>0</v>
      </c>
      <c r="Q2347" t="s">
        <v>8272</v>
      </c>
      <c r="R2347" s="5">
        <f>Table1[[#This Row],[pledged]]/D2347</f>
        <v>0</v>
      </c>
      <c r="S2347" s="6">
        <f>IFERROR(Table1[[#This Row],[pledged]]/Table1[[#This Row],[backers_count]],0)</f>
        <v>0</v>
      </c>
      <c r="T2347" s="5" t="s">
        <v>8319</v>
      </c>
      <c r="U2347" s="5" t="s">
        <v>8320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 t="str">
        <f>TEXT(((Table1[[#This Row],[deadline]]/60/60)/24)+DATE(1970,1,1),"mmm")</f>
        <v>Oct</v>
      </c>
      <c r="K2348" s="14" t="str">
        <f>TEXT(((Table1[[#This Row],[deadline]]/60/60)/24)+DATE(1970,1,1),"yyyy")</f>
        <v>2016</v>
      </c>
      <c r="L2348">
        <v>1472843431</v>
      </c>
      <c r="M2348">
        <f>((Table1[[#This Row],[launched_at]]/60/60)/24)+DATE(1970,1,1)+(-5/24)</f>
        <v>42615.590636574074</v>
      </c>
      <c r="N2348" t="b">
        <v>0</v>
      </c>
      <c r="O2348">
        <v>3</v>
      </c>
      <c r="P2348" t="b">
        <v>0</v>
      </c>
      <c r="Q2348" t="s">
        <v>8272</v>
      </c>
      <c r="R2348" s="5">
        <f>Table1[[#This Row],[pledged]]/D2348</f>
        <v>6.4999999999999997E-4</v>
      </c>
      <c r="S2348" s="6">
        <f>IFERROR(Table1[[#This Row],[pledged]]/Table1[[#This Row],[backers_count]],0)</f>
        <v>13</v>
      </c>
      <c r="T2348" s="5" t="s">
        <v>8319</v>
      </c>
      <c r="U2348" s="5" t="s">
        <v>8320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 t="str">
        <f>TEXT(((Table1[[#This Row],[deadline]]/60/60)/24)+DATE(1970,1,1),"mmm")</f>
        <v>Aug</v>
      </c>
      <c r="K2349" s="14" t="str">
        <f>TEXT(((Table1[[#This Row],[deadline]]/60/60)/24)+DATE(1970,1,1),"yyyy")</f>
        <v>2016</v>
      </c>
      <c r="L2349">
        <v>1469543676</v>
      </c>
      <c r="M2349">
        <f>((Table1[[#This Row],[launched_at]]/60/60)/24)+DATE(1970,1,1)+(-5/24)</f>
        <v>42577.399027777778</v>
      </c>
      <c r="N2349" t="b">
        <v>0</v>
      </c>
      <c r="O2349">
        <v>1</v>
      </c>
      <c r="P2349" t="b">
        <v>0</v>
      </c>
      <c r="Q2349" t="s">
        <v>8272</v>
      </c>
      <c r="R2349" s="5">
        <f>Table1[[#This Row],[pledged]]/D2349</f>
        <v>1.4999999999999999E-2</v>
      </c>
      <c r="S2349" s="6">
        <f>IFERROR(Table1[[#This Row],[pledged]]/Table1[[#This Row],[backers_count]],0)</f>
        <v>15</v>
      </c>
      <c r="T2349" s="5" t="s">
        <v>8319</v>
      </c>
      <c r="U2349" s="5" t="s">
        <v>8320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 t="str">
        <f>TEXT(((Table1[[#This Row],[deadline]]/60/60)/24)+DATE(1970,1,1),"mmm")</f>
        <v>Feb</v>
      </c>
      <c r="K2350" s="14" t="str">
        <f>TEXT(((Table1[[#This Row],[deadline]]/60/60)/24)+DATE(1970,1,1),"yyyy")</f>
        <v>2016</v>
      </c>
      <c r="L2350">
        <v>1450822938</v>
      </c>
      <c r="M2350">
        <f>((Table1[[#This Row],[launched_at]]/60/60)/24)+DATE(1970,1,1)+(-5/24)</f>
        <v>42360.723819444444</v>
      </c>
      <c r="N2350" t="b">
        <v>0</v>
      </c>
      <c r="O2350">
        <v>5</v>
      </c>
      <c r="P2350" t="b">
        <v>0</v>
      </c>
      <c r="Q2350" t="s">
        <v>8272</v>
      </c>
      <c r="R2350" s="5">
        <f>Table1[[#This Row],[pledged]]/D2350</f>
        <v>3.8571428571428572E-3</v>
      </c>
      <c r="S2350" s="6">
        <f>IFERROR(Table1[[#This Row],[pledged]]/Table1[[#This Row],[backers_count]],0)</f>
        <v>54</v>
      </c>
      <c r="T2350" s="5" t="s">
        <v>8319</v>
      </c>
      <c r="U2350" s="5" t="s">
        <v>8320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 t="str">
        <f>TEXT(((Table1[[#This Row],[deadline]]/60/60)/24)+DATE(1970,1,1),"mmm")</f>
        <v>Aug</v>
      </c>
      <c r="K2351" s="14" t="str">
        <f>TEXT(((Table1[[#This Row],[deadline]]/60/60)/24)+DATE(1970,1,1),"yyyy")</f>
        <v>2015</v>
      </c>
      <c r="L2351">
        <v>1436812628</v>
      </c>
      <c r="M2351">
        <f>((Table1[[#This Row],[launched_at]]/60/60)/24)+DATE(1970,1,1)+(-5/24)</f>
        <v>42198.567453703705</v>
      </c>
      <c r="N2351" t="b">
        <v>0</v>
      </c>
      <c r="O2351">
        <v>0</v>
      </c>
      <c r="P2351" t="b">
        <v>0</v>
      </c>
      <c r="Q2351" t="s">
        <v>8272</v>
      </c>
      <c r="R2351" s="5">
        <f>Table1[[#This Row],[pledged]]/D2351</f>
        <v>0</v>
      </c>
      <c r="S2351" s="6">
        <f>IFERROR(Table1[[#This Row],[pledged]]/Table1[[#This Row],[backers_count]],0)</f>
        <v>0</v>
      </c>
      <c r="T2351" s="5" t="s">
        <v>8319</v>
      </c>
      <c r="U2351" s="5" t="s">
        <v>8320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 t="str">
        <f>TEXT(((Table1[[#This Row],[deadline]]/60/60)/24)+DATE(1970,1,1),"mmm")</f>
        <v>Jan</v>
      </c>
      <c r="K2352" s="14" t="str">
        <f>TEXT(((Table1[[#This Row],[deadline]]/60/60)/24)+DATE(1970,1,1),"yyyy")</f>
        <v>2017</v>
      </c>
      <c r="L2352">
        <v>1480882370</v>
      </c>
      <c r="M2352">
        <f>((Table1[[#This Row],[launched_at]]/60/60)/24)+DATE(1970,1,1)+(-5/24)</f>
        <v>42708.633912037032</v>
      </c>
      <c r="N2352" t="b">
        <v>0</v>
      </c>
      <c r="O2352">
        <v>0</v>
      </c>
      <c r="P2352" t="b">
        <v>0</v>
      </c>
      <c r="Q2352" t="s">
        <v>8272</v>
      </c>
      <c r="R2352" s="5">
        <f>Table1[[#This Row],[pledged]]/D2352</f>
        <v>0</v>
      </c>
      <c r="S2352" s="6">
        <f>IFERROR(Table1[[#This Row],[pledged]]/Table1[[#This Row],[backers_count]],0)</f>
        <v>0</v>
      </c>
      <c r="T2352" s="5" t="s">
        <v>8319</v>
      </c>
      <c r="U2352" s="5" t="s">
        <v>8320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 t="str">
        <f>TEXT(((Table1[[#This Row],[deadline]]/60/60)/24)+DATE(1970,1,1),"mmm")</f>
        <v>Apr</v>
      </c>
      <c r="K2353" s="14" t="str">
        <f>TEXT(((Table1[[#This Row],[deadline]]/60/60)/24)+DATE(1970,1,1),"yyyy")</f>
        <v>2015</v>
      </c>
      <c r="L2353">
        <v>1427768739</v>
      </c>
      <c r="M2353">
        <f>((Table1[[#This Row],[launched_at]]/60/60)/24)+DATE(1970,1,1)+(-5/24)</f>
        <v>42093.892812500002</v>
      </c>
      <c r="N2353" t="b">
        <v>0</v>
      </c>
      <c r="O2353">
        <v>7</v>
      </c>
      <c r="P2353" t="b">
        <v>0</v>
      </c>
      <c r="Q2353" t="s">
        <v>8272</v>
      </c>
      <c r="R2353" s="5">
        <f>Table1[[#This Row],[pledged]]/D2353</f>
        <v>5.7142857142857143E-3</v>
      </c>
      <c r="S2353" s="6">
        <f>IFERROR(Table1[[#This Row],[pledged]]/Table1[[#This Row],[backers_count]],0)</f>
        <v>15.428571428571429</v>
      </c>
      <c r="T2353" s="5" t="s">
        <v>8319</v>
      </c>
      <c r="U2353" s="5" t="s">
        <v>8320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 t="str">
        <f>TEXT(((Table1[[#This Row],[deadline]]/60/60)/24)+DATE(1970,1,1),"mmm")</f>
        <v>Jun</v>
      </c>
      <c r="K2354" s="14" t="str">
        <f>TEXT(((Table1[[#This Row],[deadline]]/60/60)/24)+DATE(1970,1,1),"yyyy")</f>
        <v>2015</v>
      </c>
      <c r="L2354">
        <v>1428419552</v>
      </c>
      <c r="M2354">
        <f>((Table1[[#This Row],[launched_at]]/60/60)/24)+DATE(1970,1,1)+(-5/24)</f>
        <v>42101.425370370365</v>
      </c>
      <c r="N2354" t="b">
        <v>0</v>
      </c>
      <c r="O2354">
        <v>0</v>
      </c>
      <c r="P2354" t="b">
        <v>0</v>
      </c>
      <c r="Q2354" t="s">
        <v>8272</v>
      </c>
      <c r="R2354" s="5">
        <f>Table1[[#This Row],[pledged]]/D2354</f>
        <v>0</v>
      </c>
      <c r="S2354" s="6">
        <f>IFERROR(Table1[[#This Row],[pledged]]/Table1[[#This Row],[backers_count]],0)</f>
        <v>0</v>
      </c>
      <c r="T2354" s="5" t="s">
        <v>8319</v>
      </c>
      <c r="U2354" s="5" t="s">
        <v>8320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 t="str">
        <f>TEXT(((Table1[[#This Row],[deadline]]/60/60)/24)+DATE(1970,1,1),"mmm")</f>
        <v>Apr</v>
      </c>
      <c r="K2355" s="14" t="str">
        <f>TEXT(((Table1[[#This Row],[deadline]]/60/60)/24)+DATE(1970,1,1),"yyyy")</f>
        <v>2015</v>
      </c>
      <c r="L2355">
        <v>1428596022</v>
      </c>
      <c r="M2355">
        <f>((Table1[[#This Row],[launched_at]]/60/60)/24)+DATE(1970,1,1)+(-5/24)</f>
        <v>42103.467847222222</v>
      </c>
      <c r="N2355" t="b">
        <v>0</v>
      </c>
      <c r="O2355">
        <v>0</v>
      </c>
      <c r="P2355" t="b">
        <v>0</v>
      </c>
      <c r="Q2355" t="s">
        <v>8272</v>
      </c>
      <c r="R2355" s="5">
        <f>Table1[[#This Row],[pledged]]/D2355</f>
        <v>0</v>
      </c>
      <c r="S2355" s="6">
        <f>IFERROR(Table1[[#This Row],[pledged]]/Table1[[#This Row],[backers_count]],0)</f>
        <v>0</v>
      </c>
      <c r="T2355" s="5" t="s">
        <v>8319</v>
      </c>
      <c r="U2355" s="5" t="s">
        <v>8320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 t="str">
        <f>TEXT(((Table1[[#This Row],[deadline]]/60/60)/24)+DATE(1970,1,1),"mmm")</f>
        <v>Jan</v>
      </c>
      <c r="K2356" s="14" t="str">
        <f>TEXT(((Table1[[#This Row],[deadline]]/60/60)/24)+DATE(1970,1,1),"yyyy")</f>
        <v>2015</v>
      </c>
      <c r="L2356">
        <v>1415726460</v>
      </c>
      <c r="M2356">
        <f>((Table1[[#This Row],[launched_at]]/60/60)/24)+DATE(1970,1,1)+(-5/24)</f>
        <v>41954.51458333333</v>
      </c>
      <c r="N2356" t="b">
        <v>0</v>
      </c>
      <c r="O2356">
        <v>1</v>
      </c>
      <c r="P2356" t="b">
        <v>0</v>
      </c>
      <c r="Q2356" t="s">
        <v>8272</v>
      </c>
      <c r="R2356" s="5">
        <f>Table1[[#This Row],[pledged]]/D2356</f>
        <v>7.1428571428571429E-4</v>
      </c>
      <c r="S2356" s="6">
        <f>IFERROR(Table1[[#This Row],[pledged]]/Table1[[#This Row],[backers_count]],0)</f>
        <v>25</v>
      </c>
      <c r="T2356" s="5" t="s">
        <v>8319</v>
      </c>
      <c r="U2356" s="5" t="s">
        <v>8320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 t="str">
        <f>TEXT(((Table1[[#This Row],[deadline]]/60/60)/24)+DATE(1970,1,1),"mmm")</f>
        <v>May</v>
      </c>
      <c r="K2357" s="14" t="str">
        <f>TEXT(((Table1[[#This Row],[deadline]]/60/60)/24)+DATE(1970,1,1),"yyyy")</f>
        <v>2015</v>
      </c>
      <c r="L2357">
        <v>1428012136</v>
      </c>
      <c r="M2357">
        <f>((Table1[[#This Row],[launched_at]]/60/60)/24)+DATE(1970,1,1)+(-5/24)</f>
        <v>42096.709907407399</v>
      </c>
      <c r="N2357" t="b">
        <v>0</v>
      </c>
      <c r="O2357">
        <v>2</v>
      </c>
      <c r="P2357" t="b">
        <v>0</v>
      </c>
      <c r="Q2357" t="s">
        <v>8272</v>
      </c>
      <c r="R2357" s="5">
        <f>Table1[[#This Row],[pledged]]/D2357</f>
        <v>6.875E-3</v>
      </c>
      <c r="S2357" s="6">
        <f>IFERROR(Table1[[#This Row],[pledged]]/Table1[[#This Row],[backers_count]],0)</f>
        <v>27.5</v>
      </c>
      <c r="T2357" s="5" t="s">
        <v>8319</v>
      </c>
      <c r="U2357" s="5" t="s">
        <v>8320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 t="str">
        <f>TEXT(((Table1[[#This Row],[deadline]]/60/60)/24)+DATE(1970,1,1),"mmm")</f>
        <v>Jun</v>
      </c>
      <c r="K2358" s="14" t="str">
        <f>TEXT(((Table1[[#This Row],[deadline]]/60/60)/24)+DATE(1970,1,1),"yyyy")</f>
        <v>2015</v>
      </c>
      <c r="L2358">
        <v>1430938104</v>
      </c>
      <c r="M2358">
        <f>((Table1[[#This Row],[launched_at]]/60/60)/24)+DATE(1970,1,1)+(-5/24)</f>
        <v>42130.575277777774</v>
      </c>
      <c r="N2358" t="b">
        <v>0</v>
      </c>
      <c r="O2358">
        <v>0</v>
      </c>
      <c r="P2358" t="b">
        <v>0</v>
      </c>
      <c r="Q2358" t="s">
        <v>8272</v>
      </c>
      <c r="R2358" s="5">
        <f>Table1[[#This Row],[pledged]]/D2358</f>
        <v>0</v>
      </c>
      <c r="S2358" s="6">
        <f>IFERROR(Table1[[#This Row],[pledged]]/Table1[[#This Row],[backers_count]],0)</f>
        <v>0</v>
      </c>
      <c r="T2358" s="5" t="s">
        <v>8319</v>
      </c>
      <c r="U2358" s="5" t="s">
        <v>8320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 t="str">
        <f>TEXT(((Table1[[#This Row],[deadline]]/60/60)/24)+DATE(1970,1,1),"mmm")</f>
        <v>Oct</v>
      </c>
      <c r="K2359" s="14" t="str">
        <f>TEXT(((Table1[[#This Row],[deadline]]/60/60)/24)+DATE(1970,1,1),"yyyy")</f>
        <v>2015</v>
      </c>
      <c r="L2359">
        <v>1442501578</v>
      </c>
      <c r="M2359">
        <f>((Table1[[#This Row],[launched_at]]/60/60)/24)+DATE(1970,1,1)+(-5/24)</f>
        <v>42264.411782407398</v>
      </c>
      <c r="N2359" t="b">
        <v>0</v>
      </c>
      <c r="O2359">
        <v>0</v>
      </c>
      <c r="P2359" t="b">
        <v>0</v>
      </c>
      <c r="Q2359" t="s">
        <v>8272</v>
      </c>
      <c r="R2359" s="5">
        <f>Table1[[#This Row],[pledged]]/D2359</f>
        <v>0</v>
      </c>
      <c r="S2359" s="6">
        <f>IFERROR(Table1[[#This Row],[pledged]]/Table1[[#This Row],[backers_count]],0)</f>
        <v>0</v>
      </c>
      <c r="T2359" s="5" t="s">
        <v>8319</v>
      </c>
      <c r="U2359" s="5" t="s">
        <v>8320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 t="str">
        <f>TEXT(((Table1[[#This Row],[deadline]]/60/60)/24)+DATE(1970,1,1),"mmm")</f>
        <v>Jan</v>
      </c>
      <c r="K2360" s="14" t="str">
        <f>TEXT(((Table1[[#This Row],[deadline]]/60/60)/24)+DATE(1970,1,1),"yyyy")</f>
        <v>2015</v>
      </c>
      <c r="L2360">
        <v>1417818036</v>
      </c>
      <c r="M2360">
        <f>((Table1[[#This Row],[launched_at]]/60/60)/24)+DATE(1970,1,1)+(-5/24)</f>
        <v>41978.722638888888</v>
      </c>
      <c r="N2360" t="b">
        <v>0</v>
      </c>
      <c r="O2360">
        <v>0</v>
      </c>
      <c r="P2360" t="b">
        <v>0</v>
      </c>
      <c r="Q2360" t="s">
        <v>8272</v>
      </c>
      <c r="R2360" s="5">
        <f>Table1[[#This Row],[pledged]]/D2360</f>
        <v>0</v>
      </c>
      <c r="S2360" s="6">
        <f>IFERROR(Table1[[#This Row],[pledged]]/Table1[[#This Row],[backers_count]],0)</f>
        <v>0</v>
      </c>
      <c r="T2360" s="5" t="s">
        <v>8319</v>
      </c>
      <c r="U2360" s="5" t="s">
        <v>8320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 t="str">
        <f>TEXT(((Table1[[#This Row],[deadline]]/60/60)/24)+DATE(1970,1,1),"mmm")</f>
        <v>Aug</v>
      </c>
      <c r="K2361" s="14" t="str">
        <f>TEXT(((Table1[[#This Row],[deadline]]/60/60)/24)+DATE(1970,1,1),"yyyy")</f>
        <v>2015</v>
      </c>
      <c r="L2361">
        <v>1433432124</v>
      </c>
      <c r="M2361">
        <f>((Table1[[#This Row],[launched_at]]/60/60)/24)+DATE(1970,1,1)+(-5/24)</f>
        <v>42159.441249999996</v>
      </c>
      <c r="N2361" t="b">
        <v>0</v>
      </c>
      <c r="O2361">
        <v>3</v>
      </c>
      <c r="P2361" t="b">
        <v>0</v>
      </c>
      <c r="Q2361" t="s">
        <v>8272</v>
      </c>
      <c r="R2361" s="5">
        <f>Table1[[#This Row],[pledged]]/D2361</f>
        <v>0.14680000000000001</v>
      </c>
      <c r="S2361" s="6">
        <f>IFERROR(Table1[[#This Row],[pledged]]/Table1[[#This Row],[backers_count]],0)</f>
        <v>367</v>
      </c>
      <c r="T2361" s="5" t="s">
        <v>8319</v>
      </c>
      <c r="U2361" s="5" t="s">
        <v>8320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 t="str">
        <f>TEXT(((Table1[[#This Row],[deadline]]/60/60)/24)+DATE(1970,1,1),"mmm")</f>
        <v>Feb</v>
      </c>
      <c r="K2362" s="14" t="str">
        <f>TEXT(((Table1[[#This Row],[deadline]]/60/60)/24)+DATE(1970,1,1),"yyyy")</f>
        <v>2016</v>
      </c>
      <c r="L2362">
        <v>1452272280</v>
      </c>
      <c r="M2362">
        <f>((Table1[[#This Row],[launched_at]]/60/60)/24)+DATE(1970,1,1)+(-5/24)</f>
        <v>42377.498611111114</v>
      </c>
      <c r="N2362" t="b">
        <v>0</v>
      </c>
      <c r="O2362">
        <v>1</v>
      </c>
      <c r="P2362" t="b">
        <v>0</v>
      </c>
      <c r="Q2362" t="s">
        <v>8272</v>
      </c>
      <c r="R2362" s="5">
        <f>Table1[[#This Row],[pledged]]/D2362</f>
        <v>4.0000000000000002E-4</v>
      </c>
      <c r="S2362" s="6">
        <f>IFERROR(Table1[[#This Row],[pledged]]/Table1[[#This Row],[backers_count]],0)</f>
        <v>2</v>
      </c>
      <c r="T2362" s="5" t="s">
        <v>8319</v>
      </c>
      <c r="U2362" s="5" t="s">
        <v>8320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 t="str">
        <f>TEXT(((Table1[[#This Row],[deadline]]/60/60)/24)+DATE(1970,1,1),"mmm")</f>
        <v>Apr</v>
      </c>
      <c r="K2363" s="14" t="str">
        <f>TEXT(((Table1[[#This Row],[deadline]]/60/60)/24)+DATE(1970,1,1),"yyyy")</f>
        <v>2016</v>
      </c>
      <c r="L2363">
        <v>1459975008</v>
      </c>
      <c r="M2363">
        <f>((Table1[[#This Row],[launched_at]]/60/60)/24)+DATE(1970,1,1)+(-5/24)</f>
        <v>42466.650555555556</v>
      </c>
      <c r="N2363" t="b">
        <v>0</v>
      </c>
      <c r="O2363">
        <v>0</v>
      </c>
      <c r="P2363" t="b">
        <v>0</v>
      </c>
      <c r="Q2363" t="s">
        <v>8272</v>
      </c>
      <c r="R2363" s="5">
        <f>Table1[[#This Row],[pledged]]/D2363</f>
        <v>0</v>
      </c>
      <c r="S2363" s="6">
        <f>IFERROR(Table1[[#This Row],[pledged]]/Table1[[#This Row],[backers_count]],0)</f>
        <v>0</v>
      </c>
      <c r="T2363" s="5" t="s">
        <v>8319</v>
      </c>
      <c r="U2363" s="5" t="s">
        <v>8320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 t="str">
        <f>TEXT(((Table1[[#This Row],[deadline]]/60/60)/24)+DATE(1970,1,1),"mmm")</f>
        <v>Dec</v>
      </c>
      <c r="K2364" s="14" t="str">
        <f>TEXT(((Table1[[#This Row],[deadline]]/60/60)/24)+DATE(1970,1,1),"yyyy")</f>
        <v>2014</v>
      </c>
      <c r="L2364">
        <v>1415723470</v>
      </c>
      <c r="M2364">
        <f>((Table1[[#This Row],[launched_at]]/60/60)/24)+DATE(1970,1,1)+(-5/24)</f>
        <v>41954.47997685185</v>
      </c>
      <c r="N2364" t="b">
        <v>0</v>
      </c>
      <c r="O2364">
        <v>2</v>
      </c>
      <c r="P2364" t="b">
        <v>0</v>
      </c>
      <c r="Q2364" t="s">
        <v>8272</v>
      </c>
      <c r="R2364" s="5">
        <f>Table1[[#This Row],[pledged]]/D2364</f>
        <v>0.2857142857142857</v>
      </c>
      <c r="S2364" s="6">
        <f>IFERROR(Table1[[#This Row],[pledged]]/Table1[[#This Row],[backers_count]],0)</f>
        <v>60</v>
      </c>
      <c r="T2364" s="5" t="s">
        <v>8319</v>
      </c>
      <c r="U2364" s="5" t="s">
        <v>8320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 t="str">
        <f>TEXT(((Table1[[#This Row],[deadline]]/60/60)/24)+DATE(1970,1,1),"mmm")</f>
        <v>Dec</v>
      </c>
      <c r="K2365" s="14" t="str">
        <f>TEXT(((Table1[[#This Row],[deadline]]/60/60)/24)+DATE(1970,1,1),"yyyy")</f>
        <v>2015</v>
      </c>
      <c r="L2365">
        <v>1447460200</v>
      </c>
      <c r="M2365">
        <f>((Table1[[#This Row],[launched_at]]/60/60)/24)+DATE(1970,1,1)+(-5/24)</f>
        <v>42321.803240740737</v>
      </c>
      <c r="N2365" t="b">
        <v>0</v>
      </c>
      <c r="O2365">
        <v>0</v>
      </c>
      <c r="P2365" t="b">
        <v>0</v>
      </c>
      <c r="Q2365" t="s">
        <v>8272</v>
      </c>
      <c r="R2365" s="5">
        <f>Table1[[#This Row],[pledged]]/D2365</f>
        <v>0</v>
      </c>
      <c r="S2365" s="6">
        <f>IFERROR(Table1[[#This Row],[pledged]]/Table1[[#This Row],[backers_count]],0)</f>
        <v>0</v>
      </c>
      <c r="T2365" s="5" t="s">
        <v>8319</v>
      </c>
      <c r="U2365" s="5" t="s">
        <v>8320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 t="str">
        <f>TEXT(((Table1[[#This Row],[deadline]]/60/60)/24)+DATE(1970,1,1),"mmm")</f>
        <v>Oct</v>
      </c>
      <c r="K2366" s="14" t="str">
        <f>TEXT(((Table1[[#This Row],[deadline]]/60/60)/24)+DATE(1970,1,1),"yyyy")</f>
        <v>2015</v>
      </c>
      <c r="L2366">
        <v>1441146356</v>
      </c>
      <c r="M2366">
        <f>((Table1[[#This Row],[launched_at]]/60/60)/24)+DATE(1970,1,1)+(-5/24)</f>
        <v>42248.726342592585</v>
      </c>
      <c r="N2366" t="b">
        <v>0</v>
      </c>
      <c r="O2366">
        <v>0</v>
      </c>
      <c r="P2366" t="b">
        <v>0</v>
      </c>
      <c r="Q2366" t="s">
        <v>8272</v>
      </c>
      <c r="R2366" s="5">
        <f>Table1[[#This Row],[pledged]]/D2366</f>
        <v>0</v>
      </c>
      <c r="S2366" s="6">
        <f>IFERROR(Table1[[#This Row],[pledged]]/Table1[[#This Row],[backers_count]],0)</f>
        <v>0</v>
      </c>
      <c r="T2366" s="5" t="s">
        <v>8319</v>
      </c>
      <c r="U2366" s="5" t="s">
        <v>8320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 t="str">
        <f>TEXT(((Table1[[#This Row],[deadline]]/60/60)/24)+DATE(1970,1,1),"mmm")</f>
        <v>Jan</v>
      </c>
      <c r="K2367" s="14" t="str">
        <f>TEXT(((Table1[[#This Row],[deadline]]/60/60)/24)+DATE(1970,1,1),"yyyy")</f>
        <v>2016</v>
      </c>
      <c r="L2367">
        <v>1449596425</v>
      </c>
      <c r="M2367">
        <f>((Table1[[#This Row],[launched_at]]/60/60)/24)+DATE(1970,1,1)+(-5/24)</f>
        <v>42346.528067129628</v>
      </c>
      <c r="N2367" t="b">
        <v>0</v>
      </c>
      <c r="O2367">
        <v>0</v>
      </c>
      <c r="P2367" t="b">
        <v>0</v>
      </c>
      <c r="Q2367" t="s">
        <v>8272</v>
      </c>
      <c r="R2367" s="5">
        <f>Table1[[#This Row],[pledged]]/D2367</f>
        <v>0</v>
      </c>
      <c r="S2367" s="6">
        <f>IFERROR(Table1[[#This Row],[pledged]]/Table1[[#This Row],[backers_count]],0)</f>
        <v>0</v>
      </c>
      <c r="T2367" s="5" t="s">
        <v>8319</v>
      </c>
      <c r="U2367" s="5" t="s">
        <v>8320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 t="str">
        <f>TEXT(((Table1[[#This Row],[deadline]]/60/60)/24)+DATE(1970,1,1),"mmm")</f>
        <v>Oct</v>
      </c>
      <c r="K2368" s="14" t="str">
        <f>TEXT(((Table1[[#This Row],[deadline]]/60/60)/24)+DATE(1970,1,1),"yyyy")</f>
        <v>2015</v>
      </c>
      <c r="L2368">
        <v>1442839533</v>
      </c>
      <c r="M2368">
        <f>((Table1[[#This Row],[launched_at]]/60/60)/24)+DATE(1970,1,1)+(-5/24)</f>
        <v>42268.323298611103</v>
      </c>
      <c r="N2368" t="b">
        <v>0</v>
      </c>
      <c r="O2368">
        <v>27</v>
      </c>
      <c r="P2368" t="b">
        <v>0</v>
      </c>
      <c r="Q2368" t="s">
        <v>8272</v>
      </c>
      <c r="R2368" s="5">
        <f>Table1[[#This Row],[pledged]]/D2368</f>
        <v>0.1052</v>
      </c>
      <c r="S2368" s="6">
        <f>IFERROR(Table1[[#This Row],[pledged]]/Table1[[#This Row],[backers_count]],0)</f>
        <v>97.407407407407405</v>
      </c>
      <c r="T2368" s="5" t="s">
        <v>8319</v>
      </c>
      <c r="U2368" s="5" t="s">
        <v>8320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 t="str">
        <f>TEXT(((Table1[[#This Row],[deadline]]/60/60)/24)+DATE(1970,1,1),"mmm")</f>
        <v>Apr</v>
      </c>
      <c r="K2369" s="14" t="str">
        <f>TEXT(((Table1[[#This Row],[deadline]]/60/60)/24)+DATE(1970,1,1),"yyyy")</f>
        <v>2016</v>
      </c>
      <c r="L2369">
        <v>1456442216</v>
      </c>
      <c r="M2369">
        <f>((Table1[[#This Row],[launched_at]]/60/60)/24)+DATE(1970,1,1)+(-5/24)</f>
        <v>42425.761759259258</v>
      </c>
      <c r="N2369" t="b">
        <v>0</v>
      </c>
      <c r="O2369">
        <v>14</v>
      </c>
      <c r="P2369" t="b">
        <v>0</v>
      </c>
      <c r="Q2369" t="s">
        <v>8272</v>
      </c>
      <c r="R2369" s="5">
        <f>Table1[[#This Row],[pledged]]/D2369</f>
        <v>1.34E-2</v>
      </c>
      <c r="S2369" s="6">
        <f>IFERROR(Table1[[#This Row],[pledged]]/Table1[[#This Row],[backers_count]],0)</f>
        <v>47.857142857142854</v>
      </c>
      <c r="T2369" s="5" t="s">
        <v>8319</v>
      </c>
      <c r="U2369" s="5" t="s">
        <v>8320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 t="str">
        <f>TEXT(((Table1[[#This Row],[deadline]]/60/60)/24)+DATE(1970,1,1),"mmm")</f>
        <v>Apr</v>
      </c>
      <c r="K2370" s="14" t="str">
        <f>TEXT(((Table1[[#This Row],[deadline]]/60/60)/24)+DATE(1970,1,1),"yyyy")</f>
        <v>2015</v>
      </c>
      <c r="L2370">
        <v>1425143965</v>
      </c>
      <c r="M2370">
        <f>((Table1[[#This Row],[launched_at]]/60/60)/24)+DATE(1970,1,1)+(-5/24)</f>
        <v>42063.513483796291</v>
      </c>
      <c r="N2370" t="b">
        <v>0</v>
      </c>
      <c r="O2370">
        <v>2</v>
      </c>
      <c r="P2370" t="b">
        <v>0</v>
      </c>
      <c r="Q2370" t="s">
        <v>8272</v>
      </c>
      <c r="R2370" s="5">
        <f>Table1[[#This Row],[pledged]]/D2370</f>
        <v>2.5000000000000001E-3</v>
      </c>
      <c r="S2370" s="6">
        <f>IFERROR(Table1[[#This Row],[pledged]]/Table1[[#This Row],[backers_count]],0)</f>
        <v>50</v>
      </c>
      <c r="T2370" s="5" t="s">
        <v>8319</v>
      </c>
      <c r="U2370" s="5" t="s">
        <v>8320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 t="str">
        <f>TEXT(((Table1[[#This Row],[deadline]]/60/60)/24)+DATE(1970,1,1),"mmm")</f>
        <v>Feb</v>
      </c>
      <c r="K2371" s="14" t="str">
        <f>TEXT(((Table1[[#This Row],[deadline]]/60/60)/24)+DATE(1970,1,1),"yyyy")</f>
        <v>2016</v>
      </c>
      <c r="L2371">
        <v>1452540611</v>
      </c>
      <c r="M2371">
        <f>((Table1[[#This Row],[launched_at]]/60/60)/24)+DATE(1970,1,1)+(-5/24)</f>
        <v>42380.60429398148</v>
      </c>
      <c r="N2371" t="b">
        <v>0</v>
      </c>
      <c r="O2371">
        <v>0</v>
      </c>
      <c r="P2371" t="b">
        <v>0</v>
      </c>
      <c r="Q2371" t="s">
        <v>8272</v>
      </c>
      <c r="R2371" s="5">
        <f>Table1[[#This Row],[pledged]]/D2371</f>
        <v>0</v>
      </c>
      <c r="S2371" s="6">
        <f>IFERROR(Table1[[#This Row],[pledged]]/Table1[[#This Row],[backers_count]],0)</f>
        <v>0</v>
      </c>
      <c r="T2371" s="5" t="s">
        <v>8319</v>
      </c>
      <c r="U2371" s="5" t="s">
        <v>8320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 t="str">
        <f>TEXT(((Table1[[#This Row],[deadline]]/60/60)/24)+DATE(1970,1,1),"mmm")</f>
        <v>Dec</v>
      </c>
      <c r="K2372" s="14" t="str">
        <f>TEXT(((Table1[[#This Row],[deadline]]/60/60)/24)+DATE(1970,1,1),"yyyy")</f>
        <v>2014</v>
      </c>
      <c r="L2372">
        <v>1416285141</v>
      </c>
      <c r="M2372">
        <f>((Table1[[#This Row],[launched_at]]/60/60)/24)+DATE(1970,1,1)+(-5/24)</f>
        <v>41960.980798611105</v>
      </c>
      <c r="N2372" t="b">
        <v>0</v>
      </c>
      <c r="O2372">
        <v>4</v>
      </c>
      <c r="P2372" t="b">
        <v>0</v>
      </c>
      <c r="Q2372" t="s">
        <v>8272</v>
      </c>
      <c r="R2372" s="5">
        <f>Table1[[#This Row],[pledged]]/D2372</f>
        <v>3.2799999999999999E-3</v>
      </c>
      <c r="S2372" s="6">
        <f>IFERROR(Table1[[#This Row],[pledged]]/Table1[[#This Row],[backers_count]],0)</f>
        <v>20.5</v>
      </c>
      <c r="T2372" s="5" t="s">
        <v>8319</v>
      </c>
      <c r="U2372" s="5" t="s">
        <v>8320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 t="str">
        <f>TEXT(((Table1[[#This Row],[deadline]]/60/60)/24)+DATE(1970,1,1),"mmm")</f>
        <v>Jun</v>
      </c>
      <c r="K2373" s="14" t="str">
        <f>TEXT(((Table1[[#This Row],[deadline]]/60/60)/24)+DATE(1970,1,1),"yyyy")</f>
        <v>2015</v>
      </c>
      <c r="L2373">
        <v>1432665596</v>
      </c>
      <c r="M2373">
        <f>((Table1[[#This Row],[launched_at]]/60/60)/24)+DATE(1970,1,1)+(-5/24)</f>
        <v>42150.569398148145</v>
      </c>
      <c r="N2373" t="b">
        <v>0</v>
      </c>
      <c r="O2373">
        <v>0</v>
      </c>
      <c r="P2373" t="b">
        <v>0</v>
      </c>
      <c r="Q2373" t="s">
        <v>8272</v>
      </c>
      <c r="R2373" s="5">
        <f>Table1[[#This Row],[pledged]]/D2373</f>
        <v>0</v>
      </c>
      <c r="S2373" s="6">
        <f>IFERROR(Table1[[#This Row],[pledged]]/Table1[[#This Row],[backers_count]],0)</f>
        <v>0</v>
      </c>
      <c r="T2373" s="5" t="s">
        <v>8319</v>
      </c>
      <c r="U2373" s="5" t="s">
        <v>8320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 t="str">
        <f>TEXT(((Table1[[#This Row],[deadline]]/60/60)/24)+DATE(1970,1,1),"mmm")</f>
        <v>Apr</v>
      </c>
      <c r="K2374" s="14" t="str">
        <f>TEXT(((Table1[[#This Row],[deadline]]/60/60)/24)+DATE(1970,1,1),"yyyy")</f>
        <v>2015</v>
      </c>
      <c r="L2374">
        <v>1427247571</v>
      </c>
      <c r="M2374">
        <f>((Table1[[#This Row],[launched_at]]/60/60)/24)+DATE(1970,1,1)+(-5/24)</f>
        <v>42087.860775462956</v>
      </c>
      <c r="N2374" t="b">
        <v>0</v>
      </c>
      <c r="O2374">
        <v>6</v>
      </c>
      <c r="P2374" t="b">
        <v>0</v>
      </c>
      <c r="Q2374" t="s">
        <v>8272</v>
      </c>
      <c r="R2374" s="5">
        <f>Table1[[#This Row],[pledged]]/D2374</f>
        <v>3.272727272727273E-2</v>
      </c>
      <c r="S2374" s="6">
        <f>IFERROR(Table1[[#This Row],[pledged]]/Table1[[#This Row],[backers_count]],0)</f>
        <v>30</v>
      </c>
      <c r="T2374" s="5" t="s">
        <v>8319</v>
      </c>
      <c r="U2374" s="5" t="s">
        <v>8320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 t="str">
        <f>TEXT(((Table1[[#This Row],[deadline]]/60/60)/24)+DATE(1970,1,1),"mmm")</f>
        <v>Aug</v>
      </c>
      <c r="K2375" s="14" t="str">
        <f>TEXT(((Table1[[#This Row],[deadline]]/60/60)/24)+DATE(1970,1,1),"yyyy")</f>
        <v>2015</v>
      </c>
      <c r="L2375">
        <v>1438271624</v>
      </c>
      <c r="M2375">
        <f>((Table1[[#This Row],[launched_at]]/60/60)/24)+DATE(1970,1,1)+(-5/24)</f>
        <v>42215.453981481485</v>
      </c>
      <c r="N2375" t="b">
        <v>0</v>
      </c>
      <c r="O2375">
        <v>1</v>
      </c>
      <c r="P2375" t="b">
        <v>0</v>
      </c>
      <c r="Q2375" t="s">
        <v>8272</v>
      </c>
      <c r="R2375" s="5">
        <f>Table1[[#This Row],[pledged]]/D2375</f>
        <v>5.8823529411764708E-5</v>
      </c>
      <c r="S2375" s="6">
        <f>IFERROR(Table1[[#This Row],[pledged]]/Table1[[#This Row],[backers_count]],0)</f>
        <v>50</v>
      </c>
      <c r="T2375" s="5" t="s">
        <v>8319</v>
      </c>
      <c r="U2375" s="5" t="s">
        <v>8320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 t="str">
        <f>TEXT(((Table1[[#This Row],[deadline]]/60/60)/24)+DATE(1970,1,1),"mmm")</f>
        <v>Feb</v>
      </c>
      <c r="K2376" s="14" t="str">
        <f>TEXT(((Table1[[#This Row],[deadline]]/60/60)/24)+DATE(1970,1,1),"yyyy")</f>
        <v>2015</v>
      </c>
      <c r="L2376">
        <v>1421180060</v>
      </c>
      <c r="M2376">
        <f>((Table1[[#This Row],[launched_at]]/60/60)/24)+DATE(1970,1,1)+(-5/24)</f>
        <v>42017.634953703695</v>
      </c>
      <c r="N2376" t="b">
        <v>0</v>
      </c>
      <c r="O2376">
        <v>1</v>
      </c>
      <c r="P2376" t="b">
        <v>0</v>
      </c>
      <c r="Q2376" t="s">
        <v>8272</v>
      </c>
      <c r="R2376" s="5">
        <f>Table1[[#This Row],[pledged]]/D2376</f>
        <v>4.5454545454545455E-4</v>
      </c>
      <c r="S2376" s="6">
        <f>IFERROR(Table1[[#This Row],[pledged]]/Table1[[#This Row],[backers_count]],0)</f>
        <v>10</v>
      </c>
      <c r="T2376" s="5" t="s">
        <v>8319</v>
      </c>
      <c r="U2376" s="5" t="s">
        <v>8320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 t="str">
        <f>TEXT(((Table1[[#This Row],[deadline]]/60/60)/24)+DATE(1970,1,1),"mmm")</f>
        <v>Sep</v>
      </c>
      <c r="K2377" s="14" t="str">
        <f>TEXT(((Table1[[#This Row],[deadline]]/60/60)/24)+DATE(1970,1,1),"yyyy")</f>
        <v>2016</v>
      </c>
      <c r="L2377">
        <v>1470859437</v>
      </c>
      <c r="M2377">
        <f>((Table1[[#This Row],[launched_at]]/60/60)/24)+DATE(1970,1,1)+(-5/24)</f>
        <v>42592.627743055556</v>
      </c>
      <c r="N2377" t="b">
        <v>0</v>
      </c>
      <c r="O2377">
        <v>0</v>
      </c>
      <c r="P2377" t="b">
        <v>0</v>
      </c>
      <c r="Q2377" t="s">
        <v>8272</v>
      </c>
      <c r="R2377" s="5">
        <f>Table1[[#This Row],[pledged]]/D2377</f>
        <v>0</v>
      </c>
      <c r="S2377" s="6">
        <f>IFERROR(Table1[[#This Row],[pledged]]/Table1[[#This Row],[backers_count]],0)</f>
        <v>0</v>
      </c>
      <c r="T2377" s="5" t="s">
        <v>8319</v>
      </c>
      <c r="U2377" s="5" t="s">
        <v>8320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 t="str">
        <f>TEXT(((Table1[[#This Row],[deadline]]/60/60)/24)+DATE(1970,1,1),"mmm")</f>
        <v>Dec</v>
      </c>
      <c r="K2378" s="14" t="str">
        <f>TEXT(((Table1[[#This Row],[deadline]]/60/60)/24)+DATE(1970,1,1),"yyyy")</f>
        <v>2015</v>
      </c>
      <c r="L2378">
        <v>1447193566</v>
      </c>
      <c r="M2378">
        <f>((Table1[[#This Row],[launched_at]]/60/60)/24)+DATE(1970,1,1)+(-5/24)</f>
        <v>42318.717199074068</v>
      </c>
      <c r="N2378" t="b">
        <v>0</v>
      </c>
      <c r="O2378">
        <v>4</v>
      </c>
      <c r="P2378" t="b">
        <v>0</v>
      </c>
      <c r="Q2378" t="s">
        <v>8272</v>
      </c>
      <c r="R2378" s="5">
        <f>Table1[[#This Row],[pledged]]/D2378</f>
        <v>0.10877666666666666</v>
      </c>
      <c r="S2378" s="6">
        <f>IFERROR(Table1[[#This Row],[pledged]]/Table1[[#This Row],[backers_count]],0)</f>
        <v>81.582499999999996</v>
      </c>
      <c r="T2378" s="5" t="s">
        <v>8319</v>
      </c>
      <c r="U2378" s="5" t="s">
        <v>8320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 t="str">
        <f>TEXT(((Table1[[#This Row],[deadline]]/60/60)/24)+DATE(1970,1,1),"mmm")</f>
        <v>Nov</v>
      </c>
      <c r="K2379" s="14" t="str">
        <f>TEXT(((Table1[[#This Row],[deadline]]/60/60)/24)+DATE(1970,1,1),"yyyy")</f>
        <v>2016</v>
      </c>
      <c r="L2379">
        <v>1477515183</v>
      </c>
      <c r="M2379">
        <f>((Table1[[#This Row],[launched_at]]/60/60)/24)+DATE(1970,1,1)+(-5/24)</f>
        <v>42669.661840277775</v>
      </c>
      <c r="N2379" t="b">
        <v>0</v>
      </c>
      <c r="O2379">
        <v>0</v>
      </c>
      <c r="P2379" t="b">
        <v>0</v>
      </c>
      <c r="Q2379" t="s">
        <v>8272</v>
      </c>
      <c r="R2379" s="5">
        <f>Table1[[#This Row],[pledged]]/D2379</f>
        <v>0</v>
      </c>
      <c r="S2379" s="6">
        <f>IFERROR(Table1[[#This Row],[pledged]]/Table1[[#This Row],[backers_count]],0)</f>
        <v>0</v>
      </c>
      <c r="T2379" s="5" t="s">
        <v>8319</v>
      </c>
      <c r="U2379" s="5" t="s">
        <v>8320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 t="str">
        <f>TEXT(((Table1[[#This Row],[deadline]]/60/60)/24)+DATE(1970,1,1),"mmm")</f>
        <v>Aug</v>
      </c>
      <c r="K2380" s="14" t="str">
        <f>TEXT(((Table1[[#This Row],[deadline]]/60/60)/24)+DATE(1970,1,1),"yyyy")</f>
        <v>2015</v>
      </c>
      <c r="L2380">
        <v>1438042730</v>
      </c>
      <c r="M2380">
        <f>((Table1[[#This Row],[launched_at]]/60/60)/24)+DATE(1970,1,1)+(-5/24)</f>
        <v>42212.804745370369</v>
      </c>
      <c r="N2380" t="b">
        <v>0</v>
      </c>
      <c r="O2380">
        <v>0</v>
      </c>
      <c r="P2380" t="b">
        <v>0</v>
      </c>
      <c r="Q2380" t="s">
        <v>8272</v>
      </c>
      <c r="R2380" s="5">
        <f>Table1[[#This Row],[pledged]]/D2380</f>
        <v>0</v>
      </c>
      <c r="S2380" s="6">
        <f>IFERROR(Table1[[#This Row],[pledged]]/Table1[[#This Row],[backers_count]],0)</f>
        <v>0</v>
      </c>
      <c r="T2380" s="5" t="s">
        <v>8319</v>
      </c>
      <c r="U2380" s="5" t="s">
        <v>8320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 t="str">
        <f>TEXT(((Table1[[#This Row],[deadline]]/60/60)/24)+DATE(1970,1,1),"mmm")</f>
        <v>Oct</v>
      </c>
      <c r="K2381" s="14" t="str">
        <f>TEXT(((Table1[[#This Row],[deadline]]/60/60)/24)+DATE(1970,1,1),"yyyy")</f>
        <v>2015</v>
      </c>
      <c r="L2381">
        <v>1440116616</v>
      </c>
      <c r="M2381">
        <f>((Table1[[#This Row],[launched_at]]/60/60)/24)+DATE(1970,1,1)+(-5/24)</f>
        <v>42236.808055555557</v>
      </c>
      <c r="N2381" t="b">
        <v>0</v>
      </c>
      <c r="O2381">
        <v>0</v>
      </c>
      <c r="P2381" t="b">
        <v>0</v>
      </c>
      <c r="Q2381" t="s">
        <v>8272</v>
      </c>
      <c r="R2381" s="5">
        <f>Table1[[#This Row],[pledged]]/D2381</f>
        <v>0</v>
      </c>
      <c r="S2381" s="6">
        <f>IFERROR(Table1[[#This Row],[pledged]]/Table1[[#This Row],[backers_count]],0)</f>
        <v>0</v>
      </c>
      <c r="T2381" s="5" t="s">
        <v>8319</v>
      </c>
      <c r="U2381" s="5" t="s">
        <v>8320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 t="str">
        <f>TEXT(((Table1[[#This Row],[deadline]]/60/60)/24)+DATE(1970,1,1),"mmm")</f>
        <v>Oct</v>
      </c>
      <c r="K2382" s="14" t="str">
        <f>TEXT(((Table1[[#This Row],[deadline]]/60/60)/24)+DATE(1970,1,1),"yyyy")</f>
        <v>2015</v>
      </c>
      <c r="L2382">
        <v>1441134142</v>
      </c>
      <c r="M2382">
        <f>((Table1[[#This Row],[launched_at]]/60/60)/24)+DATE(1970,1,1)+(-5/24)</f>
        <v>42248.584976851846</v>
      </c>
      <c r="N2382" t="b">
        <v>0</v>
      </c>
      <c r="O2382">
        <v>3</v>
      </c>
      <c r="P2382" t="b">
        <v>0</v>
      </c>
      <c r="Q2382" t="s">
        <v>8272</v>
      </c>
      <c r="R2382" s="5">
        <f>Table1[[#This Row],[pledged]]/D2382</f>
        <v>3.6666666666666666E-3</v>
      </c>
      <c r="S2382" s="6">
        <f>IFERROR(Table1[[#This Row],[pledged]]/Table1[[#This Row],[backers_count]],0)</f>
        <v>18.333333333333332</v>
      </c>
      <c r="T2382" s="5" t="s">
        <v>8319</v>
      </c>
      <c r="U2382" s="5" t="s">
        <v>8320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 t="str">
        <f>TEXT(((Table1[[#This Row],[deadline]]/60/60)/24)+DATE(1970,1,1),"mmm")</f>
        <v>Apr</v>
      </c>
      <c r="K2383" s="14" t="str">
        <f>TEXT(((Table1[[#This Row],[deadline]]/60/60)/24)+DATE(1970,1,1),"yyyy")</f>
        <v>2015</v>
      </c>
      <c r="L2383">
        <v>1426112848</v>
      </c>
      <c r="M2383">
        <f>((Table1[[#This Row],[launched_at]]/60/60)/24)+DATE(1970,1,1)+(-5/24)</f>
        <v>42074.727407407401</v>
      </c>
      <c r="N2383" t="b">
        <v>0</v>
      </c>
      <c r="O2383">
        <v>7</v>
      </c>
      <c r="P2383" t="b">
        <v>0</v>
      </c>
      <c r="Q2383" t="s">
        <v>8272</v>
      </c>
      <c r="R2383" s="5">
        <f>Table1[[#This Row],[pledged]]/D2383</f>
        <v>1.8193398957730169E-2</v>
      </c>
      <c r="S2383" s="6">
        <f>IFERROR(Table1[[#This Row],[pledged]]/Table1[[#This Row],[backers_count]],0)</f>
        <v>224.42857142857142</v>
      </c>
      <c r="T2383" s="5" t="s">
        <v>8319</v>
      </c>
      <c r="U2383" s="5" t="s">
        <v>8320</v>
      </c>
    </row>
    <row r="2384" spans="1:21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 t="str">
        <f>TEXT(((Table1[[#This Row],[deadline]]/60/60)/24)+DATE(1970,1,1),"mmm")</f>
        <v>Aug</v>
      </c>
      <c r="K2384" s="14" t="str">
        <f>TEXT(((Table1[[#This Row],[deadline]]/60/60)/24)+DATE(1970,1,1),"yyyy")</f>
        <v>2015</v>
      </c>
      <c r="L2384">
        <v>1436502603</v>
      </c>
      <c r="M2384">
        <f>((Table1[[#This Row],[launched_at]]/60/60)/24)+DATE(1970,1,1)+(-5/24)</f>
        <v>42194.979201388887</v>
      </c>
      <c r="N2384" t="b">
        <v>0</v>
      </c>
      <c r="O2384">
        <v>2</v>
      </c>
      <c r="P2384" t="b">
        <v>0</v>
      </c>
      <c r="Q2384" t="s">
        <v>8272</v>
      </c>
      <c r="R2384" s="5">
        <f>Table1[[#This Row],[pledged]]/D2384</f>
        <v>2.5000000000000001E-2</v>
      </c>
      <c r="S2384" s="6">
        <f>IFERROR(Table1[[#This Row],[pledged]]/Table1[[#This Row],[backers_count]],0)</f>
        <v>37.5</v>
      </c>
      <c r="T2384" s="5" t="s">
        <v>8319</v>
      </c>
      <c r="U2384" s="5" t="s">
        <v>8320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 t="str">
        <f>TEXT(((Table1[[#This Row],[deadline]]/60/60)/24)+DATE(1970,1,1),"mmm")</f>
        <v>Feb</v>
      </c>
      <c r="K2385" s="14" t="str">
        <f>TEXT(((Table1[[#This Row],[deadline]]/60/60)/24)+DATE(1970,1,1),"yyyy")</f>
        <v>2015</v>
      </c>
      <c r="L2385">
        <v>1421976107</v>
      </c>
      <c r="M2385">
        <f>((Table1[[#This Row],[launched_at]]/60/60)/24)+DATE(1970,1,1)+(-5/24)</f>
        <v>42026.848460648143</v>
      </c>
      <c r="N2385" t="b">
        <v>0</v>
      </c>
      <c r="O2385">
        <v>3</v>
      </c>
      <c r="P2385" t="b">
        <v>0</v>
      </c>
      <c r="Q2385" t="s">
        <v>8272</v>
      </c>
      <c r="R2385" s="5">
        <f>Table1[[#This Row],[pledged]]/D2385</f>
        <v>4.3499999999999997E-2</v>
      </c>
      <c r="S2385" s="6">
        <f>IFERROR(Table1[[#This Row],[pledged]]/Table1[[#This Row],[backers_count]],0)</f>
        <v>145</v>
      </c>
      <c r="T2385" s="5" t="s">
        <v>8319</v>
      </c>
      <c r="U2385" s="5" t="s">
        <v>8320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 t="str">
        <f>TEXT(((Table1[[#This Row],[deadline]]/60/60)/24)+DATE(1970,1,1),"mmm")</f>
        <v>Nov</v>
      </c>
      <c r="K2386" s="14" t="str">
        <f>TEXT(((Table1[[#This Row],[deadline]]/60/60)/24)+DATE(1970,1,1),"yyyy")</f>
        <v>2014</v>
      </c>
      <c r="L2386">
        <v>1413337043</v>
      </c>
      <c r="M2386">
        <f>((Table1[[#This Row],[launched_at]]/60/60)/24)+DATE(1970,1,1)+(-5/24)</f>
        <v>41926.859293981477</v>
      </c>
      <c r="N2386" t="b">
        <v>0</v>
      </c>
      <c r="O2386">
        <v>8</v>
      </c>
      <c r="P2386" t="b">
        <v>0</v>
      </c>
      <c r="Q2386" t="s">
        <v>8272</v>
      </c>
      <c r="R2386" s="5">
        <f>Table1[[#This Row],[pledged]]/D2386</f>
        <v>8.0000000000000002E-3</v>
      </c>
      <c r="S2386" s="6">
        <f>IFERROR(Table1[[#This Row],[pledged]]/Table1[[#This Row],[backers_count]],0)</f>
        <v>1</v>
      </c>
      <c r="T2386" s="5" t="s">
        <v>8319</v>
      </c>
      <c r="U2386" s="5" t="s">
        <v>8320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 t="str">
        <f>TEXT(((Table1[[#This Row],[deadline]]/60/60)/24)+DATE(1970,1,1),"mmm")</f>
        <v>Aug</v>
      </c>
      <c r="K2387" s="14" t="str">
        <f>TEXT(((Table1[[#This Row],[deadline]]/60/60)/24)+DATE(1970,1,1),"yyyy")</f>
        <v>2015</v>
      </c>
      <c r="L2387">
        <v>1436201432</v>
      </c>
      <c r="M2387">
        <f>((Table1[[#This Row],[launched_at]]/60/60)/24)+DATE(1970,1,1)+(-5/24)</f>
        <v>42191.493425925924</v>
      </c>
      <c r="N2387" t="b">
        <v>0</v>
      </c>
      <c r="O2387">
        <v>7</v>
      </c>
      <c r="P2387" t="b">
        <v>0</v>
      </c>
      <c r="Q2387" t="s">
        <v>8272</v>
      </c>
      <c r="R2387" s="5">
        <f>Table1[[#This Row],[pledged]]/D2387</f>
        <v>1.2123076923076924E-2</v>
      </c>
      <c r="S2387" s="6">
        <f>IFERROR(Table1[[#This Row],[pledged]]/Table1[[#This Row],[backers_count]],0)</f>
        <v>112.57142857142857</v>
      </c>
      <c r="T2387" s="5" t="s">
        <v>8319</v>
      </c>
      <c r="U2387" s="5" t="s">
        <v>8320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 t="str">
        <f>TEXT(((Table1[[#This Row],[deadline]]/60/60)/24)+DATE(1970,1,1),"mmm")</f>
        <v>Jan</v>
      </c>
      <c r="K2388" s="14" t="str">
        <f>TEXT(((Table1[[#This Row],[deadline]]/60/60)/24)+DATE(1970,1,1),"yyyy")</f>
        <v>2015</v>
      </c>
      <c r="L2388">
        <v>1415736424</v>
      </c>
      <c r="M2388">
        <f>((Table1[[#This Row],[launched_at]]/60/60)/24)+DATE(1970,1,1)+(-5/24)</f>
        <v>41954.629907407405</v>
      </c>
      <c r="N2388" t="b">
        <v>0</v>
      </c>
      <c r="O2388">
        <v>0</v>
      </c>
      <c r="P2388" t="b">
        <v>0</v>
      </c>
      <c r="Q2388" t="s">
        <v>8272</v>
      </c>
      <c r="R2388" s="5">
        <f>Table1[[#This Row],[pledged]]/D2388</f>
        <v>0</v>
      </c>
      <c r="S2388" s="6">
        <f>IFERROR(Table1[[#This Row],[pledged]]/Table1[[#This Row],[backers_count]],0)</f>
        <v>0</v>
      </c>
      <c r="T2388" s="5" t="s">
        <v>8319</v>
      </c>
      <c r="U2388" s="5" t="s">
        <v>8320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 t="str">
        <f>TEXT(((Table1[[#This Row],[deadline]]/60/60)/24)+DATE(1970,1,1),"mmm")</f>
        <v>Jul</v>
      </c>
      <c r="K2389" s="14" t="str">
        <f>TEXT(((Table1[[#This Row],[deadline]]/60/60)/24)+DATE(1970,1,1),"yyyy")</f>
        <v>2016</v>
      </c>
      <c r="L2389">
        <v>1465311740</v>
      </c>
      <c r="M2389">
        <f>((Table1[[#This Row],[launched_at]]/60/60)/24)+DATE(1970,1,1)+(-5/24)</f>
        <v>42528.418287037035</v>
      </c>
      <c r="N2389" t="b">
        <v>0</v>
      </c>
      <c r="O2389">
        <v>3</v>
      </c>
      <c r="P2389" t="b">
        <v>0</v>
      </c>
      <c r="Q2389" t="s">
        <v>8272</v>
      </c>
      <c r="R2389" s="5">
        <f>Table1[[#This Row],[pledged]]/D2389</f>
        <v>6.8399999999999997E-3</v>
      </c>
      <c r="S2389" s="6">
        <f>IFERROR(Table1[[#This Row],[pledged]]/Table1[[#This Row],[backers_count]],0)</f>
        <v>342</v>
      </c>
      <c r="T2389" s="5" t="s">
        <v>8319</v>
      </c>
      <c r="U2389" s="5" t="s">
        <v>8320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 t="str">
        <f>TEXT(((Table1[[#This Row],[deadline]]/60/60)/24)+DATE(1970,1,1),"mmm")</f>
        <v>Jan</v>
      </c>
      <c r="K2390" s="14" t="str">
        <f>TEXT(((Table1[[#This Row],[deadline]]/60/60)/24)+DATE(1970,1,1),"yyyy")</f>
        <v>2015</v>
      </c>
      <c r="L2390">
        <v>1418761759</v>
      </c>
      <c r="M2390">
        <f>((Table1[[#This Row],[launched_at]]/60/60)/24)+DATE(1970,1,1)+(-5/24)</f>
        <v>41989.645358796297</v>
      </c>
      <c r="N2390" t="b">
        <v>0</v>
      </c>
      <c r="O2390">
        <v>8</v>
      </c>
      <c r="P2390" t="b">
        <v>0</v>
      </c>
      <c r="Q2390" t="s">
        <v>8272</v>
      </c>
      <c r="R2390" s="5">
        <f>Table1[[#This Row],[pledged]]/D2390</f>
        <v>1.2513513513513513E-2</v>
      </c>
      <c r="S2390" s="6">
        <f>IFERROR(Table1[[#This Row],[pledged]]/Table1[[#This Row],[backers_count]],0)</f>
        <v>57.875</v>
      </c>
      <c r="T2390" s="5" t="s">
        <v>8319</v>
      </c>
      <c r="U2390" s="5" t="s">
        <v>8320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 t="str">
        <f>TEXT(((Table1[[#This Row],[deadline]]/60/60)/24)+DATE(1970,1,1),"mmm")</f>
        <v>Jul</v>
      </c>
      <c r="K2391" s="14" t="str">
        <f>TEXT(((Table1[[#This Row],[deadline]]/60/60)/24)+DATE(1970,1,1),"yyyy")</f>
        <v>2015</v>
      </c>
      <c r="L2391">
        <v>1435160452</v>
      </c>
      <c r="M2391">
        <f>((Table1[[#This Row],[launched_at]]/60/60)/24)+DATE(1970,1,1)+(-5/24)</f>
        <v>42179.445046296292</v>
      </c>
      <c r="N2391" t="b">
        <v>0</v>
      </c>
      <c r="O2391">
        <v>1</v>
      </c>
      <c r="P2391" t="b">
        <v>0</v>
      </c>
      <c r="Q2391" t="s">
        <v>8272</v>
      </c>
      <c r="R2391" s="5">
        <f>Table1[[#This Row],[pledged]]/D2391</f>
        <v>1.8749999999999999E-3</v>
      </c>
      <c r="S2391" s="6">
        <f>IFERROR(Table1[[#This Row],[pledged]]/Table1[[#This Row],[backers_count]],0)</f>
        <v>30</v>
      </c>
      <c r="T2391" s="5" t="s">
        <v>8319</v>
      </c>
      <c r="U2391" s="5" t="s">
        <v>8320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 t="str">
        <f>TEXT(((Table1[[#This Row],[deadline]]/60/60)/24)+DATE(1970,1,1),"mmm")</f>
        <v>Jan</v>
      </c>
      <c r="K2392" s="14" t="str">
        <f>TEXT(((Table1[[#This Row],[deadline]]/60/60)/24)+DATE(1970,1,1),"yyyy")</f>
        <v>2015</v>
      </c>
      <c r="L2392">
        <v>1416896264</v>
      </c>
      <c r="M2392">
        <f>((Table1[[#This Row],[launched_at]]/60/60)/24)+DATE(1970,1,1)+(-5/24)</f>
        <v>41968.053981481477</v>
      </c>
      <c r="N2392" t="b">
        <v>0</v>
      </c>
      <c r="O2392">
        <v>0</v>
      </c>
      <c r="P2392" t="b">
        <v>0</v>
      </c>
      <c r="Q2392" t="s">
        <v>8272</v>
      </c>
      <c r="R2392" s="5">
        <f>Table1[[#This Row],[pledged]]/D2392</f>
        <v>0</v>
      </c>
      <c r="S2392" s="6">
        <f>IFERROR(Table1[[#This Row],[pledged]]/Table1[[#This Row],[backers_count]],0)</f>
        <v>0</v>
      </c>
      <c r="T2392" s="5" t="s">
        <v>8319</v>
      </c>
      <c r="U2392" s="5" t="s">
        <v>8320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 t="str">
        <f>TEXT(((Table1[[#This Row],[deadline]]/60/60)/24)+DATE(1970,1,1),"mmm")</f>
        <v>Mar</v>
      </c>
      <c r="K2393" s="14" t="str">
        <f>TEXT(((Table1[[#This Row],[deadline]]/60/60)/24)+DATE(1970,1,1),"yyyy")</f>
        <v>2015</v>
      </c>
      <c r="L2393">
        <v>1425236644</v>
      </c>
      <c r="M2393">
        <f>((Table1[[#This Row],[launched_at]]/60/60)/24)+DATE(1970,1,1)+(-5/24)</f>
        <v>42064.586157407401</v>
      </c>
      <c r="N2393" t="b">
        <v>0</v>
      </c>
      <c r="O2393">
        <v>1</v>
      </c>
      <c r="P2393" t="b">
        <v>0</v>
      </c>
      <c r="Q2393" t="s">
        <v>8272</v>
      </c>
      <c r="R2393" s="5">
        <f>Table1[[#This Row],[pledged]]/D2393</f>
        <v>1.25E-3</v>
      </c>
      <c r="S2393" s="6">
        <f>IFERROR(Table1[[#This Row],[pledged]]/Table1[[#This Row],[backers_count]],0)</f>
        <v>25</v>
      </c>
      <c r="T2393" s="5" t="s">
        <v>8319</v>
      </c>
      <c r="U2393" s="5" t="s">
        <v>8320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 t="str">
        <f>TEXT(((Table1[[#This Row],[deadline]]/60/60)/24)+DATE(1970,1,1),"mmm")</f>
        <v>Oct</v>
      </c>
      <c r="K2394" s="14" t="str">
        <f>TEXT(((Table1[[#This Row],[deadline]]/60/60)/24)+DATE(1970,1,1),"yyyy")</f>
        <v>2015</v>
      </c>
      <c r="L2394">
        <v>1443495223</v>
      </c>
      <c r="M2394">
        <f>((Table1[[#This Row],[launched_at]]/60/60)/24)+DATE(1970,1,1)+(-5/24)</f>
        <v>42275.912303240737</v>
      </c>
      <c r="N2394" t="b">
        <v>0</v>
      </c>
      <c r="O2394">
        <v>0</v>
      </c>
      <c r="P2394" t="b">
        <v>0</v>
      </c>
      <c r="Q2394" t="s">
        <v>8272</v>
      </c>
      <c r="R2394" s="5">
        <f>Table1[[#This Row],[pledged]]/D2394</f>
        <v>0</v>
      </c>
      <c r="S2394" s="6">
        <f>IFERROR(Table1[[#This Row],[pledged]]/Table1[[#This Row],[backers_count]],0)</f>
        <v>0</v>
      </c>
      <c r="T2394" s="5" t="s">
        <v>8319</v>
      </c>
      <c r="U2394" s="5" t="s">
        <v>8320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 t="str">
        <f>TEXT(((Table1[[#This Row],[deadline]]/60/60)/24)+DATE(1970,1,1),"mmm")</f>
        <v>Aug</v>
      </c>
      <c r="K2395" s="14" t="str">
        <f>TEXT(((Table1[[#This Row],[deadline]]/60/60)/24)+DATE(1970,1,1),"yyyy")</f>
        <v>2015</v>
      </c>
      <c r="L2395">
        <v>1436456017</v>
      </c>
      <c r="M2395">
        <f>((Table1[[#This Row],[launched_at]]/60/60)/24)+DATE(1970,1,1)+(-5/24)</f>
        <v>42194.440011574072</v>
      </c>
      <c r="N2395" t="b">
        <v>0</v>
      </c>
      <c r="O2395">
        <v>1</v>
      </c>
      <c r="P2395" t="b">
        <v>0</v>
      </c>
      <c r="Q2395" t="s">
        <v>8272</v>
      </c>
      <c r="R2395" s="5">
        <f>Table1[[#This Row],[pledged]]/D2395</f>
        <v>5.0000000000000001E-4</v>
      </c>
      <c r="S2395" s="6">
        <f>IFERROR(Table1[[#This Row],[pledged]]/Table1[[#This Row],[backers_count]],0)</f>
        <v>50</v>
      </c>
      <c r="T2395" s="5" t="s">
        <v>8319</v>
      </c>
      <c r="U2395" s="5" t="s">
        <v>8320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 t="str">
        <f>TEXT(((Table1[[#This Row],[deadline]]/60/60)/24)+DATE(1970,1,1),"mmm")</f>
        <v>Feb</v>
      </c>
      <c r="K2396" s="14" t="str">
        <f>TEXT(((Table1[[#This Row],[deadline]]/60/60)/24)+DATE(1970,1,1),"yyyy")</f>
        <v>2015</v>
      </c>
      <c r="L2396">
        <v>1422348093</v>
      </c>
      <c r="M2396">
        <f>((Table1[[#This Row],[launched_at]]/60/60)/24)+DATE(1970,1,1)+(-5/24)</f>
        <v>42031.15385416666</v>
      </c>
      <c r="N2396" t="b">
        <v>0</v>
      </c>
      <c r="O2396">
        <v>2</v>
      </c>
      <c r="P2396" t="b">
        <v>0</v>
      </c>
      <c r="Q2396" t="s">
        <v>8272</v>
      </c>
      <c r="R2396" s="5">
        <f>Table1[[#This Row],[pledged]]/D2396</f>
        <v>5.9999999999999995E-4</v>
      </c>
      <c r="S2396" s="6">
        <f>IFERROR(Table1[[#This Row],[pledged]]/Table1[[#This Row],[backers_count]],0)</f>
        <v>1.5</v>
      </c>
      <c r="T2396" s="5" t="s">
        <v>8319</v>
      </c>
      <c r="U2396" s="5" t="s">
        <v>8320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 t="str">
        <f>TEXT(((Table1[[#This Row],[deadline]]/60/60)/24)+DATE(1970,1,1),"mmm")</f>
        <v>Jan</v>
      </c>
      <c r="K2397" s="14" t="str">
        <f>TEXT(((Table1[[#This Row],[deadline]]/60/60)/24)+DATE(1970,1,1),"yyyy")</f>
        <v>2017</v>
      </c>
      <c r="L2397">
        <v>1481597687</v>
      </c>
      <c r="M2397">
        <f>((Table1[[#This Row],[launched_at]]/60/60)/24)+DATE(1970,1,1)+(-5/24)</f>
        <v>42716.913043981483</v>
      </c>
      <c r="N2397" t="b">
        <v>0</v>
      </c>
      <c r="O2397">
        <v>0</v>
      </c>
      <c r="P2397" t="b">
        <v>0</v>
      </c>
      <c r="Q2397" t="s">
        <v>8272</v>
      </c>
      <c r="R2397" s="5">
        <f>Table1[[#This Row],[pledged]]/D2397</f>
        <v>0</v>
      </c>
      <c r="S2397" s="6">
        <f>IFERROR(Table1[[#This Row],[pledged]]/Table1[[#This Row],[backers_count]],0)</f>
        <v>0</v>
      </c>
      <c r="T2397" s="5" t="s">
        <v>8319</v>
      </c>
      <c r="U2397" s="5" t="s">
        <v>8320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 t="str">
        <f>TEXT(((Table1[[#This Row],[deadline]]/60/60)/24)+DATE(1970,1,1),"mmm")</f>
        <v>Oct</v>
      </c>
      <c r="K2398" s="14" t="str">
        <f>TEXT(((Table1[[#This Row],[deadline]]/60/60)/24)+DATE(1970,1,1),"yyyy")</f>
        <v>2015</v>
      </c>
      <c r="L2398">
        <v>1442348558</v>
      </c>
      <c r="M2398">
        <f>((Table1[[#This Row],[launched_at]]/60/60)/24)+DATE(1970,1,1)+(-5/24)</f>
        <v>42262.640717592592</v>
      </c>
      <c r="N2398" t="b">
        <v>0</v>
      </c>
      <c r="O2398">
        <v>1</v>
      </c>
      <c r="P2398" t="b">
        <v>0</v>
      </c>
      <c r="Q2398" t="s">
        <v>8272</v>
      </c>
      <c r="R2398" s="5">
        <f>Table1[[#This Row],[pledged]]/D2398</f>
        <v>2E-3</v>
      </c>
      <c r="S2398" s="6">
        <f>IFERROR(Table1[[#This Row],[pledged]]/Table1[[#This Row],[backers_count]],0)</f>
        <v>10</v>
      </c>
      <c r="T2398" s="5" t="s">
        <v>8319</v>
      </c>
      <c r="U2398" s="5" t="s">
        <v>8320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 t="str">
        <f>TEXT(((Table1[[#This Row],[deadline]]/60/60)/24)+DATE(1970,1,1),"mmm")</f>
        <v>Jan</v>
      </c>
      <c r="K2399" s="14" t="str">
        <f>TEXT(((Table1[[#This Row],[deadline]]/60/60)/24)+DATE(1970,1,1),"yyyy")</f>
        <v>2015</v>
      </c>
      <c r="L2399">
        <v>1417641256</v>
      </c>
      <c r="M2399">
        <f>((Table1[[#This Row],[launched_at]]/60/60)/24)+DATE(1970,1,1)+(-5/24)</f>
        <v>41976.676574074074</v>
      </c>
      <c r="N2399" t="b">
        <v>0</v>
      </c>
      <c r="O2399">
        <v>0</v>
      </c>
      <c r="P2399" t="b">
        <v>0</v>
      </c>
      <c r="Q2399" t="s">
        <v>8272</v>
      </c>
      <c r="R2399" s="5">
        <f>Table1[[#This Row],[pledged]]/D2399</f>
        <v>0</v>
      </c>
      <c r="S2399" s="6">
        <f>IFERROR(Table1[[#This Row],[pledged]]/Table1[[#This Row],[backers_count]],0)</f>
        <v>0</v>
      </c>
      <c r="T2399" s="5" t="s">
        <v>8319</v>
      </c>
      <c r="U2399" s="5" t="s">
        <v>8320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 t="str">
        <f>TEXT(((Table1[[#This Row],[deadline]]/60/60)/24)+DATE(1970,1,1),"mmm")</f>
        <v>Jul</v>
      </c>
      <c r="K2400" s="14" t="str">
        <f>TEXT(((Table1[[#This Row],[deadline]]/60/60)/24)+DATE(1970,1,1),"yyyy")</f>
        <v>2015</v>
      </c>
      <c r="L2400">
        <v>1433282384</v>
      </c>
      <c r="M2400">
        <f>((Table1[[#This Row],[launched_at]]/60/60)/24)+DATE(1970,1,1)+(-5/24)</f>
        <v>42157.708148148151</v>
      </c>
      <c r="N2400" t="b">
        <v>0</v>
      </c>
      <c r="O2400">
        <v>0</v>
      </c>
      <c r="P2400" t="b">
        <v>0</v>
      </c>
      <c r="Q2400" t="s">
        <v>8272</v>
      </c>
      <c r="R2400" s="5">
        <f>Table1[[#This Row],[pledged]]/D2400</f>
        <v>0</v>
      </c>
      <c r="S2400" s="6">
        <f>IFERROR(Table1[[#This Row],[pledged]]/Table1[[#This Row],[backers_count]],0)</f>
        <v>0</v>
      </c>
      <c r="T2400" s="5" t="s">
        <v>8319</v>
      </c>
      <c r="U2400" s="5" t="s">
        <v>8320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 t="str">
        <f>TEXT(((Table1[[#This Row],[deadline]]/60/60)/24)+DATE(1970,1,1),"mmm")</f>
        <v>Dec</v>
      </c>
      <c r="K2401" s="14" t="str">
        <f>TEXT(((Table1[[#This Row],[deadline]]/60/60)/24)+DATE(1970,1,1),"yyyy")</f>
        <v>2014</v>
      </c>
      <c r="L2401">
        <v>1415910506</v>
      </c>
      <c r="M2401">
        <f>((Table1[[#This Row],[launched_at]]/60/60)/24)+DATE(1970,1,1)+(-5/24)</f>
        <v>41956.644745370366</v>
      </c>
      <c r="N2401" t="b">
        <v>0</v>
      </c>
      <c r="O2401">
        <v>0</v>
      </c>
      <c r="P2401" t="b">
        <v>0</v>
      </c>
      <c r="Q2401" t="s">
        <v>8272</v>
      </c>
      <c r="R2401" s="5">
        <f>Table1[[#This Row],[pledged]]/D2401</f>
        <v>0</v>
      </c>
      <c r="S2401" s="6">
        <f>IFERROR(Table1[[#This Row],[pledged]]/Table1[[#This Row],[backers_count]],0)</f>
        <v>0</v>
      </c>
      <c r="T2401" s="5" t="s">
        <v>8319</v>
      </c>
      <c r="U2401" s="5" t="s">
        <v>8320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 t="str">
        <f>TEXT(((Table1[[#This Row],[deadline]]/60/60)/24)+DATE(1970,1,1),"mmm")</f>
        <v>Apr</v>
      </c>
      <c r="K2402" s="14" t="str">
        <f>TEXT(((Table1[[#This Row],[deadline]]/60/60)/24)+DATE(1970,1,1),"yyyy")</f>
        <v>2016</v>
      </c>
      <c r="L2402">
        <v>1458023164</v>
      </c>
      <c r="M2402">
        <f>((Table1[[#This Row],[launched_at]]/60/60)/24)+DATE(1970,1,1)+(-5/24)</f>
        <v>42444.059768518513</v>
      </c>
      <c r="N2402" t="b">
        <v>0</v>
      </c>
      <c r="O2402">
        <v>0</v>
      </c>
      <c r="P2402" t="b">
        <v>0</v>
      </c>
      <c r="Q2402" t="s">
        <v>8272</v>
      </c>
      <c r="R2402" s="5">
        <f>Table1[[#This Row],[pledged]]/D2402</f>
        <v>0</v>
      </c>
      <c r="S2402" s="6">
        <f>IFERROR(Table1[[#This Row],[pledged]]/Table1[[#This Row],[backers_count]],0)</f>
        <v>0</v>
      </c>
      <c r="T2402" s="5" t="s">
        <v>8319</v>
      </c>
      <c r="U2402" s="5" t="s">
        <v>8320</v>
      </c>
    </row>
    <row r="2403" spans="1:21" ht="45" x14ac:dyDescent="0.2">
      <c r="A2403">
        <v>559</v>
      </c>
      <c r="B2403" s="3" t="s">
        <v>560</v>
      </c>
      <c r="C2403" s="3" t="s">
        <v>4669</v>
      </c>
      <c r="D2403">
        <v>240000</v>
      </c>
      <c r="E2403">
        <v>50</v>
      </c>
      <c r="F2403" t="s">
        <v>8221</v>
      </c>
      <c r="G2403" t="s">
        <v>8224</v>
      </c>
      <c r="H2403" t="s">
        <v>8246</v>
      </c>
      <c r="I2403">
        <v>1449989260</v>
      </c>
      <c r="J2403" s="14" t="str">
        <f>TEXT(((Table1[[#This Row],[deadline]]/60/60)/24)+DATE(1970,1,1),"mmm")</f>
        <v>Dec</v>
      </c>
      <c r="K2403" s="14" t="str">
        <f>TEXT(((Table1[[#This Row],[deadline]]/60/60)/24)+DATE(1970,1,1),"yyyy")</f>
        <v>2015</v>
      </c>
      <c r="L2403">
        <v>1447397260</v>
      </c>
      <c r="M2403">
        <f>((Table1[[#This Row],[launched_at]]/60/60)/24)+DATE(1970,1,1)+(-5/24)</f>
        <v>42321.074768518512</v>
      </c>
      <c r="N2403" t="b">
        <v>0</v>
      </c>
      <c r="O2403">
        <v>1</v>
      </c>
      <c r="P2403" t="b">
        <v>0</v>
      </c>
      <c r="Q2403" t="s">
        <v>8272</v>
      </c>
      <c r="R2403" s="5">
        <f>Table1[[#This Row],[pledged]]/D2403</f>
        <v>2.0833333333333335E-4</v>
      </c>
      <c r="S2403" s="6">
        <f>IFERROR(Table1[[#This Row],[pledged]]/Table1[[#This Row],[backers_count]],0)</f>
        <v>50</v>
      </c>
      <c r="T2403" s="5" t="s">
        <v>8319</v>
      </c>
      <c r="U2403" s="5" t="s">
        <v>8320</v>
      </c>
    </row>
    <row r="2404" spans="1:21" ht="60" x14ac:dyDescent="0.2">
      <c r="A2404">
        <v>772</v>
      </c>
      <c r="B2404" s="3" t="s">
        <v>773</v>
      </c>
      <c r="C2404" s="3" t="s">
        <v>4882</v>
      </c>
      <c r="D2404">
        <v>1500</v>
      </c>
      <c r="E2404">
        <v>50</v>
      </c>
      <c r="F2404" t="s">
        <v>8221</v>
      </c>
      <c r="G2404" t="s">
        <v>8224</v>
      </c>
      <c r="H2404" t="s">
        <v>8246</v>
      </c>
      <c r="I2404">
        <v>1257047940</v>
      </c>
      <c r="J2404" s="14" t="str">
        <f>TEXT(((Table1[[#This Row],[deadline]]/60/60)/24)+DATE(1970,1,1),"mmm")</f>
        <v>Nov</v>
      </c>
      <c r="K2404" s="14" t="str">
        <f>TEXT(((Table1[[#This Row],[deadline]]/60/60)/24)+DATE(1970,1,1),"yyyy")</f>
        <v>2009</v>
      </c>
      <c r="L2404">
        <v>1252718519</v>
      </c>
      <c r="M2404">
        <f>((Table1[[#This Row],[launched_at]]/60/60)/24)+DATE(1970,1,1)+(-5/24)</f>
        <v>40067.848599537036</v>
      </c>
      <c r="N2404" t="b">
        <v>0</v>
      </c>
      <c r="O2404">
        <v>1</v>
      </c>
      <c r="P2404" t="b">
        <v>0</v>
      </c>
      <c r="Q2404" t="s">
        <v>8275</v>
      </c>
      <c r="R2404" s="5">
        <f>Table1[[#This Row],[pledged]]/D2404</f>
        <v>3.3333333333333333E-2</v>
      </c>
      <c r="S2404" s="6">
        <f>IFERROR(Table1[[#This Row],[pledged]]/Table1[[#This Row],[backers_count]],0)</f>
        <v>50</v>
      </c>
      <c r="T2404" s="5" t="s">
        <v>8322</v>
      </c>
      <c r="U2404" s="5" t="s">
        <v>8324</v>
      </c>
    </row>
    <row r="2405" spans="1:21" ht="60" x14ac:dyDescent="0.2">
      <c r="A2405">
        <v>868</v>
      </c>
      <c r="B2405" s="3" t="s">
        <v>869</v>
      </c>
      <c r="C2405" s="3" t="s">
        <v>4978</v>
      </c>
      <c r="D2405">
        <v>45000</v>
      </c>
      <c r="E2405">
        <v>50</v>
      </c>
      <c r="F2405" t="s">
        <v>8221</v>
      </c>
      <c r="G2405" t="s">
        <v>8224</v>
      </c>
      <c r="H2405" t="s">
        <v>8246</v>
      </c>
      <c r="I2405">
        <v>1389055198</v>
      </c>
      <c r="J2405" s="14" t="str">
        <f>TEXT(((Table1[[#This Row],[deadline]]/60/60)/24)+DATE(1970,1,1),"mmm")</f>
        <v>Jan</v>
      </c>
      <c r="K2405" s="14" t="str">
        <f>TEXT(((Table1[[#This Row],[deadline]]/60/60)/24)+DATE(1970,1,1),"yyyy")</f>
        <v>2014</v>
      </c>
      <c r="L2405">
        <v>1386463198</v>
      </c>
      <c r="M2405">
        <f>((Table1[[#This Row],[launched_at]]/60/60)/24)+DATE(1970,1,1)+(-5/24)</f>
        <v>41615.819421296292</v>
      </c>
      <c r="N2405" t="b">
        <v>0</v>
      </c>
      <c r="O2405">
        <v>1</v>
      </c>
      <c r="P2405" t="b">
        <v>0</v>
      </c>
      <c r="Q2405" t="s">
        <v>8278</v>
      </c>
      <c r="R2405" s="5">
        <f>Table1[[#This Row],[pledged]]/D2405</f>
        <v>1.1111111111111111E-3</v>
      </c>
      <c r="S2405" s="6">
        <f>IFERROR(Table1[[#This Row],[pledged]]/Table1[[#This Row],[backers_count]],0)</f>
        <v>50</v>
      </c>
      <c r="T2405" s="5" t="s">
        <v>8325</v>
      </c>
      <c r="U2405" s="5" t="s">
        <v>8328</v>
      </c>
    </row>
    <row r="2406" spans="1:21" ht="45" x14ac:dyDescent="0.2">
      <c r="A2406">
        <v>935</v>
      </c>
      <c r="B2406" s="3" t="s">
        <v>936</v>
      </c>
      <c r="C2406" s="3" t="s">
        <v>5045</v>
      </c>
      <c r="D2406">
        <v>3500</v>
      </c>
      <c r="E2406">
        <v>50</v>
      </c>
      <c r="F2406" t="s">
        <v>8221</v>
      </c>
      <c r="G2406" t="s">
        <v>8224</v>
      </c>
      <c r="H2406" t="s">
        <v>8246</v>
      </c>
      <c r="I2406">
        <v>1454054429</v>
      </c>
      <c r="J2406" s="14" t="str">
        <f>TEXT(((Table1[[#This Row],[deadline]]/60/60)/24)+DATE(1970,1,1),"mmm")</f>
        <v>Jan</v>
      </c>
      <c r="K2406" s="14" t="str">
        <f>TEXT(((Table1[[#This Row],[deadline]]/60/60)/24)+DATE(1970,1,1),"yyyy")</f>
        <v>2016</v>
      </c>
      <c r="L2406">
        <v>1451462429</v>
      </c>
      <c r="M2406">
        <f>((Table1[[#This Row],[launched_at]]/60/60)/24)+DATE(1970,1,1)+(-5/24)</f>
        <v>42368.125335648147</v>
      </c>
      <c r="N2406" t="b">
        <v>0</v>
      </c>
      <c r="O2406">
        <v>2</v>
      </c>
      <c r="P2406" t="b">
        <v>0</v>
      </c>
      <c r="Q2406" t="s">
        <v>8278</v>
      </c>
      <c r="R2406" s="5">
        <f>Table1[[#This Row],[pledged]]/D2406</f>
        <v>1.4285714285714285E-2</v>
      </c>
      <c r="S2406" s="6">
        <f>IFERROR(Table1[[#This Row],[pledged]]/Table1[[#This Row],[backers_count]],0)</f>
        <v>25</v>
      </c>
      <c r="T2406" s="5" t="s">
        <v>8325</v>
      </c>
      <c r="U2406" s="5" t="s">
        <v>8328</v>
      </c>
    </row>
    <row r="2407" spans="1:21" ht="60" x14ac:dyDescent="0.2">
      <c r="A2407">
        <v>1135</v>
      </c>
      <c r="B2407" s="3" t="s">
        <v>1136</v>
      </c>
      <c r="C2407" s="3" t="s">
        <v>5245</v>
      </c>
      <c r="D2407">
        <v>1000</v>
      </c>
      <c r="E2407">
        <v>50</v>
      </c>
      <c r="F2407" t="s">
        <v>8221</v>
      </c>
      <c r="G2407" t="s">
        <v>8236</v>
      </c>
      <c r="H2407" t="s">
        <v>8249</v>
      </c>
      <c r="I2407">
        <v>1470527094</v>
      </c>
      <c r="J2407" s="14" t="str">
        <f>TEXT(((Table1[[#This Row],[deadline]]/60/60)/24)+DATE(1970,1,1),"mmm")</f>
        <v>Aug</v>
      </c>
      <c r="K2407" s="14" t="str">
        <f>TEXT(((Table1[[#This Row],[deadline]]/60/60)/24)+DATE(1970,1,1),"yyyy")</f>
        <v>2016</v>
      </c>
      <c r="L2407">
        <v>1467935094</v>
      </c>
      <c r="M2407">
        <f>((Table1[[#This Row],[launched_at]]/60/60)/24)+DATE(1970,1,1)+(-5/24)</f>
        <v>42558.781180555547</v>
      </c>
      <c r="N2407" t="b">
        <v>0</v>
      </c>
      <c r="O2407">
        <v>1</v>
      </c>
      <c r="P2407" t="b">
        <v>0</v>
      </c>
      <c r="Q2407" t="s">
        <v>8283</v>
      </c>
      <c r="R2407" s="5">
        <f>Table1[[#This Row],[pledged]]/D2407</f>
        <v>0.05</v>
      </c>
      <c r="S2407" s="6">
        <f>IFERROR(Table1[[#This Row],[pledged]]/Table1[[#This Row],[backers_count]],0)</f>
        <v>50</v>
      </c>
      <c r="T2407" s="5" t="s">
        <v>8333</v>
      </c>
      <c r="U2407" s="5" t="s">
        <v>8335</v>
      </c>
    </row>
    <row r="2408" spans="1:21" ht="30" x14ac:dyDescent="0.2">
      <c r="A2408">
        <v>1153</v>
      </c>
      <c r="B2408" s="3" t="s">
        <v>1154</v>
      </c>
      <c r="C2408" s="3" t="s">
        <v>5263</v>
      </c>
      <c r="D2408">
        <v>8000</v>
      </c>
      <c r="E2408">
        <v>50</v>
      </c>
      <c r="F2408" t="s">
        <v>8221</v>
      </c>
      <c r="G2408" t="s">
        <v>8224</v>
      </c>
      <c r="H2408" t="s">
        <v>8246</v>
      </c>
      <c r="I2408">
        <v>1434647305</v>
      </c>
      <c r="J2408" s="14" t="str">
        <f>TEXT(((Table1[[#This Row],[deadline]]/60/60)/24)+DATE(1970,1,1),"mmm")</f>
        <v>Jun</v>
      </c>
      <c r="K2408" s="14" t="str">
        <f>TEXT(((Table1[[#This Row],[deadline]]/60/60)/24)+DATE(1970,1,1),"yyyy")</f>
        <v>2015</v>
      </c>
      <c r="L2408">
        <v>1432055305</v>
      </c>
      <c r="M2408">
        <f>((Table1[[#This Row],[launched_at]]/60/60)/24)+DATE(1970,1,1)+(-5/24)</f>
        <v>42143.505844907406</v>
      </c>
      <c r="N2408" t="b">
        <v>0</v>
      </c>
      <c r="O2408">
        <v>1</v>
      </c>
      <c r="P2408" t="b">
        <v>0</v>
      </c>
      <c r="Q2408" t="s">
        <v>8284</v>
      </c>
      <c r="R2408" s="5">
        <f>Table1[[#This Row],[pledged]]/D2408</f>
        <v>6.2500000000000003E-3</v>
      </c>
      <c r="S2408" s="6">
        <f>IFERROR(Table1[[#This Row],[pledged]]/Table1[[#This Row],[backers_count]],0)</f>
        <v>50</v>
      </c>
      <c r="T2408" s="5" t="s">
        <v>8336</v>
      </c>
      <c r="U2408" s="5" t="s">
        <v>8337</v>
      </c>
    </row>
    <row r="2409" spans="1:21" ht="45" x14ac:dyDescent="0.2">
      <c r="A2409">
        <v>1483</v>
      </c>
      <c r="B2409" s="3" t="s">
        <v>1484</v>
      </c>
      <c r="C2409" s="3" t="s">
        <v>5593</v>
      </c>
      <c r="D2409">
        <v>7000</v>
      </c>
      <c r="E2409">
        <v>50</v>
      </c>
      <c r="F2409" t="s">
        <v>8221</v>
      </c>
      <c r="G2409" t="s">
        <v>8224</v>
      </c>
      <c r="H2409" t="s">
        <v>8246</v>
      </c>
      <c r="I2409">
        <v>1469162275</v>
      </c>
      <c r="J2409" s="14" t="str">
        <f>TEXT(((Table1[[#This Row],[deadline]]/60/60)/24)+DATE(1970,1,1),"mmm")</f>
        <v>Jul</v>
      </c>
      <c r="K2409" s="14" t="str">
        <f>TEXT(((Table1[[#This Row],[deadline]]/60/60)/24)+DATE(1970,1,1),"yyyy")</f>
        <v>2016</v>
      </c>
      <c r="L2409">
        <v>1467002275</v>
      </c>
      <c r="M2409">
        <f>((Table1[[#This Row],[launched_at]]/60/60)/24)+DATE(1970,1,1)+(-5/24)</f>
        <v>42547.984664351847</v>
      </c>
      <c r="N2409" t="b">
        <v>0</v>
      </c>
      <c r="O2409">
        <v>2</v>
      </c>
      <c r="P2409" t="b">
        <v>0</v>
      </c>
      <c r="Q2409" t="s">
        <v>8275</v>
      </c>
      <c r="R2409" s="5">
        <f>Table1[[#This Row],[pledged]]/D2409</f>
        <v>7.1428571428571426E-3</v>
      </c>
      <c r="S2409" s="6">
        <f>IFERROR(Table1[[#This Row],[pledged]]/Table1[[#This Row],[backers_count]],0)</f>
        <v>25</v>
      </c>
      <c r="T2409" s="5" t="s">
        <v>8322</v>
      </c>
      <c r="U2409" s="5" t="s">
        <v>8324</v>
      </c>
    </row>
    <row r="2410" spans="1:21" ht="30" x14ac:dyDescent="0.2">
      <c r="A2410">
        <v>1559</v>
      </c>
      <c r="B2410" s="3" t="s">
        <v>1560</v>
      </c>
      <c r="C2410" s="3" t="s">
        <v>5669</v>
      </c>
      <c r="D2410">
        <v>15000</v>
      </c>
      <c r="E2410">
        <v>50</v>
      </c>
      <c r="F2410" t="s">
        <v>8221</v>
      </c>
      <c r="G2410" t="s">
        <v>8224</v>
      </c>
      <c r="H2410" t="s">
        <v>8246</v>
      </c>
      <c r="I2410">
        <v>1430270199</v>
      </c>
      <c r="J2410" s="14" t="str">
        <f>TEXT(((Table1[[#This Row],[deadline]]/60/60)/24)+DATE(1970,1,1),"mmm")</f>
        <v>Apr</v>
      </c>
      <c r="K2410" s="14" t="str">
        <f>TEXT(((Table1[[#This Row],[deadline]]/60/60)/24)+DATE(1970,1,1),"yyyy")</f>
        <v>2015</v>
      </c>
      <c r="L2410">
        <v>1428974199</v>
      </c>
      <c r="M2410">
        <f>((Table1[[#This Row],[launched_at]]/60/60)/24)+DATE(1970,1,1)+(-5/24)</f>
        <v>42107.844895833325</v>
      </c>
      <c r="N2410" t="b">
        <v>0</v>
      </c>
      <c r="O2410">
        <v>1</v>
      </c>
      <c r="P2410" t="b">
        <v>0</v>
      </c>
      <c r="Q2410" t="s">
        <v>8289</v>
      </c>
      <c r="R2410" s="5">
        <f>Table1[[#This Row],[pledged]]/D2410</f>
        <v>3.3333333333333335E-3</v>
      </c>
      <c r="S2410" s="6">
        <f>IFERROR(Table1[[#This Row],[pledged]]/Table1[[#This Row],[backers_count]],0)</f>
        <v>50</v>
      </c>
      <c r="T2410" s="5" t="s">
        <v>8338</v>
      </c>
      <c r="U2410" s="5" t="s">
        <v>8343</v>
      </c>
    </row>
    <row r="2411" spans="1:21" ht="45" x14ac:dyDescent="0.2">
      <c r="A2411">
        <v>1713</v>
      </c>
      <c r="B2411" s="3" t="s">
        <v>1714</v>
      </c>
      <c r="C2411" s="3" t="s">
        <v>5823</v>
      </c>
      <c r="D2411">
        <v>3000</v>
      </c>
      <c r="E2411">
        <v>50</v>
      </c>
      <c r="F2411" t="s">
        <v>8221</v>
      </c>
      <c r="G2411" t="s">
        <v>8224</v>
      </c>
      <c r="H2411" t="s">
        <v>8246</v>
      </c>
      <c r="I2411">
        <v>1412536412</v>
      </c>
      <c r="J2411" s="14" t="str">
        <f>TEXT(((Table1[[#This Row],[deadline]]/60/60)/24)+DATE(1970,1,1),"mmm")</f>
        <v>Oct</v>
      </c>
      <c r="K2411" s="14" t="str">
        <f>TEXT(((Table1[[#This Row],[deadline]]/60/60)/24)+DATE(1970,1,1),"yyyy")</f>
        <v>2014</v>
      </c>
      <c r="L2411">
        <v>1409944412</v>
      </c>
      <c r="M2411">
        <f>((Table1[[#This Row],[launched_at]]/60/60)/24)+DATE(1970,1,1)+(-5/24)</f>
        <v>41887.592731481483</v>
      </c>
      <c r="N2411" t="b">
        <v>0</v>
      </c>
      <c r="O2411">
        <v>1</v>
      </c>
      <c r="P2411" t="b">
        <v>0</v>
      </c>
      <c r="Q2411" t="s">
        <v>8293</v>
      </c>
      <c r="R2411" s="5">
        <f>Table1[[#This Row],[pledged]]/D2411</f>
        <v>1.6666666666666666E-2</v>
      </c>
      <c r="S2411" s="6">
        <f>IFERROR(Table1[[#This Row],[pledged]]/Table1[[#This Row],[backers_count]],0)</f>
        <v>50</v>
      </c>
      <c r="T2411" s="5" t="s">
        <v>8325</v>
      </c>
      <c r="U2411" s="5" t="s">
        <v>8347</v>
      </c>
    </row>
    <row r="2412" spans="1:21" ht="45" x14ac:dyDescent="0.2">
      <c r="A2412">
        <v>1904</v>
      </c>
      <c r="B2412" s="3" t="s">
        <v>1905</v>
      </c>
      <c r="C2412" s="3" t="s">
        <v>6014</v>
      </c>
      <c r="D2412">
        <v>50000</v>
      </c>
      <c r="E2412">
        <v>50</v>
      </c>
      <c r="F2412" t="s">
        <v>8221</v>
      </c>
      <c r="G2412" t="s">
        <v>8224</v>
      </c>
      <c r="H2412" t="s">
        <v>8246</v>
      </c>
      <c r="I2412">
        <v>1451752021</v>
      </c>
      <c r="J2412" s="14" t="str">
        <f>TEXT(((Table1[[#This Row],[deadline]]/60/60)/24)+DATE(1970,1,1),"mmm")</f>
        <v>Jan</v>
      </c>
      <c r="K2412" s="14" t="str">
        <f>TEXT(((Table1[[#This Row],[deadline]]/60/60)/24)+DATE(1970,1,1),"yyyy")</f>
        <v>2016</v>
      </c>
      <c r="L2412">
        <v>1447864021</v>
      </c>
      <c r="M2412">
        <f>((Table1[[#This Row],[launched_at]]/60/60)/24)+DATE(1970,1,1)+(-5/24)</f>
        <v>42326.477094907408</v>
      </c>
      <c r="N2412" t="b">
        <v>0</v>
      </c>
      <c r="O2412">
        <v>2</v>
      </c>
      <c r="P2412" t="b">
        <v>0</v>
      </c>
      <c r="Q2412" t="s">
        <v>8294</v>
      </c>
      <c r="R2412" s="5">
        <f>Table1[[#This Row],[pledged]]/D2412</f>
        <v>1E-3</v>
      </c>
      <c r="S2412" s="6">
        <f>IFERROR(Table1[[#This Row],[pledged]]/Table1[[#This Row],[backers_count]],0)</f>
        <v>25</v>
      </c>
      <c r="T2412" s="5" t="s">
        <v>8319</v>
      </c>
      <c r="U2412" s="5" t="s">
        <v>8348</v>
      </c>
    </row>
    <row r="2413" spans="1:21" ht="45" x14ac:dyDescent="0.2">
      <c r="A2413">
        <v>1989</v>
      </c>
      <c r="B2413" s="3" t="s">
        <v>1990</v>
      </c>
      <c r="C2413" s="3" t="s">
        <v>6099</v>
      </c>
      <c r="D2413">
        <v>5000</v>
      </c>
      <c r="E2413">
        <v>50</v>
      </c>
      <c r="F2413" t="s">
        <v>8221</v>
      </c>
      <c r="G2413" t="s">
        <v>8224</v>
      </c>
      <c r="H2413" t="s">
        <v>8246</v>
      </c>
      <c r="I2413">
        <v>1481473208</v>
      </c>
      <c r="J2413" s="14" t="str">
        <f>TEXT(((Table1[[#This Row],[deadline]]/60/60)/24)+DATE(1970,1,1),"mmm")</f>
        <v>Dec</v>
      </c>
      <c r="K2413" s="14" t="str">
        <f>TEXT(((Table1[[#This Row],[deadline]]/60/60)/24)+DATE(1970,1,1),"yyyy")</f>
        <v>2016</v>
      </c>
      <c r="L2413">
        <v>1478881208</v>
      </c>
      <c r="M2413">
        <f>((Table1[[#This Row],[launched_at]]/60/60)/24)+DATE(1970,1,1)+(-5/24)</f>
        <v>42685.472314814811</v>
      </c>
      <c r="N2413" t="b">
        <v>0</v>
      </c>
      <c r="O2413">
        <v>1</v>
      </c>
      <c r="P2413" t="b">
        <v>0</v>
      </c>
      <c r="Q2413" t="s">
        <v>8296</v>
      </c>
      <c r="R2413" s="5">
        <f>Table1[[#This Row],[pledged]]/D2413</f>
        <v>0.01</v>
      </c>
      <c r="S2413" s="6">
        <f>IFERROR(Table1[[#This Row],[pledged]]/Table1[[#This Row],[backers_count]],0)</f>
        <v>50</v>
      </c>
      <c r="T2413" s="5" t="s">
        <v>8338</v>
      </c>
      <c r="U2413" s="5" t="s">
        <v>8350</v>
      </c>
    </row>
    <row r="2414" spans="1:21" ht="60" x14ac:dyDescent="0.2">
      <c r="A2414">
        <v>2123</v>
      </c>
      <c r="B2414" s="3" t="s">
        <v>2124</v>
      </c>
      <c r="C2414" s="3" t="s">
        <v>6233</v>
      </c>
      <c r="D2414">
        <v>500</v>
      </c>
      <c r="E2414">
        <v>50</v>
      </c>
      <c r="F2414" t="s">
        <v>8221</v>
      </c>
      <c r="G2414" t="s">
        <v>8224</v>
      </c>
      <c r="H2414" t="s">
        <v>8246</v>
      </c>
      <c r="I2414">
        <v>1268636340</v>
      </c>
      <c r="J2414" s="14" t="str">
        <f>TEXT(((Table1[[#This Row],[deadline]]/60/60)/24)+DATE(1970,1,1),"mmm")</f>
        <v>Mar</v>
      </c>
      <c r="K2414" s="14" t="str">
        <f>TEXT(((Table1[[#This Row],[deadline]]/60/60)/24)+DATE(1970,1,1),"yyyy")</f>
        <v>2010</v>
      </c>
      <c r="L2414">
        <v>1263982307</v>
      </c>
      <c r="M2414">
        <f>((Table1[[#This Row],[launched_at]]/60/60)/24)+DATE(1970,1,1)+(-5/24)</f>
        <v>40198.216516203705</v>
      </c>
      <c r="N2414" t="b">
        <v>0</v>
      </c>
      <c r="O2414">
        <v>5</v>
      </c>
      <c r="P2414" t="b">
        <v>0</v>
      </c>
      <c r="Q2414" t="s">
        <v>8282</v>
      </c>
      <c r="R2414" s="5">
        <f>Table1[[#This Row],[pledged]]/D2414</f>
        <v>0.1</v>
      </c>
      <c r="S2414" s="6">
        <f>IFERROR(Table1[[#This Row],[pledged]]/Table1[[#This Row],[backers_count]],0)</f>
        <v>10</v>
      </c>
      <c r="T2414" s="5" t="s">
        <v>8333</v>
      </c>
      <c r="U2414" s="5" t="s">
        <v>8334</v>
      </c>
    </row>
    <row r="2415" spans="1:21" ht="45" x14ac:dyDescent="0.2">
      <c r="A2415">
        <v>2152</v>
      </c>
      <c r="B2415" s="3" t="s">
        <v>2153</v>
      </c>
      <c r="C2415" s="3" t="s">
        <v>6262</v>
      </c>
      <c r="D2415">
        <v>30000</v>
      </c>
      <c r="E2415">
        <v>50</v>
      </c>
      <c r="F2415" t="s">
        <v>8221</v>
      </c>
      <c r="G2415" t="s">
        <v>8224</v>
      </c>
      <c r="H2415" t="s">
        <v>8246</v>
      </c>
      <c r="I2415">
        <v>1394909909</v>
      </c>
      <c r="J2415" s="14" t="str">
        <f>TEXT(((Table1[[#This Row],[deadline]]/60/60)/24)+DATE(1970,1,1),"mmm")</f>
        <v>Mar</v>
      </c>
      <c r="K2415" s="14" t="str">
        <f>TEXT(((Table1[[#This Row],[deadline]]/60/60)/24)+DATE(1970,1,1),"yyyy")</f>
        <v>2014</v>
      </c>
      <c r="L2415">
        <v>1392321509</v>
      </c>
      <c r="M2415">
        <f>((Table1[[#This Row],[launched_at]]/60/60)/24)+DATE(1970,1,1)+(-5/24)</f>
        <v>41683.62394675926</v>
      </c>
      <c r="N2415" t="b">
        <v>0</v>
      </c>
      <c r="O2415">
        <v>4</v>
      </c>
      <c r="P2415" t="b">
        <v>0</v>
      </c>
      <c r="Q2415" t="s">
        <v>8282</v>
      </c>
      <c r="R2415" s="5">
        <f>Table1[[#This Row],[pledged]]/D2415</f>
        <v>1.6666666666666668E-3</v>
      </c>
      <c r="S2415" s="6">
        <f>IFERROR(Table1[[#This Row],[pledged]]/Table1[[#This Row],[backers_count]],0)</f>
        <v>12.5</v>
      </c>
      <c r="T2415" s="5" t="s">
        <v>8333</v>
      </c>
      <c r="U2415" s="5" t="s">
        <v>8334</v>
      </c>
    </row>
    <row r="2416" spans="1:21" ht="45" x14ac:dyDescent="0.2">
      <c r="A2416">
        <v>2438</v>
      </c>
      <c r="B2416" s="3" t="s">
        <v>2439</v>
      </c>
      <c r="C2416" s="3" t="s">
        <v>6548</v>
      </c>
      <c r="D2416">
        <v>15000</v>
      </c>
      <c r="E2416">
        <v>50</v>
      </c>
      <c r="F2416" t="s">
        <v>8221</v>
      </c>
      <c r="G2416" t="s">
        <v>8224</v>
      </c>
      <c r="H2416" t="s">
        <v>8246</v>
      </c>
      <c r="I2416">
        <v>1449529062</v>
      </c>
      <c r="J2416" s="14" t="str">
        <f>TEXT(((Table1[[#This Row],[deadline]]/60/60)/24)+DATE(1970,1,1),"mmm")</f>
        <v>Dec</v>
      </c>
      <c r="K2416" s="14" t="str">
        <f>TEXT(((Table1[[#This Row],[deadline]]/60/60)/24)+DATE(1970,1,1),"yyyy")</f>
        <v>2015</v>
      </c>
      <c r="L2416">
        <v>1444341462</v>
      </c>
      <c r="M2416">
        <f>((Table1[[#This Row],[launched_at]]/60/60)/24)+DATE(1970,1,1)+(-5/24)</f>
        <v>42285.706736111104</v>
      </c>
      <c r="N2416" t="b">
        <v>0</v>
      </c>
      <c r="O2416">
        <v>1</v>
      </c>
      <c r="P2416" t="b">
        <v>0</v>
      </c>
      <c r="Q2416" t="s">
        <v>8284</v>
      </c>
      <c r="R2416" s="5">
        <f>Table1[[#This Row],[pledged]]/D2416</f>
        <v>3.3333333333333335E-3</v>
      </c>
      <c r="S2416" s="6">
        <f>IFERROR(Table1[[#This Row],[pledged]]/Table1[[#This Row],[backers_count]],0)</f>
        <v>50</v>
      </c>
      <c r="T2416" s="5" t="s">
        <v>8336</v>
      </c>
      <c r="U2416" s="5" t="s">
        <v>8337</v>
      </c>
    </row>
    <row r="2417" spans="1:21" ht="45" x14ac:dyDescent="0.2">
      <c r="A2417">
        <v>2585</v>
      </c>
      <c r="B2417" s="3" t="s">
        <v>2585</v>
      </c>
      <c r="C2417" s="3" t="s">
        <v>6695</v>
      </c>
      <c r="D2417">
        <v>30000</v>
      </c>
      <c r="E2417">
        <v>50</v>
      </c>
      <c r="F2417" t="s">
        <v>8221</v>
      </c>
      <c r="G2417" t="s">
        <v>8224</v>
      </c>
      <c r="H2417" t="s">
        <v>8246</v>
      </c>
      <c r="I2417">
        <v>1404601632</v>
      </c>
      <c r="J2417" s="14" t="str">
        <f>TEXT(((Table1[[#This Row],[deadline]]/60/60)/24)+DATE(1970,1,1),"mmm")</f>
        <v>Jul</v>
      </c>
      <c r="K2417" s="14" t="str">
        <f>TEXT(((Table1[[#This Row],[deadline]]/60/60)/24)+DATE(1970,1,1),"yyyy")</f>
        <v>2014</v>
      </c>
      <c r="L2417">
        <v>1402009632</v>
      </c>
      <c r="M2417">
        <f>((Table1[[#This Row],[launched_at]]/60/60)/24)+DATE(1970,1,1)+(-5/24)</f>
        <v>41795.754999999997</v>
      </c>
      <c r="N2417" t="b">
        <v>0</v>
      </c>
      <c r="O2417">
        <v>1</v>
      </c>
      <c r="P2417" t="b">
        <v>0</v>
      </c>
      <c r="Q2417" t="s">
        <v>8284</v>
      </c>
      <c r="R2417" s="5">
        <f>Table1[[#This Row],[pledged]]/D2417</f>
        <v>1.6666666666666668E-3</v>
      </c>
      <c r="S2417" s="6">
        <f>IFERROR(Table1[[#This Row],[pledged]]/Table1[[#This Row],[backers_count]],0)</f>
        <v>50</v>
      </c>
      <c r="T2417" s="5" t="s">
        <v>8336</v>
      </c>
      <c r="U2417" s="5" t="s">
        <v>8337</v>
      </c>
    </row>
    <row r="2418" spans="1:21" ht="45" x14ac:dyDescent="0.2">
      <c r="A2418">
        <v>2592</v>
      </c>
      <c r="B2418" s="3" t="s">
        <v>2592</v>
      </c>
      <c r="C2418" s="3" t="s">
        <v>6702</v>
      </c>
      <c r="D2418">
        <v>30000</v>
      </c>
      <c r="E2418">
        <v>50</v>
      </c>
      <c r="F2418" t="s">
        <v>8221</v>
      </c>
      <c r="G2418" t="s">
        <v>8224</v>
      </c>
      <c r="H2418" t="s">
        <v>8246</v>
      </c>
      <c r="I2418">
        <v>1412536421</v>
      </c>
      <c r="J2418" s="14" t="str">
        <f>TEXT(((Table1[[#This Row],[deadline]]/60/60)/24)+DATE(1970,1,1),"mmm")</f>
        <v>Oct</v>
      </c>
      <c r="K2418" s="14" t="str">
        <f>TEXT(((Table1[[#This Row],[deadline]]/60/60)/24)+DATE(1970,1,1),"yyyy")</f>
        <v>2014</v>
      </c>
      <c r="L2418">
        <v>1409944421</v>
      </c>
      <c r="M2418">
        <f>((Table1[[#This Row],[launched_at]]/60/60)/24)+DATE(1970,1,1)+(-5/24)</f>
        <v>41887.592835648145</v>
      </c>
      <c r="N2418" t="b">
        <v>0</v>
      </c>
      <c r="O2418">
        <v>1</v>
      </c>
      <c r="P2418" t="b">
        <v>0</v>
      </c>
      <c r="Q2418" t="s">
        <v>8284</v>
      </c>
      <c r="R2418" s="5">
        <f>Table1[[#This Row],[pledged]]/D2418</f>
        <v>1.6666666666666668E-3</v>
      </c>
      <c r="S2418" s="6">
        <f>IFERROR(Table1[[#This Row],[pledged]]/Table1[[#This Row],[backers_count]],0)</f>
        <v>50</v>
      </c>
      <c r="T2418" s="5" t="s">
        <v>8336</v>
      </c>
      <c r="U2418" s="5" t="s">
        <v>8337</v>
      </c>
    </row>
    <row r="2419" spans="1:21" ht="45" x14ac:dyDescent="0.2">
      <c r="A2419">
        <v>3086</v>
      </c>
      <c r="B2419" s="3" t="s">
        <v>3086</v>
      </c>
      <c r="C2419" s="3" t="s">
        <v>7196</v>
      </c>
      <c r="D2419">
        <v>20000</v>
      </c>
      <c r="E2419">
        <v>50</v>
      </c>
      <c r="F2419" t="s">
        <v>8221</v>
      </c>
      <c r="G2419" t="s">
        <v>8237</v>
      </c>
      <c r="H2419" t="s">
        <v>8249</v>
      </c>
      <c r="I2419">
        <v>1439827559</v>
      </c>
      <c r="J2419" s="14" t="str">
        <f>TEXT(((Table1[[#This Row],[deadline]]/60/60)/24)+DATE(1970,1,1),"mmm")</f>
        <v>Aug</v>
      </c>
      <c r="K2419" s="14" t="str">
        <f>TEXT(((Table1[[#This Row],[deadline]]/60/60)/24)+DATE(1970,1,1),"yyyy")</f>
        <v>2015</v>
      </c>
      <c r="L2419">
        <v>1434643559</v>
      </c>
      <c r="M2419">
        <f>((Table1[[#This Row],[launched_at]]/60/60)/24)+DATE(1970,1,1)+(-5/24)</f>
        <v>42173.462488425925</v>
      </c>
      <c r="N2419" t="b">
        <v>0</v>
      </c>
      <c r="O2419">
        <v>3</v>
      </c>
      <c r="P2419" t="b">
        <v>0</v>
      </c>
      <c r="Q2419" t="s">
        <v>8303</v>
      </c>
      <c r="R2419" s="5">
        <f>Table1[[#This Row],[pledged]]/D2419</f>
        <v>2.5000000000000001E-3</v>
      </c>
      <c r="S2419" s="6">
        <f>IFERROR(Table1[[#This Row],[pledged]]/Table1[[#This Row],[backers_count]],0)</f>
        <v>16.666666666666668</v>
      </c>
      <c r="T2419" s="5" t="s">
        <v>8317</v>
      </c>
      <c r="U2419" s="5" t="s">
        <v>8357</v>
      </c>
    </row>
    <row r="2420" spans="1:21" ht="45" x14ac:dyDescent="0.2">
      <c r="A2420">
        <v>3095</v>
      </c>
      <c r="B2420" s="3" t="s">
        <v>3095</v>
      </c>
      <c r="C2420" s="3" t="s">
        <v>7205</v>
      </c>
      <c r="D2420">
        <v>14920</v>
      </c>
      <c r="E2420">
        <v>50</v>
      </c>
      <c r="F2420" t="s">
        <v>8221</v>
      </c>
      <c r="G2420" t="s">
        <v>8224</v>
      </c>
      <c r="H2420" t="s">
        <v>8246</v>
      </c>
      <c r="I2420">
        <v>1470011780</v>
      </c>
      <c r="J2420" s="14" t="str">
        <f>TEXT(((Table1[[#This Row],[deadline]]/60/60)/24)+DATE(1970,1,1),"mmm")</f>
        <v>Aug</v>
      </c>
      <c r="K2420" s="14" t="str">
        <f>TEXT(((Table1[[#This Row],[deadline]]/60/60)/24)+DATE(1970,1,1),"yyyy")</f>
        <v>2016</v>
      </c>
      <c r="L2420">
        <v>1464827780</v>
      </c>
      <c r="M2420">
        <f>((Table1[[#This Row],[launched_at]]/60/60)/24)+DATE(1970,1,1)+(-5/24)</f>
        <v>42522.81689814815</v>
      </c>
      <c r="N2420" t="b">
        <v>0</v>
      </c>
      <c r="O2420">
        <v>1</v>
      </c>
      <c r="P2420" t="b">
        <v>0</v>
      </c>
      <c r="Q2420" t="s">
        <v>8303</v>
      </c>
      <c r="R2420" s="5">
        <f>Table1[[#This Row],[pledged]]/D2420</f>
        <v>3.351206434316354E-3</v>
      </c>
      <c r="S2420" s="6">
        <f>IFERROR(Table1[[#This Row],[pledged]]/Table1[[#This Row],[backers_count]],0)</f>
        <v>50</v>
      </c>
      <c r="T2420" s="5" t="s">
        <v>8317</v>
      </c>
      <c r="U2420" s="5" t="s">
        <v>8357</v>
      </c>
    </row>
    <row r="2421" spans="1:21" ht="45" x14ac:dyDescent="0.2">
      <c r="A2421">
        <v>3794</v>
      </c>
      <c r="B2421" s="3" t="s">
        <v>3791</v>
      </c>
      <c r="C2421" s="3" t="s">
        <v>7904</v>
      </c>
      <c r="D2421">
        <v>5000</v>
      </c>
      <c r="E2421">
        <v>50</v>
      </c>
      <c r="F2421" t="s">
        <v>8221</v>
      </c>
      <c r="G2421" t="s">
        <v>8225</v>
      </c>
      <c r="H2421" t="s">
        <v>8247</v>
      </c>
      <c r="I2421">
        <v>1433685354</v>
      </c>
      <c r="J2421" s="14" t="str">
        <f>TEXT(((Table1[[#This Row],[deadline]]/60/60)/24)+DATE(1970,1,1),"mmm")</f>
        <v>Jun</v>
      </c>
      <c r="K2421" s="14" t="str">
        <f>TEXT(((Table1[[#This Row],[deadline]]/60/60)/24)+DATE(1970,1,1),"yyyy")</f>
        <v>2015</v>
      </c>
      <c r="L2421">
        <v>1431093354</v>
      </c>
      <c r="M2421">
        <f>((Table1[[#This Row],[launched_at]]/60/60)/24)+DATE(1970,1,1)+(-5/24)</f>
        <v>42132.372152777774</v>
      </c>
      <c r="N2421" t="b">
        <v>0</v>
      </c>
      <c r="O2421">
        <v>1</v>
      </c>
      <c r="P2421" t="b">
        <v>0</v>
      </c>
      <c r="Q2421" t="s">
        <v>8305</v>
      </c>
      <c r="R2421" s="5">
        <f>Table1[[#This Row],[pledged]]/D2421</f>
        <v>0.01</v>
      </c>
      <c r="S2421" s="6">
        <f>IFERROR(Table1[[#This Row],[pledged]]/Table1[[#This Row],[backers_count]],0)</f>
        <v>50</v>
      </c>
      <c r="T2421" s="5" t="s">
        <v>8317</v>
      </c>
      <c r="U2421" s="5" t="s">
        <v>8359</v>
      </c>
    </row>
    <row r="2422" spans="1:21" ht="45" x14ac:dyDescent="0.2">
      <c r="A2422">
        <v>3895</v>
      </c>
      <c r="B2422" s="3" t="s">
        <v>3892</v>
      </c>
      <c r="C2422" s="3" t="s">
        <v>8003</v>
      </c>
      <c r="D2422">
        <v>1000</v>
      </c>
      <c r="E2422">
        <v>50</v>
      </c>
      <c r="F2422" t="s">
        <v>8221</v>
      </c>
      <c r="G2422" t="s">
        <v>8224</v>
      </c>
      <c r="H2422" t="s">
        <v>8246</v>
      </c>
      <c r="I2422">
        <v>1425103218</v>
      </c>
      <c r="J2422" s="14" t="str">
        <f>TEXT(((Table1[[#This Row],[deadline]]/60/60)/24)+DATE(1970,1,1),"mmm")</f>
        <v>Feb</v>
      </c>
      <c r="K2422" s="14" t="str">
        <f>TEXT(((Table1[[#This Row],[deadline]]/60/60)/24)+DATE(1970,1,1),"yyyy")</f>
        <v>2015</v>
      </c>
      <c r="L2422">
        <v>1422424818</v>
      </c>
      <c r="M2422">
        <f>((Table1[[#This Row],[launched_at]]/60/60)/24)+DATE(1970,1,1)+(-5/24)</f>
        <v>42032.041875000003</v>
      </c>
      <c r="N2422" t="b">
        <v>0</v>
      </c>
      <c r="O2422">
        <v>1</v>
      </c>
      <c r="P2422" t="b">
        <v>0</v>
      </c>
      <c r="Q2422" t="s">
        <v>8271</v>
      </c>
      <c r="R2422" s="5">
        <f>Table1[[#This Row],[pledged]]/D2422</f>
        <v>0.05</v>
      </c>
      <c r="S2422" s="6">
        <f>IFERROR(Table1[[#This Row],[pledged]]/Table1[[#This Row],[backers_count]],0)</f>
        <v>50</v>
      </c>
      <c r="T2422" s="5" t="s">
        <v>8317</v>
      </c>
      <c r="U2422" s="5" t="s">
        <v>8318</v>
      </c>
    </row>
    <row r="2423" spans="1:21" ht="45" x14ac:dyDescent="0.2">
      <c r="A2423">
        <v>3941</v>
      </c>
      <c r="B2423" s="3" t="s">
        <v>3938</v>
      </c>
      <c r="C2423" s="3" t="s">
        <v>8049</v>
      </c>
      <c r="D2423">
        <v>5500</v>
      </c>
      <c r="E2423">
        <v>50</v>
      </c>
      <c r="F2423" t="s">
        <v>8221</v>
      </c>
      <c r="G2423" t="s">
        <v>8224</v>
      </c>
      <c r="H2423" t="s">
        <v>8246</v>
      </c>
      <c r="I2423">
        <v>1416877200</v>
      </c>
      <c r="J2423" s="14" t="str">
        <f>TEXT(((Table1[[#This Row],[deadline]]/60/60)/24)+DATE(1970,1,1),"mmm")</f>
        <v>Nov</v>
      </c>
      <c r="K2423" s="14" t="str">
        <f>TEXT(((Table1[[#This Row],[deadline]]/60/60)/24)+DATE(1970,1,1),"yyyy")</f>
        <v>2014</v>
      </c>
      <c r="L2423">
        <v>1414505137</v>
      </c>
      <c r="M2423">
        <f>((Table1[[#This Row],[launched_at]]/60/60)/24)+DATE(1970,1,1)+(-5/24)</f>
        <v>41940.378900462958</v>
      </c>
      <c r="N2423" t="b">
        <v>0</v>
      </c>
      <c r="O2423">
        <v>2</v>
      </c>
      <c r="P2423" t="b">
        <v>0</v>
      </c>
      <c r="Q2423" t="s">
        <v>8271</v>
      </c>
      <c r="R2423" s="5">
        <f>Table1[[#This Row],[pledged]]/D2423</f>
        <v>9.0909090909090905E-3</v>
      </c>
      <c r="S2423" s="6">
        <f>IFERROR(Table1[[#This Row],[pledged]]/Table1[[#This Row],[backers_count]],0)</f>
        <v>25</v>
      </c>
      <c r="T2423" s="5" t="s">
        <v>8317</v>
      </c>
      <c r="U2423" s="5" t="s">
        <v>8318</v>
      </c>
    </row>
    <row r="2424" spans="1:21" ht="45" x14ac:dyDescent="0.2">
      <c r="A2424">
        <v>4099</v>
      </c>
      <c r="B2424" s="3" t="s">
        <v>4095</v>
      </c>
      <c r="C2424" s="3" t="s">
        <v>8202</v>
      </c>
      <c r="D2424">
        <v>4500</v>
      </c>
      <c r="E2424">
        <v>50</v>
      </c>
      <c r="F2424" t="s">
        <v>8221</v>
      </c>
      <c r="G2424" t="s">
        <v>8224</v>
      </c>
      <c r="H2424" t="s">
        <v>8246</v>
      </c>
      <c r="I2424">
        <v>1472847873</v>
      </c>
      <c r="J2424" s="14" t="str">
        <f>TEXT(((Table1[[#This Row],[deadline]]/60/60)/24)+DATE(1970,1,1),"mmm")</f>
        <v>Sep</v>
      </c>
      <c r="K2424" s="14" t="str">
        <f>TEXT(((Table1[[#This Row],[deadline]]/60/60)/24)+DATE(1970,1,1),"yyyy")</f>
        <v>2016</v>
      </c>
      <c r="L2424">
        <v>1468959873</v>
      </c>
      <c r="M2424">
        <f>((Table1[[#This Row],[launched_at]]/60/60)/24)+DATE(1970,1,1)+(-5/24)</f>
        <v>42570.642048611109</v>
      </c>
      <c r="N2424" t="b">
        <v>0</v>
      </c>
      <c r="O2424">
        <v>1</v>
      </c>
      <c r="P2424" t="b">
        <v>0</v>
      </c>
      <c r="Q2424" t="s">
        <v>8271</v>
      </c>
      <c r="R2424" s="5">
        <f>Table1[[#This Row],[pledged]]/D2424</f>
        <v>1.1111111111111112E-2</v>
      </c>
      <c r="S2424" s="6">
        <f>IFERROR(Table1[[#This Row],[pledged]]/Table1[[#This Row],[backers_count]],0)</f>
        <v>50</v>
      </c>
      <c r="T2424" s="5" t="s">
        <v>8317</v>
      </c>
      <c r="U2424" s="5" t="s">
        <v>8318</v>
      </c>
    </row>
    <row r="2425" spans="1:21" ht="45" x14ac:dyDescent="0.2">
      <c r="A2425">
        <v>1486</v>
      </c>
      <c r="B2425" s="3" t="s">
        <v>1487</v>
      </c>
      <c r="C2425" s="3" t="s">
        <v>5596</v>
      </c>
      <c r="D2425">
        <v>20000</v>
      </c>
      <c r="E2425">
        <v>48</v>
      </c>
      <c r="F2425" t="s">
        <v>8221</v>
      </c>
      <c r="G2425" t="s">
        <v>8224</v>
      </c>
      <c r="H2425" t="s">
        <v>8246</v>
      </c>
      <c r="I2425">
        <v>1425009761</v>
      </c>
      <c r="J2425" s="14" t="str">
        <f>TEXT(((Table1[[#This Row],[deadline]]/60/60)/24)+DATE(1970,1,1),"mmm")</f>
        <v>Feb</v>
      </c>
      <c r="K2425" s="14" t="str">
        <f>TEXT(((Table1[[#This Row],[deadline]]/60/60)/24)+DATE(1970,1,1),"yyyy")</f>
        <v>2015</v>
      </c>
      <c r="L2425">
        <v>1422417761</v>
      </c>
      <c r="M2425">
        <f>((Table1[[#This Row],[launched_at]]/60/60)/24)+DATE(1970,1,1)+(-5/24)</f>
        <v>42031.960196759253</v>
      </c>
      <c r="N2425" t="b">
        <v>0</v>
      </c>
      <c r="O2425">
        <v>3</v>
      </c>
      <c r="P2425" t="b">
        <v>0</v>
      </c>
      <c r="Q2425" t="s">
        <v>8275</v>
      </c>
      <c r="R2425" s="5">
        <f>Table1[[#This Row],[pledged]]/D2425</f>
        <v>2.3999999999999998E-3</v>
      </c>
      <c r="S2425" s="6">
        <f>IFERROR(Table1[[#This Row],[pledged]]/Table1[[#This Row],[backers_count]],0)</f>
        <v>16</v>
      </c>
      <c r="T2425" s="5" t="s">
        <v>8322</v>
      </c>
      <c r="U2425" s="5" t="s">
        <v>8324</v>
      </c>
    </row>
    <row r="2426" spans="1:21" ht="45" x14ac:dyDescent="0.2">
      <c r="A2426">
        <v>2136</v>
      </c>
      <c r="B2426" s="3" t="s">
        <v>2137</v>
      </c>
      <c r="C2426" s="3" t="s">
        <v>6246</v>
      </c>
      <c r="D2426">
        <v>80000</v>
      </c>
      <c r="E2426">
        <v>47.69</v>
      </c>
      <c r="F2426" t="s">
        <v>8221</v>
      </c>
      <c r="G2426" t="s">
        <v>8224</v>
      </c>
      <c r="H2426" t="s">
        <v>8246</v>
      </c>
      <c r="I2426">
        <v>1382184786</v>
      </c>
      <c r="J2426" s="14" t="str">
        <f>TEXT(((Table1[[#This Row],[deadline]]/60/60)/24)+DATE(1970,1,1),"mmm")</f>
        <v>Oct</v>
      </c>
      <c r="K2426" s="14" t="str">
        <f>TEXT(((Table1[[#This Row],[deadline]]/60/60)/24)+DATE(1970,1,1),"yyyy")</f>
        <v>2013</v>
      </c>
      <c r="L2426">
        <v>1379592786</v>
      </c>
      <c r="M2426">
        <f>((Table1[[#This Row],[launched_at]]/60/60)/24)+DATE(1970,1,1)+(-5/24)</f>
        <v>41536.300763888888</v>
      </c>
      <c r="N2426" t="b">
        <v>0</v>
      </c>
      <c r="O2426">
        <v>4</v>
      </c>
      <c r="P2426" t="b">
        <v>0</v>
      </c>
      <c r="Q2426" t="s">
        <v>8282</v>
      </c>
      <c r="R2426" s="5">
        <f>Table1[[#This Row],[pledged]]/D2426</f>
        <v>5.9612499999999998E-4</v>
      </c>
      <c r="S2426" s="6">
        <f>IFERROR(Table1[[#This Row],[pledged]]/Table1[[#This Row],[backers_count]],0)</f>
        <v>11.922499999999999</v>
      </c>
      <c r="T2426" s="5" t="s">
        <v>8333</v>
      </c>
      <c r="U2426" s="5" t="s">
        <v>8334</v>
      </c>
    </row>
    <row r="2427" spans="1:21" ht="45" x14ac:dyDescent="0.2">
      <c r="A2427">
        <v>1097</v>
      </c>
      <c r="B2427" s="3" t="s">
        <v>1098</v>
      </c>
      <c r="C2427" s="3" t="s">
        <v>5207</v>
      </c>
      <c r="D2427">
        <v>100000</v>
      </c>
      <c r="E2427">
        <v>47</v>
      </c>
      <c r="F2427" t="s">
        <v>8221</v>
      </c>
      <c r="G2427" t="s">
        <v>8224</v>
      </c>
      <c r="H2427" t="s">
        <v>8246</v>
      </c>
      <c r="I2427">
        <v>1393786877</v>
      </c>
      <c r="J2427" s="14" t="str">
        <f>TEXT(((Table1[[#This Row],[deadline]]/60/60)/24)+DATE(1970,1,1),"mmm")</f>
        <v>Mar</v>
      </c>
      <c r="K2427" s="14" t="str">
        <f>TEXT(((Table1[[#This Row],[deadline]]/60/60)/24)+DATE(1970,1,1),"yyyy")</f>
        <v>2014</v>
      </c>
      <c r="L2427">
        <v>1390330877</v>
      </c>
      <c r="M2427">
        <f>((Table1[[#This Row],[launched_at]]/60/60)/24)+DATE(1970,1,1)+(-5/24)</f>
        <v>41660.584224537037</v>
      </c>
      <c r="N2427" t="b">
        <v>0</v>
      </c>
      <c r="O2427">
        <v>7</v>
      </c>
      <c r="P2427" t="b">
        <v>0</v>
      </c>
      <c r="Q2427" t="s">
        <v>8282</v>
      </c>
      <c r="R2427" s="5">
        <f>Table1[[#This Row],[pledged]]/D2427</f>
        <v>4.6999999999999999E-4</v>
      </c>
      <c r="S2427" s="6">
        <f>IFERROR(Table1[[#This Row],[pledged]]/Table1[[#This Row],[backers_count]],0)</f>
        <v>6.7142857142857144</v>
      </c>
      <c r="T2427" s="5" t="s">
        <v>8333</v>
      </c>
      <c r="U2427" s="5" t="s">
        <v>8334</v>
      </c>
    </row>
    <row r="2428" spans="1:21" ht="45" x14ac:dyDescent="0.2">
      <c r="A2428">
        <v>4086</v>
      </c>
      <c r="B2428" s="3" t="s">
        <v>4082</v>
      </c>
      <c r="C2428" s="3" t="s">
        <v>8189</v>
      </c>
      <c r="D2428">
        <v>1000</v>
      </c>
      <c r="E2428">
        <v>47</v>
      </c>
      <c r="F2428" t="s">
        <v>8221</v>
      </c>
      <c r="G2428" t="s">
        <v>8224</v>
      </c>
      <c r="H2428" t="s">
        <v>8246</v>
      </c>
      <c r="I2428">
        <v>1448078400</v>
      </c>
      <c r="J2428" s="14" t="str">
        <f>TEXT(((Table1[[#This Row],[deadline]]/60/60)/24)+DATE(1970,1,1),"mmm")</f>
        <v>Nov</v>
      </c>
      <c r="K2428" s="14" t="str">
        <f>TEXT(((Table1[[#This Row],[deadline]]/60/60)/24)+DATE(1970,1,1),"yyyy")</f>
        <v>2015</v>
      </c>
      <c r="L2428">
        <v>1445985299</v>
      </c>
      <c r="M2428">
        <f>((Table1[[#This Row],[launched_at]]/60/60)/24)+DATE(1970,1,1)+(-5/24)</f>
        <v>42304.732627314814</v>
      </c>
      <c r="N2428" t="b">
        <v>0</v>
      </c>
      <c r="O2428">
        <v>5</v>
      </c>
      <c r="P2428" t="b">
        <v>0</v>
      </c>
      <c r="Q2428" t="s">
        <v>8271</v>
      </c>
      <c r="R2428" s="5">
        <f>Table1[[#This Row],[pledged]]/D2428</f>
        <v>4.7E-2</v>
      </c>
      <c r="S2428" s="6">
        <f>IFERROR(Table1[[#This Row],[pledged]]/Table1[[#This Row],[backers_count]],0)</f>
        <v>9.4</v>
      </c>
      <c r="T2428" s="5" t="s">
        <v>8317</v>
      </c>
      <c r="U2428" s="5" t="s">
        <v>8318</v>
      </c>
    </row>
    <row r="2429" spans="1:21" ht="45" x14ac:dyDescent="0.2">
      <c r="A2429">
        <v>449</v>
      </c>
      <c r="B2429" s="3" t="s">
        <v>450</v>
      </c>
      <c r="C2429" s="3" t="s">
        <v>4559</v>
      </c>
      <c r="D2429">
        <v>2000</v>
      </c>
      <c r="E2429">
        <v>45</v>
      </c>
      <c r="F2429" t="s">
        <v>8221</v>
      </c>
      <c r="G2429" t="s">
        <v>8225</v>
      </c>
      <c r="H2429" t="s">
        <v>8247</v>
      </c>
      <c r="I2429">
        <v>1382017085</v>
      </c>
      <c r="J2429" s="14" t="str">
        <f>TEXT(((Table1[[#This Row],[deadline]]/60/60)/24)+DATE(1970,1,1),"mmm")</f>
        <v>Oct</v>
      </c>
      <c r="K2429" s="14" t="str">
        <f>TEXT(((Table1[[#This Row],[deadline]]/60/60)/24)+DATE(1970,1,1),"yyyy")</f>
        <v>2013</v>
      </c>
      <c r="L2429">
        <v>1379425085</v>
      </c>
      <c r="M2429" s="13">
        <f>((Table1[[#This Row],[launched_at]]/60/60)/24)+DATE(1970,1,1)+(-5/24)</f>
        <v>41534.359780092593</v>
      </c>
      <c r="N2429" t="b">
        <v>0</v>
      </c>
      <c r="O2429">
        <v>5</v>
      </c>
      <c r="P2429" t="b">
        <v>0</v>
      </c>
      <c r="Q2429" t="s">
        <v>8270</v>
      </c>
      <c r="R2429" s="5">
        <f>Table1[[#This Row],[pledged]]/D2429</f>
        <v>2.2499999999999999E-2</v>
      </c>
      <c r="S2429" s="6">
        <f>IFERROR(Table1[[#This Row],[pledged]]/Table1[[#This Row],[backers_count]],0)</f>
        <v>9</v>
      </c>
      <c r="T2429" s="5" t="s">
        <v>8310</v>
      </c>
      <c r="U2429" s="5" t="s">
        <v>8316</v>
      </c>
    </row>
    <row r="2430" spans="1:21" ht="45" x14ac:dyDescent="0.2">
      <c r="A2430">
        <v>455</v>
      </c>
      <c r="B2430" s="3" t="s">
        <v>456</v>
      </c>
      <c r="C2430" s="3" t="s">
        <v>4565</v>
      </c>
      <c r="D2430">
        <v>65000</v>
      </c>
      <c r="E2430">
        <v>45</v>
      </c>
      <c r="F2430" t="s">
        <v>8221</v>
      </c>
      <c r="G2430" t="s">
        <v>8224</v>
      </c>
      <c r="H2430" t="s">
        <v>8246</v>
      </c>
      <c r="I2430">
        <v>1334622660</v>
      </c>
      <c r="J2430" s="14" t="str">
        <f>TEXT(((Table1[[#This Row],[deadline]]/60/60)/24)+DATE(1970,1,1),"mmm")</f>
        <v>Apr</v>
      </c>
      <c r="K2430" s="14" t="str">
        <f>TEXT(((Table1[[#This Row],[deadline]]/60/60)/24)+DATE(1970,1,1),"yyyy")</f>
        <v>2012</v>
      </c>
      <c r="L2430">
        <v>1330733022</v>
      </c>
      <c r="M2430" s="13">
        <f>((Table1[[#This Row],[launched_at]]/60/60)/24)+DATE(1970,1,1)+(-5/24)</f>
        <v>40970.794236111105</v>
      </c>
      <c r="N2430" t="b">
        <v>0</v>
      </c>
      <c r="O2430">
        <v>2</v>
      </c>
      <c r="P2430" t="b">
        <v>0</v>
      </c>
      <c r="Q2430" t="s">
        <v>8270</v>
      </c>
      <c r="R2430" s="5">
        <f>Table1[[#This Row],[pledged]]/D2430</f>
        <v>6.9230769230769226E-4</v>
      </c>
      <c r="S2430" s="6">
        <f>IFERROR(Table1[[#This Row],[pledged]]/Table1[[#This Row],[backers_count]],0)</f>
        <v>22.5</v>
      </c>
      <c r="T2430" s="5" t="s">
        <v>8310</v>
      </c>
      <c r="U2430" s="5" t="s">
        <v>8316</v>
      </c>
    </row>
    <row r="2431" spans="1:21" ht="45" x14ac:dyDescent="0.2">
      <c r="A2431">
        <v>865</v>
      </c>
      <c r="B2431" s="3" t="s">
        <v>866</v>
      </c>
      <c r="C2431" s="3" t="s">
        <v>4975</v>
      </c>
      <c r="D2431">
        <v>2200</v>
      </c>
      <c r="E2431">
        <v>45</v>
      </c>
      <c r="F2431" t="s">
        <v>8221</v>
      </c>
      <c r="G2431" t="s">
        <v>8224</v>
      </c>
      <c r="H2431" t="s">
        <v>8246</v>
      </c>
      <c r="I2431">
        <v>1358361197</v>
      </c>
      <c r="J2431" s="14" t="str">
        <f>TEXT(((Table1[[#This Row],[deadline]]/60/60)/24)+DATE(1970,1,1),"mmm")</f>
        <v>Jan</v>
      </c>
      <c r="K2431" s="14" t="str">
        <f>TEXT(((Table1[[#This Row],[deadline]]/60/60)/24)+DATE(1970,1,1),"yyyy")</f>
        <v>2013</v>
      </c>
      <c r="L2431">
        <v>1353177197</v>
      </c>
      <c r="M2431">
        <f>((Table1[[#This Row],[launched_at]]/60/60)/24)+DATE(1970,1,1)+(-5/24)</f>
        <v>41230.564780092594</v>
      </c>
      <c r="N2431" t="b">
        <v>0</v>
      </c>
      <c r="O2431">
        <v>2</v>
      </c>
      <c r="P2431" t="b">
        <v>0</v>
      </c>
      <c r="Q2431" t="s">
        <v>8278</v>
      </c>
      <c r="R2431" s="5">
        <f>Table1[[#This Row],[pledged]]/D2431</f>
        <v>2.0454545454545454E-2</v>
      </c>
      <c r="S2431" s="6">
        <f>IFERROR(Table1[[#This Row],[pledged]]/Table1[[#This Row],[backers_count]],0)</f>
        <v>22.5</v>
      </c>
      <c r="T2431" s="5" t="s">
        <v>8325</v>
      </c>
      <c r="U2431" s="5" t="s">
        <v>8328</v>
      </c>
    </row>
    <row r="2432" spans="1:21" ht="30" x14ac:dyDescent="0.2">
      <c r="A2432">
        <v>873</v>
      </c>
      <c r="B2432" s="3" t="s">
        <v>874</v>
      </c>
      <c r="C2432" s="3" t="s">
        <v>4983</v>
      </c>
      <c r="D2432">
        <v>3500</v>
      </c>
      <c r="E2432">
        <v>45</v>
      </c>
      <c r="F2432" t="s">
        <v>8221</v>
      </c>
      <c r="G2432" t="s">
        <v>8224</v>
      </c>
      <c r="H2432" t="s">
        <v>8246</v>
      </c>
      <c r="I2432">
        <v>1352610040</v>
      </c>
      <c r="J2432" s="14" t="str">
        <f>TEXT(((Table1[[#This Row],[deadline]]/60/60)/24)+DATE(1970,1,1),"mmm")</f>
        <v>Nov</v>
      </c>
      <c r="K2432" s="14" t="str">
        <f>TEXT(((Table1[[#This Row],[deadline]]/60/60)/24)+DATE(1970,1,1),"yyyy")</f>
        <v>2012</v>
      </c>
      <c r="L2432">
        <v>1349150440</v>
      </c>
      <c r="M2432">
        <f>((Table1[[#This Row],[launched_at]]/60/60)/24)+DATE(1970,1,1)+(-5/24)</f>
        <v>41183.958796296298</v>
      </c>
      <c r="N2432" t="b">
        <v>0</v>
      </c>
      <c r="O2432">
        <v>5</v>
      </c>
      <c r="P2432" t="b">
        <v>0</v>
      </c>
      <c r="Q2432" t="s">
        <v>8278</v>
      </c>
      <c r="R2432" s="5">
        <f>Table1[[#This Row],[pledged]]/D2432</f>
        <v>1.2857142857142857E-2</v>
      </c>
      <c r="S2432" s="6">
        <f>IFERROR(Table1[[#This Row],[pledged]]/Table1[[#This Row],[backers_count]],0)</f>
        <v>9</v>
      </c>
      <c r="T2432" s="5" t="s">
        <v>8325</v>
      </c>
      <c r="U2432" s="5" t="s">
        <v>8328</v>
      </c>
    </row>
    <row r="2433" spans="1:21" ht="45" x14ac:dyDescent="0.2">
      <c r="A2433">
        <v>1068</v>
      </c>
      <c r="B2433" s="3" t="s">
        <v>1069</v>
      </c>
      <c r="C2433" s="3" t="s">
        <v>5178</v>
      </c>
      <c r="D2433">
        <v>30000</v>
      </c>
      <c r="E2433">
        <v>45</v>
      </c>
      <c r="F2433" t="s">
        <v>8221</v>
      </c>
      <c r="G2433" t="s">
        <v>8224</v>
      </c>
      <c r="H2433" t="s">
        <v>8246</v>
      </c>
      <c r="I2433">
        <v>1460274864</v>
      </c>
      <c r="J2433" s="14" t="str">
        <f>TEXT(((Table1[[#This Row],[deadline]]/60/60)/24)+DATE(1970,1,1),"mmm")</f>
        <v>Apr</v>
      </c>
      <c r="K2433" s="14" t="str">
        <f>TEXT(((Table1[[#This Row],[deadline]]/60/60)/24)+DATE(1970,1,1),"yyyy")</f>
        <v>2016</v>
      </c>
      <c r="L2433">
        <v>1457686464</v>
      </c>
      <c r="M2433">
        <f>((Table1[[#This Row],[launched_at]]/60/60)/24)+DATE(1970,1,1)+(-5/24)</f>
        <v>42440.162777777768</v>
      </c>
      <c r="N2433" t="b">
        <v>0</v>
      </c>
      <c r="O2433">
        <v>4</v>
      </c>
      <c r="P2433" t="b">
        <v>0</v>
      </c>
      <c r="Q2433" t="s">
        <v>8282</v>
      </c>
      <c r="R2433" s="5">
        <f>Table1[[#This Row],[pledged]]/D2433</f>
        <v>1.5E-3</v>
      </c>
      <c r="S2433" s="6">
        <f>IFERROR(Table1[[#This Row],[pledged]]/Table1[[#This Row],[backers_count]],0)</f>
        <v>11.25</v>
      </c>
      <c r="T2433" s="5" t="s">
        <v>8333</v>
      </c>
      <c r="U2433" s="5" t="s">
        <v>8334</v>
      </c>
    </row>
    <row r="2434" spans="1:21" ht="30" x14ac:dyDescent="0.2">
      <c r="A2434">
        <v>1075</v>
      </c>
      <c r="B2434" s="3" t="s">
        <v>1076</v>
      </c>
      <c r="C2434" s="3" t="s">
        <v>5185</v>
      </c>
      <c r="D2434">
        <v>1000</v>
      </c>
      <c r="E2434">
        <v>45</v>
      </c>
      <c r="F2434" t="s">
        <v>8221</v>
      </c>
      <c r="G2434" t="s">
        <v>8224</v>
      </c>
      <c r="H2434" t="s">
        <v>8246</v>
      </c>
      <c r="I2434">
        <v>1336340516</v>
      </c>
      <c r="J2434" s="14" t="str">
        <f>TEXT(((Table1[[#This Row],[deadline]]/60/60)/24)+DATE(1970,1,1),"mmm")</f>
        <v>May</v>
      </c>
      <c r="K2434" s="14" t="str">
        <f>TEXT(((Table1[[#This Row],[deadline]]/60/60)/24)+DATE(1970,1,1),"yyyy")</f>
        <v>2012</v>
      </c>
      <c r="L2434">
        <v>1333748516</v>
      </c>
      <c r="M2434">
        <f>((Table1[[#This Row],[launched_at]]/60/60)/24)+DATE(1970,1,1)+(-5/24)</f>
        <v>41005.695787037032</v>
      </c>
      <c r="N2434" t="b">
        <v>0</v>
      </c>
      <c r="O2434">
        <v>3</v>
      </c>
      <c r="P2434" t="b">
        <v>0</v>
      </c>
      <c r="Q2434" t="s">
        <v>8282</v>
      </c>
      <c r="R2434" s="5">
        <f>Table1[[#This Row],[pledged]]/D2434</f>
        <v>4.4999999999999998E-2</v>
      </c>
      <c r="S2434" s="6">
        <f>IFERROR(Table1[[#This Row],[pledged]]/Table1[[#This Row],[backers_count]],0)</f>
        <v>15</v>
      </c>
      <c r="T2434" s="5" t="s">
        <v>8333</v>
      </c>
      <c r="U2434" s="5" t="s">
        <v>8334</v>
      </c>
    </row>
    <row r="2435" spans="1:21" ht="45" x14ac:dyDescent="0.2">
      <c r="A2435">
        <v>1078</v>
      </c>
      <c r="B2435" s="3" t="s">
        <v>1079</v>
      </c>
      <c r="C2435" s="3" t="s">
        <v>5188</v>
      </c>
      <c r="D2435">
        <v>600</v>
      </c>
      <c r="E2435">
        <v>45</v>
      </c>
      <c r="F2435" t="s">
        <v>8221</v>
      </c>
      <c r="G2435" t="s">
        <v>8224</v>
      </c>
      <c r="H2435" t="s">
        <v>8246</v>
      </c>
      <c r="I2435">
        <v>1311309721</v>
      </c>
      <c r="J2435" s="14" t="str">
        <f>TEXT(((Table1[[#This Row],[deadline]]/60/60)/24)+DATE(1970,1,1),"mmm")</f>
        <v>Jul</v>
      </c>
      <c r="K2435" s="14" t="str">
        <f>TEXT(((Table1[[#This Row],[deadline]]/60/60)/24)+DATE(1970,1,1),"yyyy")</f>
        <v>2011</v>
      </c>
      <c r="L2435">
        <v>1307421721</v>
      </c>
      <c r="M2435">
        <f>((Table1[[#This Row],[launched_at]]/60/60)/24)+DATE(1970,1,1)+(-5/24)</f>
        <v>40700.987511574072</v>
      </c>
      <c r="N2435" t="b">
        <v>0</v>
      </c>
      <c r="O2435">
        <v>5</v>
      </c>
      <c r="P2435" t="b">
        <v>0</v>
      </c>
      <c r="Q2435" t="s">
        <v>8282</v>
      </c>
      <c r="R2435" s="5">
        <f>Table1[[#This Row],[pledged]]/D2435</f>
        <v>7.4999999999999997E-2</v>
      </c>
      <c r="S2435" s="6">
        <f>IFERROR(Table1[[#This Row],[pledged]]/Table1[[#This Row],[backers_count]],0)</f>
        <v>9</v>
      </c>
      <c r="T2435" s="5" t="s">
        <v>8333</v>
      </c>
      <c r="U2435" s="5" t="s">
        <v>8334</v>
      </c>
    </row>
    <row r="2436" spans="1:21" ht="45" x14ac:dyDescent="0.2">
      <c r="A2436">
        <v>1109</v>
      </c>
      <c r="B2436" s="3" t="s">
        <v>1110</v>
      </c>
      <c r="C2436" s="3" t="s">
        <v>5219</v>
      </c>
      <c r="D2436">
        <v>10000</v>
      </c>
      <c r="E2436">
        <v>45</v>
      </c>
      <c r="F2436" t="s">
        <v>8221</v>
      </c>
      <c r="G2436" t="s">
        <v>8224</v>
      </c>
      <c r="H2436" t="s">
        <v>8246</v>
      </c>
      <c r="I2436">
        <v>1479495790</v>
      </c>
      <c r="J2436" s="14" t="str">
        <f>TEXT(((Table1[[#This Row],[deadline]]/60/60)/24)+DATE(1970,1,1),"mmm")</f>
        <v>Nov</v>
      </c>
      <c r="K2436" s="14" t="str">
        <f>TEXT(((Table1[[#This Row],[deadline]]/60/60)/24)+DATE(1970,1,1),"yyyy")</f>
        <v>2016</v>
      </c>
      <c r="L2436">
        <v>1476900190</v>
      </c>
      <c r="M2436">
        <f>((Table1[[#This Row],[launched_at]]/60/60)/24)+DATE(1970,1,1)+(-5/24)</f>
        <v>42662.543865740743</v>
      </c>
      <c r="N2436" t="b">
        <v>0</v>
      </c>
      <c r="O2436">
        <v>3</v>
      </c>
      <c r="P2436" t="b">
        <v>0</v>
      </c>
      <c r="Q2436" t="s">
        <v>8282</v>
      </c>
      <c r="R2436" s="5">
        <f>Table1[[#This Row],[pledged]]/D2436</f>
        <v>4.4999999999999997E-3</v>
      </c>
      <c r="S2436" s="6">
        <f>IFERROR(Table1[[#This Row],[pledged]]/Table1[[#This Row],[backers_count]],0)</f>
        <v>15</v>
      </c>
      <c r="T2436" s="5" t="s">
        <v>8333</v>
      </c>
      <c r="U2436" s="5" t="s">
        <v>8334</v>
      </c>
    </row>
    <row r="2437" spans="1:21" ht="45" x14ac:dyDescent="0.2">
      <c r="A2437">
        <v>1428</v>
      </c>
      <c r="B2437" s="3" t="s">
        <v>1429</v>
      </c>
      <c r="C2437" s="3" t="s">
        <v>5538</v>
      </c>
      <c r="D2437">
        <v>1000</v>
      </c>
      <c r="E2437">
        <v>45</v>
      </c>
      <c r="F2437" t="s">
        <v>8221</v>
      </c>
      <c r="G2437" t="s">
        <v>8227</v>
      </c>
      <c r="H2437" t="s">
        <v>8249</v>
      </c>
      <c r="I2437">
        <v>1459584417</v>
      </c>
      <c r="J2437" s="14" t="str">
        <f>TEXT(((Table1[[#This Row],[deadline]]/60/60)/24)+DATE(1970,1,1),"mmm")</f>
        <v>Apr</v>
      </c>
      <c r="K2437" s="14" t="str">
        <f>TEXT(((Table1[[#This Row],[deadline]]/60/60)/24)+DATE(1970,1,1),"yyyy")</f>
        <v>2016</v>
      </c>
      <c r="L2437">
        <v>1456996017</v>
      </c>
      <c r="M2437">
        <f>((Table1[[#This Row],[launched_at]]/60/60)/24)+DATE(1970,1,1)+(-5/24)</f>
        <v>42432.171493055554</v>
      </c>
      <c r="N2437" t="b">
        <v>0</v>
      </c>
      <c r="O2437">
        <v>3</v>
      </c>
      <c r="P2437" t="b">
        <v>0</v>
      </c>
      <c r="Q2437" t="s">
        <v>8287</v>
      </c>
      <c r="R2437" s="5">
        <f>Table1[[#This Row],[pledged]]/D2437</f>
        <v>4.4999999999999998E-2</v>
      </c>
      <c r="S2437" s="6">
        <f>IFERROR(Table1[[#This Row],[pledged]]/Table1[[#This Row],[backers_count]],0)</f>
        <v>15</v>
      </c>
      <c r="T2437" s="5" t="s">
        <v>8322</v>
      </c>
      <c r="U2437" s="5" t="s">
        <v>8341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 t="str">
        <f>TEXT(((Table1[[#This Row],[deadline]]/60/60)/24)+DATE(1970,1,1),"mmm")</f>
        <v>Jan</v>
      </c>
      <c r="K2438" s="14" t="str">
        <f>TEXT(((Table1[[#This Row],[deadline]]/60/60)/24)+DATE(1970,1,1),"yyyy")</f>
        <v>2016</v>
      </c>
      <c r="L2438">
        <v>1448894770</v>
      </c>
      <c r="M2438">
        <f>((Table1[[#This Row],[launched_at]]/60/60)/24)+DATE(1970,1,1)+(-5/24)</f>
        <v>42338.407060185178</v>
      </c>
      <c r="N2438" t="b">
        <v>0</v>
      </c>
      <c r="O2438">
        <v>2</v>
      </c>
      <c r="P2438" t="b">
        <v>0</v>
      </c>
      <c r="Q2438" t="s">
        <v>8284</v>
      </c>
      <c r="R2438" s="5">
        <f>Table1[[#This Row],[pledged]]/D2438</f>
        <v>3.8461538461538462E-4</v>
      </c>
      <c r="S2438" s="6">
        <f>IFERROR(Table1[[#This Row],[pledged]]/Table1[[#This Row],[backers_count]],0)</f>
        <v>22.5</v>
      </c>
      <c r="T2438" s="5" t="s">
        <v>8336</v>
      </c>
      <c r="U2438" s="5" t="s">
        <v>8337</v>
      </c>
    </row>
    <row r="2439" spans="1:21" ht="45" x14ac:dyDescent="0.2">
      <c r="A2439">
        <v>2764</v>
      </c>
      <c r="B2439" s="3" t="s">
        <v>2764</v>
      </c>
      <c r="C2439" s="3" t="s">
        <v>6874</v>
      </c>
      <c r="D2439">
        <v>4000</v>
      </c>
      <c r="E2439">
        <v>45</v>
      </c>
      <c r="F2439" t="s">
        <v>8221</v>
      </c>
      <c r="G2439" t="s">
        <v>8224</v>
      </c>
      <c r="H2439" t="s">
        <v>8246</v>
      </c>
      <c r="I2439">
        <v>1338404400</v>
      </c>
      <c r="J2439" s="14" t="str">
        <f>TEXT(((Table1[[#This Row],[deadline]]/60/60)/24)+DATE(1970,1,1),"mmm")</f>
        <v>May</v>
      </c>
      <c r="K2439" s="14" t="str">
        <f>TEXT(((Table1[[#This Row],[deadline]]/60/60)/24)+DATE(1970,1,1),"yyyy")</f>
        <v>2012</v>
      </c>
      <c r="L2439">
        <v>1335855631</v>
      </c>
      <c r="M2439">
        <f>((Table1[[#This Row],[launched_at]]/60/60)/24)+DATE(1970,1,1)+(-5/24)</f>
        <v>41030.083692129629</v>
      </c>
      <c r="N2439" t="b">
        <v>0</v>
      </c>
      <c r="O2439">
        <v>4</v>
      </c>
      <c r="P2439" t="b">
        <v>0</v>
      </c>
      <c r="Q2439" t="s">
        <v>8304</v>
      </c>
      <c r="R2439" s="5">
        <f>Table1[[#This Row],[pledged]]/D2439</f>
        <v>1.125E-2</v>
      </c>
      <c r="S2439" s="6">
        <f>IFERROR(Table1[[#This Row],[pledged]]/Table1[[#This Row],[backers_count]],0)</f>
        <v>11.25</v>
      </c>
      <c r="T2439" s="5" t="s">
        <v>8322</v>
      </c>
      <c r="U2439" s="5" t="s">
        <v>8358</v>
      </c>
    </row>
    <row r="2440" spans="1:21" ht="45" x14ac:dyDescent="0.2">
      <c r="A2440">
        <v>2866</v>
      </c>
      <c r="B2440" s="3" t="s">
        <v>2866</v>
      </c>
      <c r="C2440" s="3" t="s">
        <v>6976</v>
      </c>
      <c r="D2440">
        <v>5000</v>
      </c>
      <c r="E2440">
        <v>45</v>
      </c>
      <c r="F2440" t="s">
        <v>8221</v>
      </c>
      <c r="G2440" t="s">
        <v>8224</v>
      </c>
      <c r="H2440" t="s">
        <v>8246</v>
      </c>
      <c r="I2440">
        <v>1476482400</v>
      </c>
      <c r="J2440" s="14" t="str">
        <f>TEXT(((Table1[[#This Row],[deadline]]/60/60)/24)+DATE(1970,1,1),"mmm")</f>
        <v>Oct</v>
      </c>
      <c r="K2440" s="14" t="str">
        <f>TEXT(((Table1[[#This Row],[deadline]]/60/60)/24)+DATE(1970,1,1),"yyyy")</f>
        <v>2016</v>
      </c>
      <c r="L2440">
        <v>1473893721</v>
      </c>
      <c r="M2440">
        <f>((Table1[[#This Row],[launched_at]]/60/60)/24)+DATE(1970,1,1)+(-5/24)</f>
        <v>42627.746770833335</v>
      </c>
      <c r="N2440" t="b">
        <v>0</v>
      </c>
      <c r="O2440">
        <v>2</v>
      </c>
      <c r="P2440" t="b">
        <v>0</v>
      </c>
      <c r="Q2440" t="s">
        <v>8271</v>
      </c>
      <c r="R2440" s="5">
        <f>Table1[[#This Row],[pledged]]/D2440</f>
        <v>8.9999999999999993E-3</v>
      </c>
      <c r="S2440" s="6">
        <f>IFERROR(Table1[[#This Row],[pledged]]/Table1[[#This Row],[backers_count]],0)</f>
        <v>22.5</v>
      </c>
      <c r="T2440" s="5" t="s">
        <v>8317</v>
      </c>
      <c r="U2440" s="5" t="s">
        <v>8318</v>
      </c>
    </row>
    <row r="2441" spans="1:21" ht="45" x14ac:dyDescent="0.2">
      <c r="A2441">
        <v>3960</v>
      </c>
      <c r="B2441" s="3" t="s">
        <v>3957</v>
      </c>
      <c r="C2441" s="3" t="s">
        <v>8067</v>
      </c>
      <c r="D2441">
        <v>3000</v>
      </c>
      <c r="E2441">
        <v>45</v>
      </c>
      <c r="F2441" t="s">
        <v>8221</v>
      </c>
      <c r="G2441" t="s">
        <v>8224</v>
      </c>
      <c r="H2441" t="s">
        <v>8246</v>
      </c>
      <c r="I2441">
        <v>1451852256</v>
      </c>
      <c r="J2441" s="14" t="str">
        <f>TEXT(((Table1[[#This Row],[deadline]]/60/60)/24)+DATE(1970,1,1),"mmm")</f>
        <v>Jan</v>
      </c>
      <c r="K2441" s="14" t="str">
        <f>TEXT(((Table1[[#This Row],[deadline]]/60/60)/24)+DATE(1970,1,1),"yyyy")</f>
        <v>2016</v>
      </c>
      <c r="L2441">
        <v>1449260256</v>
      </c>
      <c r="M2441">
        <f>((Table1[[#This Row],[launched_at]]/60/60)/24)+DATE(1970,1,1)+(-5/24)</f>
        <v>42342.63722222222</v>
      </c>
      <c r="N2441" t="b">
        <v>0</v>
      </c>
      <c r="O2441">
        <v>4</v>
      </c>
      <c r="P2441" t="b">
        <v>0</v>
      </c>
      <c r="Q2441" t="s">
        <v>8271</v>
      </c>
      <c r="R2441" s="5">
        <f>Table1[[#This Row],[pledged]]/D2441</f>
        <v>1.4999999999999999E-2</v>
      </c>
      <c r="S2441" s="6">
        <f>IFERROR(Table1[[#This Row],[pledged]]/Table1[[#This Row],[backers_count]],0)</f>
        <v>11.25</v>
      </c>
      <c r="T2441" s="5" t="s">
        <v>8317</v>
      </c>
      <c r="U2441" s="5" t="s">
        <v>8318</v>
      </c>
    </row>
    <row r="2442" spans="1:21" ht="45" x14ac:dyDescent="0.2">
      <c r="A2442">
        <v>3962</v>
      </c>
      <c r="B2442" s="3" t="s">
        <v>3959</v>
      </c>
      <c r="C2442" s="3" t="s">
        <v>8069</v>
      </c>
      <c r="D2442">
        <v>1400</v>
      </c>
      <c r="E2442">
        <v>45</v>
      </c>
      <c r="F2442" t="s">
        <v>8221</v>
      </c>
      <c r="G2442" t="s">
        <v>8225</v>
      </c>
      <c r="H2442" t="s">
        <v>8247</v>
      </c>
      <c r="I2442">
        <v>1448722494</v>
      </c>
      <c r="J2442" s="14" t="str">
        <f>TEXT(((Table1[[#This Row],[deadline]]/60/60)/24)+DATE(1970,1,1),"mmm")</f>
        <v>Nov</v>
      </c>
      <c r="K2442" s="14" t="str">
        <f>TEXT(((Table1[[#This Row],[deadline]]/60/60)/24)+DATE(1970,1,1),"yyyy")</f>
        <v>2015</v>
      </c>
      <c r="L2442">
        <v>1446562494</v>
      </c>
      <c r="M2442">
        <f>((Table1[[#This Row],[launched_at]]/60/60)/24)+DATE(1970,1,1)+(-5/24)</f>
        <v>42311.413124999999</v>
      </c>
      <c r="N2442" t="b">
        <v>0</v>
      </c>
      <c r="O2442">
        <v>3</v>
      </c>
      <c r="P2442" t="b">
        <v>0</v>
      </c>
      <c r="Q2442" t="s">
        <v>8271</v>
      </c>
      <c r="R2442" s="5">
        <f>Table1[[#This Row],[pledged]]/D2442</f>
        <v>3.214285714285714E-2</v>
      </c>
      <c r="S2442" s="6">
        <f>IFERROR(Table1[[#This Row],[pledged]]/Table1[[#This Row],[backers_count]],0)</f>
        <v>15</v>
      </c>
      <c r="T2442" s="5" t="s">
        <v>8317</v>
      </c>
      <c r="U2442" s="5" t="s">
        <v>8318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 t="str">
        <f>TEXT(((Table1[[#This Row],[deadline]]/60/60)/24)+DATE(1970,1,1),"mmm")</f>
        <v>Jul</v>
      </c>
      <c r="K2443" s="14" t="str">
        <f>TEXT(((Table1[[#This Row],[deadline]]/60/60)/24)+DATE(1970,1,1),"yyyy")</f>
        <v>2015</v>
      </c>
      <c r="L2443">
        <v>1435806054</v>
      </c>
      <c r="M2443">
        <f>((Table1[[#This Row],[launched_at]]/60/60)/24)+DATE(1970,1,1)+(-5/24)</f>
        <v>42186.917291666665</v>
      </c>
      <c r="N2443" t="b">
        <v>0</v>
      </c>
      <c r="O2443">
        <v>109</v>
      </c>
      <c r="P2443" t="b">
        <v>1</v>
      </c>
      <c r="Q2443" t="s">
        <v>8298</v>
      </c>
      <c r="R2443" s="5">
        <f>Table1[[#This Row],[pledged]]/D2443</f>
        <v>1.0788</v>
      </c>
      <c r="S2443" s="6">
        <f>IFERROR(Table1[[#This Row],[pledged]]/Table1[[#This Row],[backers_count]],0)</f>
        <v>74.22935779816514</v>
      </c>
      <c r="T2443" s="5" t="s">
        <v>8336</v>
      </c>
      <c r="U2443" s="5" t="s">
        <v>8352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 t="str">
        <f>TEXT(((Table1[[#This Row],[deadline]]/60/60)/24)+DATE(1970,1,1),"mmm")</f>
        <v>Mar</v>
      </c>
      <c r="K2444" s="14" t="str">
        <f>TEXT(((Table1[[#This Row],[deadline]]/60/60)/24)+DATE(1970,1,1),"yyyy")</f>
        <v>2015</v>
      </c>
      <c r="L2444">
        <v>1424188828</v>
      </c>
      <c r="M2444">
        <f>((Table1[[#This Row],[launched_at]]/60/60)/24)+DATE(1970,1,1)+(-5/24)</f>
        <v>42052.458657407398</v>
      </c>
      <c r="N2444" t="b">
        <v>0</v>
      </c>
      <c r="O2444">
        <v>372</v>
      </c>
      <c r="P2444" t="b">
        <v>1</v>
      </c>
      <c r="Q2444" t="s">
        <v>8298</v>
      </c>
      <c r="R2444" s="5">
        <f>Table1[[#This Row],[pledged]]/D2444</f>
        <v>1.2594166666666666</v>
      </c>
      <c r="S2444" s="6">
        <f>IFERROR(Table1[[#This Row],[pledged]]/Table1[[#This Row],[backers_count]],0)</f>
        <v>81.252688172043008</v>
      </c>
      <c r="T2444" s="5" t="s">
        <v>8336</v>
      </c>
      <c r="U2444" s="5" t="s">
        <v>8352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 t="str">
        <f>TEXT(((Table1[[#This Row],[deadline]]/60/60)/24)+DATE(1970,1,1),"mmm")</f>
        <v>Aug</v>
      </c>
      <c r="K2445" s="14" t="str">
        <f>TEXT(((Table1[[#This Row],[deadline]]/60/60)/24)+DATE(1970,1,1),"yyyy")</f>
        <v>2014</v>
      </c>
      <c r="L2445">
        <v>1405522822</v>
      </c>
      <c r="M2445">
        <f>((Table1[[#This Row],[launched_at]]/60/60)/24)+DATE(1970,1,1)+(-5/24)</f>
        <v>41836.416921296295</v>
      </c>
      <c r="N2445" t="b">
        <v>0</v>
      </c>
      <c r="O2445">
        <v>311</v>
      </c>
      <c r="P2445" t="b">
        <v>1</v>
      </c>
      <c r="Q2445" t="s">
        <v>8298</v>
      </c>
      <c r="R2445" s="5">
        <f>Table1[[#This Row],[pledged]]/D2445</f>
        <v>2.0251494999999999</v>
      </c>
      <c r="S2445" s="6">
        <f>IFERROR(Table1[[#This Row],[pledged]]/Table1[[#This Row],[backers_count]],0)</f>
        <v>130.23469453376205</v>
      </c>
      <c r="T2445" s="5" t="s">
        <v>8336</v>
      </c>
      <c r="U2445" s="5" t="s">
        <v>8352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 t="str">
        <f>TEXT(((Table1[[#This Row],[deadline]]/60/60)/24)+DATE(1970,1,1),"mmm")</f>
        <v>May</v>
      </c>
      <c r="K2446" s="14" t="str">
        <f>TEXT(((Table1[[#This Row],[deadline]]/60/60)/24)+DATE(1970,1,1),"yyyy")</f>
        <v>2016</v>
      </c>
      <c r="L2446">
        <v>1461607591</v>
      </c>
      <c r="M2446">
        <f>((Table1[[#This Row],[launched_at]]/60/60)/24)+DATE(1970,1,1)+(-5/24)</f>
        <v>42485.54619212963</v>
      </c>
      <c r="N2446" t="b">
        <v>0</v>
      </c>
      <c r="O2446">
        <v>61</v>
      </c>
      <c r="P2446" t="b">
        <v>1</v>
      </c>
      <c r="Q2446" t="s">
        <v>8298</v>
      </c>
      <c r="R2446" s="5">
        <f>Table1[[#This Row],[pledged]]/D2446</f>
        <v>1.0860000000000001</v>
      </c>
      <c r="S2446" s="6">
        <f>IFERROR(Table1[[#This Row],[pledged]]/Table1[[#This Row],[backers_count]],0)</f>
        <v>53.409836065573771</v>
      </c>
      <c r="T2446" s="5" t="s">
        <v>8336</v>
      </c>
      <c r="U2446" s="5" t="s">
        <v>8352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 t="str">
        <f>TEXT(((Table1[[#This Row],[deadline]]/60/60)/24)+DATE(1970,1,1),"mmm")</f>
        <v>Sep</v>
      </c>
      <c r="K2447" s="14" t="str">
        <f>TEXT(((Table1[[#This Row],[deadline]]/60/60)/24)+DATE(1970,1,1),"yyyy")</f>
        <v>2015</v>
      </c>
      <c r="L2447">
        <v>1440650021</v>
      </c>
      <c r="M2447">
        <f>((Table1[[#This Row],[launched_at]]/60/60)/24)+DATE(1970,1,1)+(-5/24)</f>
        <v>42242.981724537036</v>
      </c>
      <c r="N2447" t="b">
        <v>0</v>
      </c>
      <c r="O2447">
        <v>115</v>
      </c>
      <c r="P2447" t="b">
        <v>1</v>
      </c>
      <c r="Q2447" t="s">
        <v>8298</v>
      </c>
      <c r="R2447" s="5">
        <f>Table1[[#This Row],[pledged]]/D2447</f>
        <v>1.728</v>
      </c>
      <c r="S2447" s="6">
        <f>IFERROR(Table1[[#This Row],[pledged]]/Table1[[#This Row],[backers_count]],0)</f>
        <v>75.130434782608702</v>
      </c>
      <c r="T2447" s="5" t="s">
        <v>8336</v>
      </c>
      <c r="U2447" s="5" t="s">
        <v>8352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 t="str">
        <f>TEXT(((Table1[[#This Row],[deadline]]/60/60)/24)+DATE(1970,1,1),"mmm")</f>
        <v>Nov</v>
      </c>
      <c r="K2448" s="14" t="str">
        <f>TEXT(((Table1[[#This Row],[deadline]]/60/60)/24)+DATE(1970,1,1),"yyyy")</f>
        <v>2016</v>
      </c>
      <c r="L2448">
        <v>1477578471</v>
      </c>
      <c r="M2448">
        <f>((Table1[[#This Row],[launched_at]]/60/60)/24)+DATE(1970,1,1)+(-5/24)</f>
        <v>42670.394340277773</v>
      </c>
      <c r="N2448" t="b">
        <v>0</v>
      </c>
      <c r="O2448">
        <v>111</v>
      </c>
      <c r="P2448" t="b">
        <v>1</v>
      </c>
      <c r="Q2448" t="s">
        <v>8298</v>
      </c>
      <c r="R2448" s="5">
        <f>Table1[[#This Row],[pledged]]/D2448</f>
        <v>1.6798</v>
      </c>
      <c r="S2448" s="6">
        <f>IFERROR(Table1[[#This Row],[pledged]]/Table1[[#This Row],[backers_count]],0)</f>
        <v>75.666666666666671</v>
      </c>
      <c r="T2448" s="5" t="s">
        <v>8336</v>
      </c>
      <c r="U2448" s="5" t="s">
        <v>8352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 t="str">
        <f>TEXT(((Table1[[#This Row],[deadline]]/60/60)/24)+DATE(1970,1,1),"mmm")</f>
        <v>Nov</v>
      </c>
      <c r="K2449" s="14" t="str">
        <f>TEXT(((Table1[[#This Row],[deadline]]/60/60)/24)+DATE(1970,1,1),"yyyy")</f>
        <v>2016</v>
      </c>
      <c r="L2449">
        <v>1476184593</v>
      </c>
      <c r="M2449">
        <f>((Table1[[#This Row],[launched_at]]/60/60)/24)+DATE(1970,1,1)+(-5/24)</f>
        <v>42654.26149305555</v>
      </c>
      <c r="N2449" t="b">
        <v>0</v>
      </c>
      <c r="O2449">
        <v>337</v>
      </c>
      <c r="P2449" t="b">
        <v>1</v>
      </c>
      <c r="Q2449" t="s">
        <v>8298</v>
      </c>
      <c r="R2449" s="5">
        <f>Table1[[#This Row],[pledged]]/D2449</f>
        <v>4.2720000000000002</v>
      </c>
      <c r="S2449" s="6">
        <f>IFERROR(Table1[[#This Row],[pledged]]/Table1[[#This Row],[backers_count]],0)</f>
        <v>31.691394658753708</v>
      </c>
      <c r="T2449" s="5" t="s">
        <v>8336</v>
      </c>
      <c r="U2449" s="5" t="s">
        <v>8352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 t="str">
        <f>TEXT(((Table1[[#This Row],[deadline]]/60/60)/24)+DATE(1970,1,1),"mmm")</f>
        <v>Aug</v>
      </c>
      <c r="K2450" s="14" t="str">
        <f>TEXT(((Table1[[#This Row],[deadline]]/60/60)/24)+DATE(1970,1,1),"yyyy")</f>
        <v>2016</v>
      </c>
      <c r="L2450">
        <v>1472110513</v>
      </c>
      <c r="M2450">
        <f>((Table1[[#This Row],[launched_at]]/60/60)/24)+DATE(1970,1,1)+(-5/24)</f>
        <v>42607.107789351845</v>
      </c>
      <c r="N2450" t="b">
        <v>0</v>
      </c>
      <c r="O2450">
        <v>9</v>
      </c>
      <c r="P2450" t="b">
        <v>1</v>
      </c>
      <c r="Q2450" t="s">
        <v>8298</v>
      </c>
      <c r="R2450" s="5">
        <f>Table1[[#This Row],[pledged]]/D2450</f>
        <v>1.075</v>
      </c>
      <c r="S2450" s="6">
        <f>IFERROR(Table1[[#This Row],[pledged]]/Table1[[#This Row],[backers_count]],0)</f>
        <v>47.777777777777779</v>
      </c>
      <c r="T2450" s="5" t="s">
        <v>8336</v>
      </c>
      <c r="U2450" s="5" t="s">
        <v>8352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 t="str">
        <f>TEXT(((Table1[[#This Row],[deadline]]/60/60)/24)+DATE(1970,1,1),"mmm")</f>
        <v>Nov</v>
      </c>
      <c r="K2451" s="14" t="str">
        <f>TEXT(((Table1[[#This Row],[deadline]]/60/60)/24)+DATE(1970,1,1),"yyyy")</f>
        <v>2014</v>
      </c>
      <c r="L2451">
        <v>1414725915</v>
      </c>
      <c r="M2451">
        <f>((Table1[[#This Row],[launched_at]]/60/60)/24)+DATE(1970,1,1)+(-5/24)</f>
        <v>41942.934201388889</v>
      </c>
      <c r="N2451" t="b">
        <v>0</v>
      </c>
      <c r="O2451">
        <v>120</v>
      </c>
      <c r="P2451" t="b">
        <v>1</v>
      </c>
      <c r="Q2451" t="s">
        <v>8298</v>
      </c>
      <c r="R2451" s="5">
        <f>Table1[[#This Row],[pledged]]/D2451</f>
        <v>1.08</v>
      </c>
      <c r="S2451" s="6">
        <f>IFERROR(Table1[[#This Row],[pledged]]/Table1[[#This Row],[backers_count]],0)</f>
        <v>90</v>
      </c>
      <c r="T2451" s="5" t="s">
        <v>8336</v>
      </c>
      <c r="U2451" s="5" t="s">
        <v>8352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 t="str">
        <f>TEXT(((Table1[[#This Row],[deadline]]/60/60)/24)+DATE(1970,1,1),"mmm")</f>
        <v>Oct</v>
      </c>
      <c r="K2452" s="14" t="str">
        <f>TEXT(((Table1[[#This Row],[deadline]]/60/60)/24)+DATE(1970,1,1),"yyyy")</f>
        <v>2014</v>
      </c>
      <c r="L2452">
        <v>1411177456</v>
      </c>
      <c r="M2452">
        <f>((Table1[[#This Row],[launched_at]]/60/60)/24)+DATE(1970,1,1)+(-5/24)</f>
        <v>41901.864074074074</v>
      </c>
      <c r="N2452" t="b">
        <v>0</v>
      </c>
      <c r="O2452">
        <v>102</v>
      </c>
      <c r="P2452" t="b">
        <v>1</v>
      </c>
      <c r="Q2452" t="s">
        <v>8298</v>
      </c>
      <c r="R2452" s="5">
        <f>Table1[[#This Row],[pledged]]/D2452</f>
        <v>1.0153353333333335</v>
      </c>
      <c r="S2452" s="6">
        <f>IFERROR(Table1[[#This Row],[pledged]]/Table1[[#This Row],[backers_count]],0)</f>
        <v>149.31401960784314</v>
      </c>
      <c r="T2452" s="5" t="s">
        <v>8336</v>
      </c>
      <c r="U2452" s="5" t="s">
        <v>8352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 t="str">
        <f>TEXT(((Table1[[#This Row],[deadline]]/60/60)/24)+DATE(1970,1,1),"mmm")</f>
        <v>Mar</v>
      </c>
      <c r="K2453" s="14" t="str">
        <f>TEXT(((Table1[[#This Row],[deadline]]/60/60)/24)+DATE(1970,1,1),"yyyy")</f>
        <v>2017</v>
      </c>
      <c r="L2453">
        <v>1487022490</v>
      </c>
      <c r="M2453">
        <f>((Table1[[#This Row],[launched_at]]/60/60)/24)+DATE(1970,1,1)+(-5/24)</f>
        <v>42779.700115740743</v>
      </c>
      <c r="N2453" t="b">
        <v>0</v>
      </c>
      <c r="O2453">
        <v>186</v>
      </c>
      <c r="P2453" t="b">
        <v>1</v>
      </c>
      <c r="Q2453" t="s">
        <v>8298</v>
      </c>
      <c r="R2453" s="5">
        <f>Table1[[#This Row],[pledged]]/D2453</f>
        <v>1.1545000000000001</v>
      </c>
      <c r="S2453" s="6">
        <f>IFERROR(Table1[[#This Row],[pledged]]/Table1[[#This Row],[backers_count]],0)</f>
        <v>62.06989247311828</v>
      </c>
      <c r="T2453" s="5" t="s">
        <v>8336</v>
      </c>
      <c r="U2453" s="5" t="s">
        <v>8352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 t="str">
        <f>TEXT(((Table1[[#This Row],[deadline]]/60/60)/24)+DATE(1970,1,1),"mmm")</f>
        <v>Dec</v>
      </c>
      <c r="K2454" s="14" t="str">
        <f>TEXT(((Table1[[#This Row],[deadline]]/60/60)/24)+DATE(1970,1,1),"yyyy")</f>
        <v>2015</v>
      </c>
      <c r="L2454">
        <v>1448914500</v>
      </c>
      <c r="M2454">
        <f>((Table1[[#This Row],[launched_at]]/60/60)/24)+DATE(1970,1,1)+(-5/24)</f>
        <v>42338.635416666664</v>
      </c>
      <c r="N2454" t="b">
        <v>0</v>
      </c>
      <c r="O2454">
        <v>15</v>
      </c>
      <c r="P2454" t="b">
        <v>1</v>
      </c>
      <c r="Q2454" t="s">
        <v>8298</v>
      </c>
      <c r="R2454" s="5">
        <f>Table1[[#This Row],[pledged]]/D2454</f>
        <v>1.335</v>
      </c>
      <c r="S2454" s="6">
        <f>IFERROR(Table1[[#This Row],[pledged]]/Table1[[#This Row],[backers_count]],0)</f>
        <v>53.4</v>
      </c>
      <c r="T2454" s="5" t="s">
        <v>8336</v>
      </c>
      <c r="U2454" s="5" t="s">
        <v>8352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 t="str">
        <f>TEXT(((Table1[[#This Row],[deadline]]/60/60)/24)+DATE(1970,1,1),"mmm")</f>
        <v>Feb</v>
      </c>
      <c r="K2455" s="14" t="str">
        <f>TEXT(((Table1[[#This Row],[deadline]]/60/60)/24)+DATE(1970,1,1),"yyyy")</f>
        <v>2017</v>
      </c>
      <c r="L2455">
        <v>1483461409</v>
      </c>
      <c r="M2455">
        <f>((Table1[[#This Row],[launched_at]]/60/60)/24)+DATE(1970,1,1)+(-5/24)</f>
        <v>42738.483900462961</v>
      </c>
      <c r="N2455" t="b">
        <v>0</v>
      </c>
      <c r="O2455">
        <v>67</v>
      </c>
      <c r="P2455" t="b">
        <v>1</v>
      </c>
      <c r="Q2455" t="s">
        <v>8298</v>
      </c>
      <c r="R2455" s="5">
        <f>Table1[[#This Row],[pledged]]/D2455</f>
        <v>1.5469999999999999</v>
      </c>
      <c r="S2455" s="6">
        <f>IFERROR(Table1[[#This Row],[pledged]]/Table1[[#This Row],[backers_count]],0)</f>
        <v>69.268656716417908</v>
      </c>
      <c r="T2455" s="5" t="s">
        <v>8336</v>
      </c>
      <c r="U2455" s="5" t="s">
        <v>8352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 t="str">
        <f>TEXT(((Table1[[#This Row],[deadline]]/60/60)/24)+DATE(1970,1,1),"mmm")</f>
        <v>Mar</v>
      </c>
      <c r="K2456" s="14" t="str">
        <f>TEXT(((Table1[[#This Row],[deadline]]/60/60)/24)+DATE(1970,1,1),"yyyy")</f>
        <v>2017</v>
      </c>
      <c r="L2456">
        <v>1486183808</v>
      </c>
      <c r="M2456">
        <f>((Table1[[#This Row],[launched_at]]/60/60)/24)+DATE(1970,1,1)+(-5/24)</f>
        <v>42769.99314814814</v>
      </c>
      <c r="N2456" t="b">
        <v>0</v>
      </c>
      <c r="O2456">
        <v>130</v>
      </c>
      <c r="P2456" t="b">
        <v>1</v>
      </c>
      <c r="Q2456" t="s">
        <v>8298</v>
      </c>
      <c r="R2456" s="5">
        <f>Table1[[#This Row],[pledged]]/D2456</f>
        <v>1.0084571428571429</v>
      </c>
      <c r="S2456" s="6">
        <f>IFERROR(Table1[[#This Row],[pledged]]/Table1[[#This Row],[backers_count]],0)</f>
        <v>271.50769230769231</v>
      </c>
      <c r="T2456" s="5" t="s">
        <v>8336</v>
      </c>
      <c r="U2456" s="5" t="s">
        <v>8352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 t="str">
        <f>TEXT(((Table1[[#This Row],[deadline]]/60/60)/24)+DATE(1970,1,1),"mmm")</f>
        <v>Apr</v>
      </c>
      <c r="K2457" s="14" t="str">
        <f>TEXT(((Table1[[#This Row],[deadline]]/60/60)/24)+DATE(1970,1,1),"yyyy")</f>
        <v>2016</v>
      </c>
      <c r="L2457">
        <v>1458758750</v>
      </c>
      <c r="M2457">
        <f>((Table1[[#This Row],[launched_at]]/60/60)/24)+DATE(1970,1,1)+(-5/24)</f>
        <v>42452.573495370372</v>
      </c>
      <c r="N2457" t="b">
        <v>0</v>
      </c>
      <c r="O2457">
        <v>16</v>
      </c>
      <c r="P2457" t="b">
        <v>1</v>
      </c>
      <c r="Q2457" t="s">
        <v>8298</v>
      </c>
      <c r="R2457" s="5">
        <f>Table1[[#This Row],[pledged]]/D2457</f>
        <v>1.82</v>
      </c>
      <c r="S2457" s="6">
        <f>IFERROR(Table1[[#This Row],[pledged]]/Table1[[#This Row],[backers_count]],0)</f>
        <v>34.125</v>
      </c>
      <c r="T2457" s="5" t="s">
        <v>8336</v>
      </c>
      <c r="U2457" s="5" t="s">
        <v>8352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 t="str">
        <f>TEXT(((Table1[[#This Row],[deadline]]/60/60)/24)+DATE(1970,1,1),"mmm")</f>
        <v>Feb</v>
      </c>
      <c r="K2458" s="14" t="str">
        <f>TEXT(((Table1[[#This Row],[deadline]]/60/60)/24)+DATE(1970,1,1),"yyyy")</f>
        <v>2017</v>
      </c>
      <c r="L2458">
        <v>1485471839</v>
      </c>
      <c r="M2458">
        <f>((Table1[[#This Row],[launched_at]]/60/60)/24)+DATE(1970,1,1)+(-5/24)</f>
        <v>42761.752766203703</v>
      </c>
      <c r="N2458" t="b">
        <v>0</v>
      </c>
      <c r="O2458">
        <v>67</v>
      </c>
      <c r="P2458" t="b">
        <v>1</v>
      </c>
      <c r="Q2458" t="s">
        <v>8298</v>
      </c>
      <c r="R2458" s="5">
        <f>Table1[[#This Row],[pledged]]/D2458</f>
        <v>1.8086666666666666</v>
      </c>
      <c r="S2458" s="6">
        <f>IFERROR(Table1[[#This Row],[pledged]]/Table1[[#This Row],[backers_count]],0)</f>
        <v>40.492537313432834</v>
      </c>
      <c r="T2458" s="5" t="s">
        <v>8336</v>
      </c>
      <c r="U2458" s="5" t="s">
        <v>8352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 t="str">
        <f>TEXT(((Table1[[#This Row],[deadline]]/60/60)/24)+DATE(1970,1,1),"mmm")</f>
        <v>Mar</v>
      </c>
      <c r="K2459" s="14" t="str">
        <f>TEXT(((Table1[[#This Row],[deadline]]/60/60)/24)+DATE(1970,1,1),"yyyy")</f>
        <v>2016</v>
      </c>
      <c r="L2459">
        <v>1456237656</v>
      </c>
      <c r="M2459">
        <f>((Table1[[#This Row],[launched_at]]/60/60)/24)+DATE(1970,1,1)+(-5/24)</f>
        <v>42423.394166666665</v>
      </c>
      <c r="N2459" t="b">
        <v>0</v>
      </c>
      <c r="O2459">
        <v>124</v>
      </c>
      <c r="P2459" t="b">
        <v>1</v>
      </c>
      <c r="Q2459" t="s">
        <v>8298</v>
      </c>
      <c r="R2459" s="5">
        <f>Table1[[#This Row],[pledged]]/D2459</f>
        <v>1.0230434782608695</v>
      </c>
      <c r="S2459" s="6">
        <f>IFERROR(Table1[[#This Row],[pledged]]/Table1[[#This Row],[backers_count]],0)</f>
        <v>189.75806451612902</v>
      </c>
      <c r="T2459" s="5" t="s">
        <v>8336</v>
      </c>
      <c r="U2459" s="5" t="s">
        <v>8352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 t="str">
        <f>TEXT(((Table1[[#This Row],[deadline]]/60/60)/24)+DATE(1970,1,1),"mmm")</f>
        <v>Jun</v>
      </c>
      <c r="K2460" s="14" t="str">
        <f>TEXT(((Table1[[#This Row],[deadline]]/60/60)/24)+DATE(1970,1,1),"yyyy")</f>
        <v>2016</v>
      </c>
      <c r="L2460">
        <v>1462481718</v>
      </c>
      <c r="M2460">
        <f>((Table1[[#This Row],[launched_at]]/60/60)/24)+DATE(1970,1,1)+(-5/24)</f>
        <v>42495.663402777776</v>
      </c>
      <c r="N2460" t="b">
        <v>0</v>
      </c>
      <c r="O2460">
        <v>80</v>
      </c>
      <c r="P2460" t="b">
        <v>1</v>
      </c>
      <c r="Q2460" t="s">
        <v>8298</v>
      </c>
      <c r="R2460" s="5">
        <f>Table1[[#This Row],[pledged]]/D2460</f>
        <v>1.1017999999999999</v>
      </c>
      <c r="S2460" s="6">
        <f>IFERROR(Table1[[#This Row],[pledged]]/Table1[[#This Row],[backers_count]],0)</f>
        <v>68.862499999999997</v>
      </c>
      <c r="T2460" s="5" t="s">
        <v>8336</v>
      </c>
      <c r="U2460" s="5" t="s">
        <v>8352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 t="str">
        <f>TEXT(((Table1[[#This Row],[deadline]]/60/60)/24)+DATE(1970,1,1),"mmm")</f>
        <v>Mar</v>
      </c>
      <c r="K2461" s="14" t="str">
        <f>TEXT(((Table1[[#This Row],[deadline]]/60/60)/24)+DATE(1970,1,1),"yyyy")</f>
        <v>2016</v>
      </c>
      <c r="L2461">
        <v>1454858285</v>
      </c>
      <c r="M2461">
        <f>((Table1[[#This Row],[launched_at]]/60/60)/24)+DATE(1970,1,1)+(-5/24)</f>
        <v>42407.429224537038</v>
      </c>
      <c r="N2461" t="b">
        <v>0</v>
      </c>
      <c r="O2461">
        <v>282</v>
      </c>
      <c r="P2461" t="b">
        <v>1</v>
      </c>
      <c r="Q2461" t="s">
        <v>8298</v>
      </c>
      <c r="R2461" s="5">
        <f>Table1[[#This Row],[pledged]]/D2461</f>
        <v>1.0225</v>
      </c>
      <c r="S2461" s="6">
        <f>IFERROR(Table1[[#This Row],[pledged]]/Table1[[#This Row],[backers_count]],0)</f>
        <v>108.77659574468085</v>
      </c>
      <c r="T2461" s="5" t="s">
        <v>8336</v>
      </c>
      <c r="U2461" s="5" t="s">
        <v>8352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 t="str">
        <f>TEXT(((Table1[[#This Row],[deadline]]/60/60)/24)+DATE(1970,1,1),"mmm")</f>
        <v>Jan</v>
      </c>
      <c r="K2462" s="14" t="str">
        <f>TEXT(((Table1[[#This Row],[deadline]]/60/60)/24)+DATE(1970,1,1),"yyyy")</f>
        <v>2017</v>
      </c>
      <c r="L2462">
        <v>1480480167</v>
      </c>
      <c r="M2462">
        <f>((Table1[[#This Row],[launched_at]]/60/60)/24)+DATE(1970,1,1)+(-5/24)</f>
        <v>42703.978784722225</v>
      </c>
      <c r="N2462" t="b">
        <v>0</v>
      </c>
      <c r="O2462">
        <v>68</v>
      </c>
      <c r="P2462" t="b">
        <v>1</v>
      </c>
      <c r="Q2462" t="s">
        <v>8298</v>
      </c>
      <c r="R2462" s="5">
        <f>Table1[[#This Row],[pledged]]/D2462</f>
        <v>1.0078823529411765</v>
      </c>
      <c r="S2462" s="6">
        <f>IFERROR(Table1[[#This Row],[pledged]]/Table1[[#This Row],[backers_count]],0)</f>
        <v>125.98529411764706</v>
      </c>
      <c r="T2462" s="5" t="s">
        <v>8336</v>
      </c>
      <c r="U2462" s="5" t="s">
        <v>8352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 t="str">
        <f>TEXT(((Table1[[#This Row],[deadline]]/60/60)/24)+DATE(1970,1,1),"mmm")</f>
        <v>Oct</v>
      </c>
      <c r="K2463" s="14" t="str">
        <f>TEXT(((Table1[[#This Row],[deadline]]/60/60)/24)+DATE(1970,1,1),"yyyy")</f>
        <v>2011</v>
      </c>
      <c r="L2463">
        <v>1314577097</v>
      </c>
      <c r="M2463">
        <f>((Table1[[#This Row],[launched_at]]/60/60)/24)+DATE(1970,1,1)+(-5/24)</f>
        <v>40783.804363425923</v>
      </c>
      <c r="N2463" t="b">
        <v>0</v>
      </c>
      <c r="O2463">
        <v>86</v>
      </c>
      <c r="P2463" t="b">
        <v>1</v>
      </c>
      <c r="Q2463" t="s">
        <v>8279</v>
      </c>
      <c r="R2463" s="5">
        <f>Table1[[#This Row],[pledged]]/D2463</f>
        <v>1.038</v>
      </c>
      <c r="S2463" s="6">
        <f>IFERROR(Table1[[#This Row],[pledged]]/Table1[[#This Row],[backers_count]],0)</f>
        <v>90.523255813953483</v>
      </c>
      <c r="T2463" s="5" t="s">
        <v>8325</v>
      </c>
      <c r="U2463" s="5" t="s">
        <v>8329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 t="str">
        <f>TEXT(((Table1[[#This Row],[deadline]]/60/60)/24)+DATE(1970,1,1),"mmm")</f>
        <v>Jul</v>
      </c>
      <c r="K2464" s="14" t="str">
        <f>TEXT(((Table1[[#This Row],[deadline]]/60/60)/24)+DATE(1970,1,1),"yyyy")</f>
        <v>2012</v>
      </c>
      <c r="L2464">
        <v>1340944096</v>
      </c>
      <c r="M2464">
        <f>((Table1[[#This Row],[launched_at]]/60/60)/24)+DATE(1970,1,1)+(-5/24)</f>
        <v>41088.977962962963</v>
      </c>
      <c r="N2464" t="b">
        <v>0</v>
      </c>
      <c r="O2464">
        <v>115</v>
      </c>
      <c r="P2464" t="b">
        <v>1</v>
      </c>
      <c r="Q2464" t="s">
        <v>8279</v>
      </c>
      <c r="R2464" s="5">
        <f>Table1[[#This Row],[pledged]]/D2464</f>
        <v>1.1070833333333334</v>
      </c>
      <c r="S2464" s="6">
        <f>IFERROR(Table1[[#This Row],[pledged]]/Table1[[#This Row],[backers_count]],0)</f>
        <v>28.880434782608695</v>
      </c>
      <c r="T2464" s="5" t="s">
        <v>8325</v>
      </c>
      <c r="U2464" s="5" t="s">
        <v>8329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 t="str">
        <f>TEXT(((Table1[[#This Row],[deadline]]/60/60)/24)+DATE(1970,1,1),"mmm")</f>
        <v>Apr</v>
      </c>
      <c r="K2465" s="14" t="str">
        <f>TEXT(((Table1[[#This Row],[deadline]]/60/60)/24)+DATE(1970,1,1),"yyyy")</f>
        <v>2013</v>
      </c>
      <c r="L2465">
        <v>1362710425</v>
      </c>
      <c r="M2465">
        <f>((Table1[[#This Row],[launched_at]]/60/60)/24)+DATE(1970,1,1)+(-5/24)</f>
        <v>41340.903067129628</v>
      </c>
      <c r="N2465" t="b">
        <v>0</v>
      </c>
      <c r="O2465">
        <v>75</v>
      </c>
      <c r="P2465" t="b">
        <v>1</v>
      </c>
      <c r="Q2465" t="s">
        <v>8279</v>
      </c>
      <c r="R2465" s="5">
        <f>Table1[[#This Row],[pledged]]/D2465</f>
        <v>1.1625000000000001</v>
      </c>
      <c r="S2465" s="6">
        <f>IFERROR(Table1[[#This Row],[pledged]]/Table1[[#This Row],[backers_count]],0)</f>
        <v>31</v>
      </c>
      <c r="T2465" s="5" t="s">
        <v>8325</v>
      </c>
      <c r="U2465" s="5" t="s">
        <v>8329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 t="str">
        <f>TEXT(((Table1[[#This Row],[deadline]]/60/60)/24)+DATE(1970,1,1),"mmm")</f>
        <v>Sep</v>
      </c>
      <c r="K2466" s="14" t="str">
        <f>TEXT(((Table1[[#This Row],[deadline]]/60/60)/24)+DATE(1970,1,1),"yyyy")</f>
        <v>2015</v>
      </c>
      <c r="L2466">
        <v>1441143397</v>
      </c>
      <c r="M2466">
        <f>((Table1[[#This Row],[launched_at]]/60/60)/24)+DATE(1970,1,1)+(-5/24)</f>
        <v>42248.692094907405</v>
      </c>
      <c r="N2466" t="b">
        <v>0</v>
      </c>
      <c r="O2466">
        <v>43</v>
      </c>
      <c r="P2466" t="b">
        <v>1</v>
      </c>
      <c r="Q2466" t="s">
        <v>8279</v>
      </c>
      <c r="R2466" s="5">
        <f>Table1[[#This Row],[pledged]]/D2466</f>
        <v>1.111</v>
      </c>
      <c r="S2466" s="6">
        <f>IFERROR(Table1[[#This Row],[pledged]]/Table1[[#This Row],[backers_count]],0)</f>
        <v>51.674418604651166</v>
      </c>
      <c r="T2466" s="5" t="s">
        <v>8325</v>
      </c>
      <c r="U2466" s="5" t="s">
        <v>8329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 t="str">
        <f>TEXT(((Table1[[#This Row],[deadline]]/60/60)/24)+DATE(1970,1,1),"mmm")</f>
        <v>Sep</v>
      </c>
      <c r="K2467" s="14" t="str">
        <f>TEXT(((Table1[[#This Row],[deadline]]/60/60)/24)+DATE(1970,1,1),"yyyy")</f>
        <v>2012</v>
      </c>
      <c r="L2467">
        <v>1345828548</v>
      </c>
      <c r="M2467">
        <f>((Table1[[#This Row],[launched_at]]/60/60)/24)+DATE(1970,1,1)+(-5/24)</f>
        <v>41145.510972222219</v>
      </c>
      <c r="N2467" t="b">
        <v>0</v>
      </c>
      <c r="O2467">
        <v>48</v>
      </c>
      <c r="P2467" t="b">
        <v>1</v>
      </c>
      <c r="Q2467" t="s">
        <v>8279</v>
      </c>
      <c r="R2467" s="5">
        <f>Table1[[#This Row],[pledged]]/D2467</f>
        <v>1.8014285714285714</v>
      </c>
      <c r="S2467" s="6">
        <f>IFERROR(Table1[[#This Row],[pledged]]/Table1[[#This Row],[backers_count]],0)</f>
        <v>26.270833333333332</v>
      </c>
      <c r="T2467" s="5" t="s">
        <v>8325</v>
      </c>
      <c r="U2467" s="5" t="s">
        <v>8329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 t="str">
        <f>TEXT(((Table1[[#This Row],[deadline]]/60/60)/24)+DATE(1970,1,1),"mmm")</f>
        <v>May</v>
      </c>
      <c r="K2468" s="14" t="str">
        <f>TEXT(((Table1[[#This Row],[deadline]]/60/60)/24)+DATE(1970,1,1),"yyyy")</f>
        <v>2013</v>
      </c>
      <c r="L2468">
        <v>1365474453</v>
      </c>
      <c r="M2468">
        <f>((Table1[[#This Row],[launched_at]]/60/60)/24)+DATE(1970,1,1)+(-5/24)</f>
        <v>41372.894131944442</v>
      </c>
      <c r="N2468" t="b">
        <v>0</v>
      </c>
      <c r="O2468">
        <v>52</v>
      </c>
      <c r="P2468" t="b">
        <v>1</v>
      </c>
      <c r="Q2468" t="s">
        <v>8279</v>
      </c>
      <c r="R2468" s="5">
        <f>Table1[[#This Row],[pledged]]/D2468</f>
        <v>1</v>
      </c>
      <c r="S2468" s="6">
        <f>IFERROR(Table1[[#This Row],[pledged]]/Table1[[#This Row],[backers_count]],0)</f>
        <v>48.07692307692308</v>
      </c>
      <c r="T2468" s="5" t="s">
        <v>8325</v>
      </c>
      <c r="U2468" s="5" t="s">
        <v>8329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 t="str">
        <f>TEXT(((Table1[[#This Row],[deadline]]/60/60)/24)+DATE(1970,1,1),"mmm")</f>
        <v>May</v>
      </c>
      <c r="K2469" s="14" t="str">
        <f>TEXT(((Table1[[#This Row],[deadline]]/60/60)/24)+DATE(1970,1,1),"yyyy")</f>
        <v>2012</v>
      </c>
      <c r="L2469">
        <v>1335473931</v>
      </c>
      <c r="M2469">
        <f>((Table1[[#This Row],[launched_at]]/60/60)/24)+DATE(1970,1,1)+(-5/24)</f>
        <v>41025.665868055556</v>
      </c>
      <c r="N2469" t="b">
        <v>0</v>
      </c>
      <c r="O2469">
        <v>43</v>
      </c>
      <c r="P2469" t="b">
        <v>1</v>
      </c>
      <c r="Q2469" t="s">
        <v>8279</v>
      </c>
      <c r="R2469" s="5">
        <f>Table1[[#This Row],[pledged]]/D2469</f>
        <v>1.1850000000000001</v>
      </c>
      <c r="S2469" s="6">
        <f>IFERROR(Table1[[#This Row],[pledged]]/Table1[[#This Row],[backers_count]],0)</f>
        <v>27.558139534883722</v>
      </c>
      <c r="T2469" s="5" t="s">
        <v>8325</v>
      </c>
      <c r="U2469" s="5" t="s">
        <v>8329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 t="str">
        <f>TEXT(((Table1[[#This Row],[deadline]]/60/60)/24)+DATE(1970,1,1),"mmm")</f>
        <v>Oct</v>
      </c>
      <c r="K2470" s="14" t="str">
        <f>TEXT(((Table1[[#This Row],[deadline]]/60/60)/24)+DATE(1970,1,1),"yyyy")</f>
        <v>2012</v>
      </c>
      <c r="L2470">
        <v>1348285321</v>
      </c>
      <c r="M2470">
        <f>((Table1[[#This Row],[launched_at]]/60/60)/24)+DATE(1970,1,1)+(-5/24)</f>
        <v>41173.945844907401</v>
      </c>
      <c r="N2470" t="b">
        <v>0</v>
      </c>
      <c r="O2470">
        <v>58</v>
      </c>
      <c r="P2470" t="b">
        <v>1</v>
      </c>
      <c r="Q2470" t="s">
        <v>8279</v>
      </c>
      <c r="R2470" s="5">
        <f>Table1[[#This Row],[pledged]]/D2470</f>
        <v>1.0721700000000001</v>
      </c>
      <c r="S2470" s="6">
        <f>IFERROR(Table1[[#This Row],[pledged]]/Table1[[#This Row],[backers_count]],0)</f>
        <v>36.97137931034483</v>
      </c>
      <c r="T2470" s="5" t="s">
        <v>8325</v>
      </c>
      <c r="U2470" s="5" t="s">
        <v>8329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 t="str">
        <f>TEXT(((Table1[[#This Row],[deadline]]/60/60)/24)+DATE(1970,1,1),"mmm")</f>
        <v>Feb</v>
      </c>
      <c r="K2471" s="14" t="str">
        <f>TEXT(((Table1[[#This Row],[deadline]]/60/60)/24)+DATE(1970,1,1),"yyyy")</f>
        <v>2011</v>
      </c>
      <c r="L2471">
        <v>1295000329</v>
      </c>
      <c r="M2471">
        <f>((Table1[[#This Row],[launched_at]]/60/60)/24)+DATE(1970,1,1)+(-5/24)</f>
        <v>40557.221400462957</v>
      </c>
      <c r="N2471" t="b">
        <v>0</v>
      </c>
      <c r="O2471">
        <v>47</v>
      </c>
      <c r="P2471" t="b">
        <v>1</v>
      </c>
      <c r="Q2471" t="s">
        <v>8279</v>
      </c>
      <c r="R2471" s="5">
        <f>Table1[[#This Row],[pledged]]/D2471</f>
        <v>1.1366666666666667</v>
      </c>
      <c r="S2471" s="6">
        <f>IFERROR(Table1[[#This Row],[pledged]]/Table1[[#This Row],[backers_count]],0)</f>
        <v>29.021276595744681</v>
      </c>
      <c r="T2471" s="5" t="s">
        <v>8325</v>
      </c>
      <c r="U2471" s="5" t="s">
        <v>8329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 t="str">
        <f>TEXT(((Table1[[#This Row],[deadline]]/60/60)/24)+DATE(1970,1,1),"mmm")</f>
        <v>May</v>
      </c>
      <c r="K2472" s="14" t="str">
        <f>TEXT(((Table1[[#This Row],[deadline]]/60/60)/24)+DATE(1970,1,1),"yyyy")</f>
        <v>2012</v>
      </c>
      <c r="L2472">
        <v>1335232055</v>
      </c>
      <c r="M2472">
        <f>((Table1[[#This Row],[launched_at]]/60/60)/24)+DATE(1970,1,1)+(-5/24)</f>
        <v>41022.866377314815</v>
      </c>
      <c r="N2472" t="b">
        <v>0</v>
      </c>
      <c r="O2472">
        <v>36</v>
      </c>
      <c r="P2472" t="b">
        <v>1</v>
      </c>
      <c r="Q2472" t="s">
        <v>8279</v>
      </c>
      <c r="R2472" s="5">
        <f>Table1[[#This Row],[pledged]]/D2472</f>
        <v>1.0316400000000001</v>
      </c>
      <c r="S2472" s="6">
        <f>IFERROR(Table1[[#This Row],[pledged]]/Table1[[#This Row],[backers_count]],0)</f>
        <v>28.65666666666667</v>
      </c>
      <c r="T2472" s="5" t="s">
        <v>8325</v>
      </c>
      <c r="U2472" s="5" t="s">
        <v>8329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 t="str">
        <f>TEXT(((Table1[[#This Row],[deadline]]/60/60)/24)+DATE(1970,1,1),"mmm")</f>
        <v>Jan</v>
      </c>
      <c r="K2473" s="14" t="str">
        <f>TEXT(((Table1[[#This Row],[deadline]]/60/60)/24)+DATE(1970,1,1),"yyyy")</f>
        <v>2012</v>
      </c>
      <c r="L2473">
        <v>1324079392</v>
      </c>
      <c r="M2473">
        <f>((Table1[[#This Row],[launched_at]]/60/60)/24)+DATE(1970,1,1)+(-5/24)</f>
        <v>40893.784629629627</v>
      </c>
      <c r="N2473" t="b">
        <v>0</v>
      </c>
      <c r="O2473">
        <v>17</v>
      </c>
      <c r="P2473" t="b">
        <v>1</v>
      </c>
      <c r="Q2473" t="s">
        <v>8279</v>
      </c>
      <c r="R2473" s="5">
        <f>Table1[[#This Row],[pledged]]/D2473</f>
        <v>1.28</v>
      </c>
      <c r="S2473" s="6">
        <f>IFERROR(Table1[[#This Row],[pledged]]/Table1[[#This Row],[backers_count]],0)</f>
        <v>37.647058823529413</v>
      </c>
      <c r="T2473" s="5" t="s">
        <v>8325</v>
      </c>
      <c r="U2473" s="5" t="s">
        <v>8329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 t="str">
        <f>TEXT(((Table1[[#This Row],[deadline]]/60/60)/24)+DATE(1970,1,1),"mmm")</f>
        <v>Sep</v>
      </c>
      <c r="K2474" s="14" t="str">
        <f>TEXT(((Table1[[#This Row],[deadline]]/60/60)/24)+DATE(1970,1,1),"yyyy")</f>
        <v>2010</v>
      </c>
      <c r="L2474">
        <v>1277433980</v>
      </c>
      <c r="M2474">
        <f>((Table1[[#This Row],[launched_at]]/60/60)/24)+DATE(1970,1,1)+(-5/24)</f>
        <v>40353.907175925924</v>
      </c>
      <c r="N2474" t="b">
        <v>0</v>
      </c>
      <c r="O2474">
        <v>104</v>
      </c>
      <c r="P2474" t="b">
        <v>1</v>
      </c>
      <c r="Q2474" t="s">
        <v>8279</v>
      </c>
      <c r="R2474" s="5">
        <f>Table1[[#This Row],[pledged]]/D2474</f>
        <v>1.3576026666666667</v>
      </c>
      <c r="S2474" s="6">
        <f>IFERROR(Table1[[#This Row],[pledged]]/Table1[[#This Row],[backers_count]],0)</f>
        <v>97.904038461538462</v>
      </c>
      <c r="T2474" s="5" t="s">
        <v>8325</v>
      </c>
      <c r="U2474" s="5" t="s">
        <v>8329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 t="str">
        <f>TEXT(((Table1[[#This Row],[deadline]]/60/60)/24)+DATE(1970,1,1),"mmm")</f>
        <v>Nov</v>
      </c>
      <c r="K2475" s="14" t="str">
        <f>TEXT(((Table1[[#This Row],[deadline]]/60/60)/24)+DATE(1970,1,1),"yyyy")</f>
        <v>2012</v>
      </c>
      <c r="L2475">
        <v>1349978269</v>
      </c>
      <c r="M2475">
        <f>((Table1[[#This Row],[launched_at]]/60/60)/24)+DATE(1970,1,1)+(-5/24)</f>
        <v>41193.540150462963</v>
      </c>
      <c r="N2475" t="b">
        <v>0</v>
      </c>
      <c r="O2475">
        <v>47</v>
      </c>
      <c r="P2475" t="b">
        <v>1</v>
      </c>
      <c r="Q2475" t="s">
        <v>8279</v>
      </c>
      <c r="R2475" s="5">
        <f>Table1[[#This Row],[pledged]]/D2475</f>
        <v>1</v>
      </c>
      <c r="S2475" s="6">
        <f>IFERROR(Table1[[#This Row],[pledged]]/Table1[[#This Row],[backers_count]],0)</f>
        <v>42.553191489361701</v>
      </c>
      <c r="T2475" s="5" t="s">
        <v>8325</v>
      </c>
      <c r="U2475" s="5" t="s">
        <v>8329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 t="str">
        <f>TEXT(((Table1[[#This Row],[deadline]]/60/60)/24)+DATE(1970,1,1),"mmm")</f>
        <v>Oct</v>
      </c>
      <c r="K2476" s="14" t="str">
        <f>TEXT(((Table1[[#This Row],[deadline]]/60/60)/24)+DATE(1970,1,1),"yyyy")</f>
        <v>2010</v>
      </c>
      <c r="L2476">
        <v>1282868176</v>
      </c>
      <c r="M2476">
        <f>((Table1[[#This Row],[launched_at]]/60/60)/24)+DATE(1970,1,1)+(-5/24)</f>
        <v>40416.80296296296</v>
      </c>
      <c r="N2476" t="b">
        <v>0</v>
      </c>
      <c r="O2476">
        <v>38</v>
      </c>
      <c r="P2476" t="b">
        <v>1</v>
      </c>
      <c r="Q2476" t="s">
        <v>8279</v>
      </c>
      <c r="R2476" s="5">
        <f>Table1[[#This Row],[pledged]]/D2476</f>
        <v>1.0000360000000001</v>
      </c>
      <c r="S2476" s="6">
        <f>IFERROR(Table1[[#This Row],[pledged]]/Table1[[#This Row],[backers_count]],0)</f>
        <v>131.58368421052631</v>
      </c>
      <c r="T2476" s="5" t="s">
        <v>8325</v>
      </c>
      <c r="U2476" s="5" t="s">
        <v>8329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 t="str">
        <f>TEXT(((Table1[[#This Row],[deadline]]/60/60)/24)+DATE(1970,1,1),"mmm")</f>
        <v>Jul</v>
      </c>
      <c r="K2477" s="14" t="str">
        <f>TEXT(((Table1[[#This Row],[deadline]]/60/60)/24)+DATE(1970,1,1),"yyyy")</f>
        <v>2010</v>
      </c>
      <c r="L2477">
        <v>1273647255</v>
      </c>
      <c r="M2477">
        <f>((Table1[[#This Row],[launched_at]]/60/60)/24)+DATE(1970,1,1)+(-5/24)</f>
        <v>40310.079340277778</v>
      </c>
      <c r="N2477" t="b">
        <v>0</v>
      </c>
      <c r="O2477">
        <v>81</v>
      </c>
      <c r="P2477" t="b">
        <v>1</v>
      </c>
      <c r="Q2477" t="s">
        <v>8279</v>
      </c>
      <c r="R2477" s="5">
        <f>Table1[[#This Row],[pledged]]/D2477</f>
        <v>1.0471999999999999</v>
      </c>
      <c r="S2477" s="6">
        <f>IFERROR(Table1[[#This Row],[pledged]]/Table1[[#This Row],[backers_count]],0)</f>
        <v>32.320987654320987</v>
      </c>
      <c r="T2477" s="5" t="s">
        <v>8325</v>
      </c>
      <c r="U2477" s="5" t="s">
        <v>8329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 t="str">
        <f>TEXT(((Table1[[#This Row],[deadline]]/60/60)/24)+DATE(1970,1,1),"mmm")</f>
        <v>Nov</v>
      </c>
      <c r="K2478" s="14" t="str">
        <f>TEXT(((Table1[[#This Row],[deadline]]/60/60)/24)+DATE(1970,1,1),"yyyy")</f>
        <v>2014</v>
      </c>
      <c r="L2478">
        <v>1412149970</v>
      </c>
      <c r="M2478">
        <f>((Table1[[#This Row],[launched_at]]/60/60)/24)+DATE(1970,1,1)+(-5/24)</f>
        <v>41913.120023148142</v>
      </c>
      <c r="N2478" t="b">
        <v>0</v>
      </c>
      <c r="O2478">
        <v>55</v>
      </c>
      <c r="P2478" t="b">
        <v>1</v>
      </c>
      <c r="Q2478" t="s">
        <v>8279</v>
      </c>
      <c r="R2478" s="5">
        <f>Table1[[#This Row],[pledged]]/D2478</f>
        <v>1.050225</v>
      </c>
      <c r="S2478" s="6">
        <f>IFERROR(Table1[[#This Row],[pledged]]/Table1[[#This Row],[backers_count]],0)</f>
        <v>61.103999999999999</v>
      </c>
      <c r="T2478" s="5" t="s">
        <v>8325</v>
      </c>
      <c r="U2478" s="5" t="s">
        <v>8329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 t="str">
        <f>TEXT(((Table1[[#This Row],[deadline]]/60/60)/24)+DATE(1970,1,1),"mmm")</f>
        <v>Aug</v>
      </c>
      <c r="K2479" s="14" t="str">
        <f>TEXT(((Table1[[#This Row],[deadline]]/60/60)/24)+DATE(1970,1,1),"yyyy")</f>
        <v>2012</v>
      </c>
      <c r="L2479">
        <v>1340901345</v>
      </c>
      <c r="M2479">
        <f>((Table1[[#This Row],[launched_at]]/60/60)/24)+DATE(1970,1,1)+(-5/24)</f>
        <v>41088.483159722222</v>
      </c>
      <c r="N2479" t="b">
        <v>0</v>
      </c>
      <c r="O2479">
        <v>41</v>
      </c>
      <c r="P2479" t="b">
        <v>1</v>
      </c>
      <c r="Q2479" t="s">
        <v>8279</v>
      </c>
      <c r="R2479" s="5">
        <f>Table1[[#This Row],[pledged]]/D2479</f>
        <v>1.7133333333333334</v>
      </c>
      <c r="S2479" s="6">
        <f>IFERROR(Table1[[#This Row],[pledged]]/Table1[[#This Row],[backers_count]],0)</f>
        <v>31.341463414634145</v>
      </c>
      <c r="T2479" s="5" t="s">
        <v>8325</v>
      </c>
      <c r="U2479" s="5" t="s">
        <v>8329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 t="str">
        <f>TEXT(((Table1[[#This Row],[deadline]]/60/60)/24)+DATE(1970,1,1),"mmm")</f>
        <v>Jan</v>
      </c>
      <c r="K2480" s="14" t="str">
        <f>TEXT(((Table1[[#This Row],[deadline]]/60/60)/24)+DATE(1970,1,1),"yyyy")</f>
        <v>2013</v>
      </c>
      <c r="L2480">
        <v>1355525313</v>
      </c>
      <c r="M2480">
        <f>((Table1[[#This Row],[launched_at]]/60/60)/24)+DATE(1970,1,1)+(-5/24)</f>
        <v>41257.742048611108</v>
      </c>
      <c r="N2480" t="b">
        <v>0</v>
      </c>
      <c r="O2480">
        <v>79</v>
      </c>
      <c r="P2480" t="b">
        <v>1</v>
      </c>
      <c r="Q2480" t="s">
        <v>8279</v>
      </c>
      <c r="R2480" s="5">
        <f>Table1[[#This Row],[pledged]]/D2480</f>
        <v>1.2749999999999999</v>
      </c>
      <c r="S2480" s="6">
        <f>IFERROR(Table1[[#This Row],[pledged]]/Table1[[#This Row],[backers_count]],0)</f>
        <v>129.1139240506329</v>
      </c>
      <c r="T2480" s="5" t="s">
        <v>8325</v>
      </c>
      <c r="U2480" s="5" t="s">
        <v>8329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 t="str">
        <f>TEXT(((Table1[[#This Row],[deadline]]/60/60)/24)+DATE(1970,1,1),"mmm")</f>
        <v>Jul</v>
      </c>
      <c r="K2481" s="14" t="str">
        <f>TEXT(((Table1[[#This Row],[deadline]]/60/60)/24)+DATE(1970,1,1),"yyyy")</f>
        <v>2012</v>
      </c>
      <c r="L2481">
        <v>1342545994</v>
      </c>
      <c r="M2481">
        <f>((Table1[[#This Row],[launched_at]]/60/60)/24)+DATE(1970,1,1)+(-5/24)</f>
        <v>41107.518449074072</v>
      </c>
      <c r="N2481" t="b">
        <v>0</v>
      </c>
      <c r="O2481">
        <v>16</v>
      </c>
      <c r="P2481" t="b">
        <v>1</v>
      </c>
      <c r="Q2481" t="s">
        <v>8279</v>
      </c>
      <c r="R2481" s="5">
        <f>Table1[[#This Row],[pledged]]/D2481</f>
        <v>1.3344333333333334</v>
      </c>
      <c r="S2481" s="6">
        <f>IFERROR(Table1[[#This Row],[pledged]]/Table1[[#This Row],[backers_count]],0)</f>
        <v>25.020624999999999</v>
      </c>
      <c r="T2481" s="5" t="s">
        <v>8325</v>
      </c>
      <c r="U2481" s="5" t="s">
        <v>8329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 t="str">
        <f>TEXT(((Table1[[#This Row],[deadline]]/60/60)/24)+DATE(1970,1,1),"mmm")</f>
        <v>Oct</v>
      </c>
      <c r="K2482" s="14" t="str">
        <f>TEXT(((Table1[[#This Row],[deadline]]/60/60)/24)+DATE(1970,1,1),"yyyy")</f>
        <v>2015</v>
      </c>
      <c r="L2482">
        <v>1439332084</v>
      </c>
      <c r="M2482">
        <f>((Table1[[#This Row],[launched_at]]/60/60)/24)+DATE(1970,1,1)+(-5/24)</f>
        <v>42227.727824074071</v>
      </c>
      <c r="N2482" t="b">
        <v>0</v>
      </c>
      <c r="O2482">
        <v>8</v>
      </c>
      <c r="P2482" t="b">
        <v>1</v>
      </c>
      <c r="Q2482" t="s">
        <v>8279</v>
      </c>
      <c r="R2482" s="5">
        <f>Table1[[#This Row],[pledged]]/D2482</f>
        <v>1</v>
      </c>
      <c r="S2482" s="6">
        <f>IFERROR(Table1[[#This Row],[pledged]]/Table1[[#This Row],[backers_count]],0)</f>
        <v>250</v>
      </c>
      <c r="T2482" s="5" t="s">
        <v>8325</v>
      </c>
      <c r="U2482" s="5" t="s">
        <v>8329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 t="str">
        <f>TEXT(((Table1[[#This Row],[deadline]]/60/60)/24)+DATE(1970,1,1),"mmm")</f>
        <v>Apr</v>
      </c>
      <c r="K2483" s="14" t="str">
        <f>TEXT(((Table1[[#This Row],[deadline]]/60/60)/24)+DATE(1970,1,1),"yyyy")</f>
        <v>2012</v>
      </c>
      <c r="L2483">
        <v>1333207808</v>
      </c>
      <c r="M2483">
        <f>((Table1[[#This Row],[launched_at]]/60/60)/24)+DATE(1970,1,1)+(-5/24)</f>
        <v>40999.437592592592</v>
      </c>
      <c r="N2483" t="b">
        <v>0</v>
      </c>
      <c r="O2483">
        <v>95</v>
      </c>
      <c r="P2483" t="b">
        <v>1</v>
      </c>
      <c r="Q2483" t="s">
        <v>8279</v>
      </c>
      <c r="R2483" s="5">
        <f>Table1[[#This Row],[pledged]]/D2483</f>
        <v>1.1291099999999998</v>
      </c>
      <c r="S2483" s="6">
        <f>IFERROR(Table1[[#This Row],[pledged]]/Table1[[#This Row],[backers_count]],0)</f>
        <v>47.541473684210523</v>
      </c>
      <c r="T2483" s="5" t="s">
        <v>8325</v>
      </c>
      <c r="U2483" s="5" t="s">
        <v>8329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 t="str">
        <f>TEXT(((Table1[[#This Row],[deadline]]/60/60)/24)+DATE(1970,1,1),"mmm")</f>
        <v>Aug</v>
      </c>
      <c r="K2484" s="14" t="str">
        <f>TEXT(((Table1[[#This Row],[deadline]]/60/60)/24)+DATE(1970,1,1),"yyyy")</f>
        <v>2011</v>
      </c>
      <c r="L2484">
        <v>1308336383</v>
      </c>
      <c r="M2484">
        <f>((Table1[[#This Row],[launched_at]]/60/60)/24)+DATE(1970,1,1)+(-5/24)</f>
        <v>40711.573877314811</v>
      </c>
      <c r="N2484" t="b">
        <v>0</v>
      </c>
      <c r="O2484">
        <v>25</v>
      </c>
      <c r="P2484" t="b">
        <v>1</v>
      </c>
      <c r="Q2484" t="s">
        <v>8279</v>
      </c>
      <c r="R2484" s="5">
        <f>Table1[[#This Row],[pledged]]/D2484</f>
        <v>1.0009999999999999</v>
      </c>
      <c r="S2484" s="6">
        <f>IFERROR(Table1[[#This Row],[pledged]]/Table1[[#This Row],[backers_count]],0)</f>
        <v>40.04</v>
      </c>
      <c r="T2484" s="5" t="s">
        <v>8325</v>
      </c>
      <c r="U2484" s="5" t="s">
        <v>8329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 t="str">
        <f>TEXT(((Table1[[#This Row],[deadline]]/60/60)/24)+DATE(1970,1,1),"mmm")</f>
        <v>May</v>
      </c>
      <c r="K2485" s="14" t="str">
        <f>TEXT(((Table1[[#This Row],[deadline]]/60/60)/24)+DATE(1970,1,1),"yyyy")</f>
        <v>2012</v>
      </c>
      <c r="L2485">
        <v>1330711203</v>
      </c>
      <c r="M2485">
        <f>((Table1[[#This Row],[launched_at]]/60/60)/24)+DATE(1970,1,1)+(-5/24)</f>
        <v>40970.541701388887</v>
      </c>
      <c r="N2485" t="b">
        <v>0</v>
      </c>
      <c r="O2485">
        <v>19</v>
      </c>
      <c r="P2485" t="b">
        <v>1</v>
      </c>
      <c r="Q2485" t="s">
        <v>8279</v>
      </c>
      <c r="R2485" s="5">
        <f>Table1[[#This Row],[pledged]]/D2485</f>
        <v>1.1372727272727272</v>
      </c>
      <c r="S2485" s="6">
        <f>IFERROR(Table1[[#This Row],[pledged]]/Table1[[#This Row],[backers_count]],0)</f>
        <v>65.84210526315789</v>
      </c>
      <c r="T2485" s="5" t="s">
        <v>8325</v>
      </c>
      <c r="U2485" s="5" t="s">
        <v>8329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 t="str">
        <f>TEXT(((Table1[[#This Row],[deadline]]/60/60)/24)+DATE(1970,1,1),"mmm")</f>
        <v>Sep</v>
      </c>
      <c r="K2486" s="14" t="str">
        <f>TEXT(((Table1[[#This Row],[deadline]]/60/60)/24)+DATE(1970,1,1),"yyyy")</f>
        <v>2011</v>
      </c>
      <c r="L2486">
        <v>1313532003</v>
      </c>
      <c r="M2486">
        <f>((Table1[[#This Row],[launched_at]]/60/60)/24)+DATE(1970,1,1)+(-5/24)</f>
        <v>40771.708368055552</v>
      </c>
      <c r="N2486" t="b">
        <v>0</v>
      </c>
      <c r="O2486">
        <v>90</v>
      </c>
      <c r="P2486" t="b">
        <v>1</v>
      </c>
      <c r="Q2486" t="s">
        <v>8279</v>
      </c>
      <c r="R2486" s="5">
        <f>Table1[[#This Row],[pledged]]/D2486</f>
        <v>1.1931742857142855</v>
      </c>
      <c r="S2486" s="6">
        <f>IFERROR(Table1[[#This Row],[pledged]]/Table1[[#This Row],[backers_count]],0)</f>
        <v>46.401222222222216</v>
      </c>
      <c r="T2486" s="5" t="s">
        <v>8325</v>
      </c>
      <c r="U2486" s="5" t="s">
        <v>8329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 t="str">
        <f>TEXT(((Table1[[#This Row],[deadline]]/60/60)/24)+DATE(1970,1,1),"mmm")</f>
        <v>Oct</v>
      </c>
      <c r="K2487" s="14" t="str">
        <f>TEXT(((Table1[[#This Row],[deadline]]/60/60)/24)+DATE(1970,1,1),"yyyy")</f>
        <v>2011</v>
      </c>
      <c r="L2487">
        <v>1315439879</v>
      </c>
      <c r="M2487">
        <f>((Table1[[#This Row],[launched_at]]/60/60)/24)+DATE(1970,1,1)+(-5/24)</f>
        <v>40793.790266203701</v>
      </c>
      <c r="N2487" t="b">
        <v>0</v>
      </c>
      <c r="O2487">
        <v>41</v>
      </c>
      <c r="P2487" t="b">
        <v>1</v>
      </c>
      <c r="Q2487" t="s">
        <v>8279</v>
      </c>
      <c r="R2487" s="5">
        <f>Table1[[#This Row],[pledged]]/D2487</f>
        <v>1.0325</v>
      </c>
      <c r="S2487" s="6">
        <f>IFERROR(Table1[[#This Row],[pledged]]/Table1[[#This Row],[backers_count]],0)</f>
        <v>50.365853658536587</v>
      </c>
      <c r="T2487" s="5" t="s">
        <v>8325</v>
      </c>
      <c r="U2487" s="5" t="s">
        <v>8329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 t="str">
        <f>TEXT(((Table1[[#This Row],[deadline]]/60/60)/24)+DATE(1970,1,1),"mmm")</f>
        <v>Apr</v>
      </c>
      <c r="K2488" s="14" t="str">
        <f>TEXT(((Table1[[#This Row],[deadline]]/60/60)/24)+DATE(1970,1,1),"yyyy")</f>
        <v>2012</v>
      </c>
      <c r="L2488">
        <v>1332521976</v>
      </c>
      <c r="M2488">
        <f>((Table1[[#This Row],[launched_at]]/60/60)/24)+DATE(1970,1,1)+(-5/24)</f>
        <v>40991.499722222223</v>
      </c>
      <c r="N2488" t="b">
        <v>0</v>
      </c>
      <c r="O2488">
        <v>30</v>
      </c>
      <c r="P2488" t="b">
        <v>1</v>
      </c>
      <c r="Q2488" t="s">
        <v>8279</v>
      </c>
      <c r="R2488" s="5">
        <f>Table1[[#This Row],[pledged]]/D2488</f>
        <v>2.6566666666666667</v>
      </c>
      <c r="S2488" s="6">
        <f>IFERROR(Table1[[#This Row],[pledged]]/Table1[[#This Row],[backers_count]],0)</f>
        <v>26.566666666666666</v>
      </c>
      <c r="T2488" s="5" t="s">
        <v>8325</v>
      </c>
      <c r="U2488" s="5" t="s">
        <v>8329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 t="str">
        <f>TEXT(((Table1[[#This Row],[deadline]]/60/60)/24)+DATE(1970,1,1),"mmm")</f>
        <v>May</v>
      </c>
      <c r="K2489" s="14" t="str">
        <f>TEXT(((Table1[[#This Row],[deadline]]/60/60)/24)+DATE(1970,1,1),"yyyy")</f>
        <v>2012</v>
      </c>
      <c r="L2489">
        <v>1335491997</v>
      </c>
      <c r="M2489">
        <f>((Table1[[#This Row],[launched_at]]/60/60)/24)+DATE(1970,1,1)+(-5/24)</f>
        <v>41025.874965277777</v>
      </c>
      <c r="N2489" t="b">
        <v>0</v>
      </c>
      <c r="O2489">
        <v>38</v>
      </c>
      <c r="P2489" t="b">
        <v>1</v>
      </c>
      <c r="Q2489" t="s">
        <v>8279</v>
      </c>
      <c r="R2489" s="5">
        <f>Table1[[#This Row],[pledged]]/D2489</f>
        <v>1.0005066666666667</v>
      </c>
      <c r="S2489" s="6">
        <f>IFERROR(Table1[[#This Row],[pledged]]/Table1[[#This Row],[backers_count]],0)</f>
        <v>39.493684210526318</v>
      </c>
      <c r="T2489" s="5" t="s">
        <v>8325</v>
      </c>
      <c r="U2489" s="5" t="s">
        <v>8329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 t="str">
        <f>TEXT(((Table1[[#This Row],[deadline]]/60/60)/24)+DATE(1970,1,1),"mmm")</f>
        <v>Nov</v>
      </c>
      <c r="K2490" s="14" t="str">
        <f>TEXT(((Table1[[#This Row],[deadline]]/60/60)/24)+DATE(1970,1,1),"yyyy")</f>
        <v>2011</v>
      </c>
      <c r="L2490">
        <v>1318864308</v>
      </c>
      <c r="M2490">
        <f>((Table1[[#This Row],[launched_at]]/60/60)/24)+DATE(1970,1,1)+(-5/24)</f>
        <v>40833.424861111111</v>
      </c>
      <c r="N2490" t="b">
        <v>0</v>
      </c>
      <c r="O2490">
        <v>65</v>
      </c>
      <c r="P2490" t="b">
        <v>1</v>
      </c>
      <c r="Q2490" t="s">
        <v>8279</v>
      </c>
      <c r="R2490" s="5">
        <f>Table1[[#This Row],[pledged]]/D2490</f>
        <v>1.0669999999999999</v>
      </c>
      <c r="S2490" s="6">
        <f>IFERROR(Table1[[#This Row],[pledged]]/Table1[[#This Row],[backers_count]],0)</f>
        <v>49.246153846153845</v>
      </c>
      <c r="T2490" s="5" t="s">
        <v>8325</v>
      </c>
      <c r="U2490" s="5" t="s">
        <v>8329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 t="str">
        <f>TEXT(((Table1[[#This Row],[deadline]]/60/60)/24)+DATE(1970,1,1),"mmm")</f>
        <v>May</v>
      </c>
      <c r="K2491" s="14" t="str">
        <f>TEXT(((Table1[[#This Row],[deadline]]/60/60)/24)+DATE(1970,1,1),"yyyy")</f>
        <v>2013</v>
      </c>
      <c r="L2491">
        <v>1365525239</v>
      </c>
      <c r="M2491">
        <f>((Table1[[#This Row],[launched_at]]/60/60)/24)+DATE(1970,1,1)+(-5/24)</f>
        <v>41373.481932870367</v>
      </c>
      <c r="N2491" t="b">
        <v>0</v>
      </c>
      <c r="O2491">
        <v>75</v>
      </c>
      <c r="P2491" t="b">
        <v>1</v>
      </c>
      <c r="Q2491" t="s">
        <v>8279</v>
      </c>
      <c r="R2491" s="5">
        <f>Table1[[#This Row],[pledged]]/D2491</f>
        <v>1.3367142857142857</v>
      </c>
      <c r="S2491" s="6">
        <f>IFERROR(Table1[[#This Row],[pledged]]/Table1[[#This Row],[backers_count]],0)</f>
        <v>62.38</v>
      </c>
      <c r="T2491" s="5" t="s">
        <v>8325</v>
      </c>
      <c r="U2491" s="5" t="s">
        <v>8329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 t="str">
        <f>TEXT(((Table1[[#This Row],[deadline]]/60/60)/24)+DATE(1970,1,1),"mmm")</f>
        <v>Jun</v>
      </c>
      <c r="K2492" s="14" t="str">
        <f>TEXT(((Table1[[#This Row],[deadline]]/60/60)/24)+DATE(1970,1,1),"yyyy")</f>
        <v>2012</v>
      </c>
      <c r="L2492">
        <v>1335245276</v>
      </c>
      <c r="M2492">
        <f>((Table1[[#This Row],[launched_at]]/60/60)/24)+DATE(1970,1,1)+(-5/24)</f>
        <v>41023.019398148142</v>
      </c>
      <c r="N2492" t="b">
        <v>0</v>
      </c>
      <c r="O2492">
        <v>16</v>
      </c>
      <c r="P2492" t="b">
        <v>1</v>
      </c>
      <c r="Q2492" t="s">
        <v>8279</v>
      </c>
      <c r="R2492" s="5">
        <f>Table1[[#This Row],[pledged]]/D2492</f>
        <v>1.214</v>
      </c>
      <c r="S2492" s="6">
        <f>IFERROR(Table1[[#This Row],[pledged]]/Table1[[#This Row],[backers_count]],0)</f>
        <v>37.9375</v>
      </c>
      <c r="T2492" s="5" t="s">
        <v>8325</v>
      </c>
      <c r="U2492" s="5" t="s">
        <v>8329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 t="str">
        <f>TEXT(((Table1[[#This Row],[deadline]]/60/60)/24)+DATE(1970,1,1),"mmm")</f>
        <v>Jan</v>
      </c>
      <c r="K2493" s="14" t="str">
        <f>TEXT(((Table1[[#This Row],[deadline]]/60/60)/24)+DATE(1970,1,1),"yyyy")</f>
        <v>2011</v>
      </c>
      <c r="L2493">
        <v>1293739714</v>
      </c>
      <c r="M2493">
        <f>((Table1[[#This Row],[launched_at]]/60/60)/24)+DATE(1970,1,1)+(-5/24)</f>
        <v>40542.630949074075</v>
      </c>
      <c r="N2493" t="b">
        <v>0</v>
      </c>
      <c r="O2493">
        <v>10</v>
      </c>
      <c r="P2493" t="b">
        <v>1</v>
      </c>
      <c r="Q2493" t="s">
        <v>8279</v>
      </c>
      <c r="R2493" s="5">
        <f>Table1[[#This Row],[pledged]]/D2493</f>
        <v>1.032</v>
      </c>
      <c r="S2493" s="6">
        <f>IFERROR(Table1[[#This Row],[pledged]]/Table1[[#This Row],[backers_count]],0)</f>
        <v>51.6</v>
      </c>
      <c r="T2493" s="5" t="s">
        <v>8325</v>
      </c>
      <c r="U2493" s="5" t="s">
        <v>8329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 t="str">
        <f>TEXT(((Table1[[#This Row],[deadline]]/60/60)/24)+DATE(1970,1,1),"mmm")</f>
        <v>Jun</v>
      </c>
      <c r="K2494" s="14" t="str">
        <f>TEXT(((Table1[[#This Row],[deadline]]/60/60)/24)+DATE(1970,1,1),"yyyy")</f>
        <v>2012</v>
      </c>
      <c r="L2494">
        <v>1335397188</v>
      </c>
      <c r="M2494">
        <f>((Table1[[#This Row],[launched_at]]/60/60)/24)+DATE(1970,1,1)+(-5/24)</f>
        <v>41024.777638888889</v>
      </c>
      <c r="N2494" t="b">
        <v>0</v>
      </c>
      <c r="O2494">
        <v>27</v>
      </c>
      <c r="P2494" t="b">
        <v>1</v>
      </c>
      <c r="Q2494" t="s">
        <v>8279</v>
      </c>
      <c r="R2494" s="5">
        <f>Table1[[#This Row],[pledged]]/D2494</f>
        <v>1.25</v>
      </c>
      <c r="S2494" s="6">
        <f>IFERROR(Table1[[#This Row],[pledged]]/Table1[[#This Row],[backers_count]],0)</f>
        <v>27.777777777777779</v>
      </c>
      <c r="T2494" s="5" t="s">
        <v>8325</v>
      </c>
      <c r="U2494" s="5" t="s">
        <v>8329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 t="str">
        <f>TEXT(((Table1[[#This Row],[deadline]]/60/60)/24)+DATE(1970,1,1),"mmm")</f>
        <v>Apr</v>
      </c>
      <c r="K2495" s="14" t="str">
        <f>TEXT(((Table1[[#This Row],[deadline]]/60/60)/24)+DATE(1970,1,1),"yyyy")</f>
        <v>2013</v>
      </c>
      <c r="L2495">
        <v>1363320140</v>
      </c>
      <c r="M2495">
        <f>((Table1[[#This Row],[launched_at]]/60/60)/24)+DATE(1970,1,1)+(-5/24)</f>
        <v>41347.959953703699</v>
      </c>
      <c r="N2495" t="b">
        <v>0</v>
      </c>
      <c r="O2495">
        <v>259</v>
      </c>
      <c r="P2495" t="b">
        <v>1</v>
      </c>
      <c r="Q2495" t="s">
        <v>8279</v>
      </c>
      <c r="R2495" s="5">
        <f>Table1[[#This Row],[pledged]]/D2495</f>
        <v>1.2869999999999999</v>
      </c>
      <c r="S2495" s="6">
        <f>IFERROR(Table1[[#This Row],[pledged]]/Table1[[#This Row],[backers_count]],0)</f>
        <v>99.382239382239376</v>
      </c>
      <c r="T2495" s="5" t="s">
        <v>8325</v>
      </c>
      <c r="U2495" s="5" t="s">
        <v>8329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 t="str">
        <f>TEXT(((Table1[[#This Row],[deadline]]/60/60)/24)+DATE(1970,1,1),"mmm")</f>
        <v>May</v>
      </c>
      <c r="K2496" s="14" t="str">
        <f>TEXT(((Table1[[#This Row],[deadline]]/60/60)/24)+DATE(1970,1,1),"yyyy")</f>
        <v>2012</v>
      </c>
      <c r="L2496">
        <v>1335194944</v>
      </c>
      <c r="M2496">
        <f>((Table1[[#This Row],[launched_at]]/60/60)/24)+DATE(1970,1,1)+(-5/24)</f>
        <v>41022.436851851846</v>
      </c>
      <c r="N2496" t="b">
        <v>0</v>
      </c>
      <c r="O2496">
        <v>39</v>
      </c>
      <c r="P2496" t="b">
        <v>1</v>
      </c>
      <c r="Q2496" t="s">
        <v>8279</v>
      </c>
      <c r="R2496" s="5">
        <f>Table1[[#This Row],[pledged]]/D2496</f>
        <v>1.0100533333333332</v>
      </c>
      <c r="S2496" s="6">
        <f>IFERROR(Table1[[#This Row],[pledged]]/Table1[[#This Row],[backers_count]],0)</f>
        <v>38.848205128205123</v>
      </c>
      <c r="T2496" s="5" t="s">
        <v>8325</v>
      </c>
      <c r="U2496" s="5" t="s">
        <v>8329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 t="str">
        <f>TEXT(((Table1[[#This Row],[deadline]]/60/60)/24)+DATE(1970,1,1),"mmm")</f>
        <v>Jun</v>
      </c>
      <c r="K2497" s="14" t="str">
        <f>TEXT(((Table1[[#This Row],[deadline]]/60/60)/24)+DATE(1970,1,1),"yyyy")</f>
        <v>2012</v>
      </c>
      <c r="L2497">
        <v>1336430575</v>
      </c>
      <c r="M2497">
        <f>((Table1[[#This Row],[launched_at]]/60/60)/24)+DATE(1970,1,1)+(-5/24)</f>
        <v>41036.738136574073</v>
      </c>
      <c r="N2497" t="b">
        <v>0</v>
      </c>
      <c r="O2497">
        <v>42</v>
      </c>
      <c r="P2497" t="b">
        <v>1</v>
      </c>
      <c r="Q2497" t="s">
        <v>8279</v>
      </c>
      <c r="R2497" s="5">
        <f>Table1[[#This Row],[pledged]]/D2497</f>
        <v>1.2753666666666665</v>
      </c>
      <c r="S2497" s="6">
        <f>IFERROR(Table1[[#This Row],[pledged]]/Table1[[#This Row],[backers_count]],0)</f>
        <v>45.548809523809524</v>
      </c>
      <c r="T2497" s="5" t="s">
        <v>8325</v>
      </c>
      <c r="U2497" s="5" t="s">
        <v>8329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 t="str">
        <f>TEXT(((Table1[[#This Row],[deadline]]/60/60)/24)+DATE(1970,1,1),"mmm")</f>
        <v>Mar</v>
      </c>
      <c r="K2498" s="14" t="str">
        <f>TEXT(((Table1[[#This Row],[deadline]]/60/60)/24)+DATE(1970,1,1),"yyyy")</f>
        <v>2013</v>
      </c>
      <c r="L2498">
        <v>1361577292</v>
      </c>
      <c r="M2498">
        <f>((Table1[[#This Row],[launched_at]]/60/60)/24)+DATE(1970,1,1)+(-5/24)</f>
        <v>41327.788101851853</v>
      </c>
      <c r="N2498" t="b">
        <v>0</v>
      </c>
      <c r="O2498">
        <v>10</v>
      </c>
      <c r="P2498" t="b">
        <v>1</v>
      </c>
      <c r="Q2498" t="s">
        <v>8279</v>
      </c>
      <c r="R2498" s="5">
        <f>Table1[[#This Row],[pledged]]/D2498</f>
        <v>1</v>
      </c>
      <c r="S2498" s="6">
        <f>IFERROR(Table1[[#This Row],[pledged]]/Table1[[#This Row],[backers_count]],0)</f>
        <v>600</v>
      </c>
      <c r="T2498" s="5" t="s">
        <v>8325</v>
      </c>
      <c r="U2498" s="5" t="s">
        <v>8329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 t="str">
        <f>TEXT(((Table1[[#This Row],[deadline]]/60/60)/24)+DATE(1970,1,1),"mmm")</f>
        <v>Aug</v>
      </c>
      <c r="K2499" s="14" t="str">
        <f>TEXT(((Table1[[#This Row],[deadline]]/60/60)/24)+DATE(1970,1,1),"yyyy")</f>
        <v>2011</v>
      </c>
      <c r="L2499">
        <v>1309986338</v>
      </c>
      <c r="M2499">
        <f>((Table1[[#This Row],[launched_at]]/60/60)/24)+DATE(1970,1,1)+(-5/24)</f>
        <v>40730.670578703699</v>
      </c>
      <c r="N2499" t="b">
        <v>0</v>
      </c>
      <c r="O2499">
        <v>56</v>
      </c>
      <c r="P2499" t="b">
        <v>1</v>
      </c>
      <c r="Q2499" t="s">
        <v>8279</v>
      </c>
      <c r="R2499" s="5">
        <f>Table1[[#This Row],[pledged]]/D2499</f>
        <v>1.127715</v>
      </c>
      <c r="S2499" s="6">
        <f>IFERROR(Table1[[#This Row],[pledged]]/Table1[[#This Row],[backers_count]],0)</f>
        <v>80.551071428571419</v>
      </c>
      <c r="T2499" s="5" t="s">
        <v>8325</v>
      </c>
      <c r="U2499" s="5" t="s">
        <v>8329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 t="str">
        <f>TEXT(((Table1[[#This Row],[deadline]]/60/60)/24)+DATE(1970,1,1),"mmm")</f>
        <v>Jan</v>
      </c>
      <c r="K2500" s="14" t="str">
        <f>TEXT(((Table1[[#This Row],[deadline]]/60/60)/24)+DATE(1970,1,1),"yyyy")</f>
        <v>2015</v>
      </c>
      <c r="L2500">
        <v>1421190787</v>
      </c>
      <c r="M2500">
        <f>((Table1[[#This Row],[launched_at]]/60/60)/24)+DATE(1970,1,1)+(-5/24)</f>
        <v>42017.759108796294</v>
      </c>
      <c r="N2500" t="b">
        <v>0</v>
      </c>
      <c r="O2500">
        <v>20</v>
      </c>
      <c r="P2500" t="b">
        <v>1</v>
      </c>
      <c r="Q2500" t="s">
        <v>8279</v>
      </c>
      <c r="R2500" s="5">
        <f>Table1[[#This Row],[pledged]]/D2500</f>
        <v>1.056</v>
      </c>
      <c r="S2500" s="6">
        <f>IFERROR(Table1[[#This Row],[pledged]]/Table1[[#This Row],[backers_count]],0)</f>
        <v>52.8</v>
      </c>
      <c r="T2500" s="5" t="s">
        <v>8325</v>
      </c>
      <c r="U2500" s="5" t="s">
        <v>8329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 t="str">
        <f>TEXT(((Table1[[#This Row],[deadline]]/60/60)/24)+DATE(1970,1,1),"mmm")</f>
        <v>Dec</v>
      </c>
      <c r="K2501" s="14" t="str">
        <f>TEXT(((Table1[[#This Row],[deadline]]/60/60)/24)+DATE(1970,1,1),"yyyy")</f>
        <v>2012</v>
      </c>
      <c r="L2501">
        <v>1352820837</v>
      </c>
      <c r="M2501">
        <f>((Table1[[#This Row],[launched_at]]/60/60)/24)+DATE(1970,1,1)+(-5/24)</f>
        <v>41226.440243055549</v>
      </c>
      <c r="N2501" t="b">
        <v>0</v>
      </c>
      <c r="O2501">
        <v>170</v>
      </c>
      <c r="P2501" t="b">
        <v>1</v>
      </c>
      <c r="Q2501" t="s">
        <v>8279</v>
      </c>
      <c r="R2501" s="5">
        <f>Table1[[#This Row],[pledged]]/D2501</f>
        <v>2.0262500000000001</v>
      </c>
      <c r="S2501" s="6">
        <f>IFERROR(Table1[[#This Row],[pledged]]/Table1[[#This Row],[backers_count]],0)</f>
        <v>47.676470588235297</v>
      </c>
      <c r="T2501" s="5" t="s">
        <v>8325</v>
      </c>
      <c r="U2501" s="5" t="s">
        <v>8329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 t="str">
        <f>TEXT(((Table1[[#This Row],[deadline]]/60/60)/24)+DATE(1970,1,1),"mmm")</f>
        <v>Jun</v>
      </c>
      <c r="K2502" s="14" t="str">
        <f>TEXT(((Table1[[#This Row],[deadline]]/60/60)/24)+DATE(1970,1,1),"yyyy")</f>
        <v>2012</v>
      </c>
      <c r="L2502">
        <v>1337884375</v>
      </c>
      <c r="M2502">
        <f>((Table1[[#This Row],[launched_at]]/60/60)/24)+DATE(1970,1,1)+(-5/24)</f>
        <v>41053.564525462964</v>
      </c>
      <c r="N2502" t="b">
        <v>0</v>
      </c>
      <c r="O2502">
        <v>29</v>
      </c>
      <c r="P2502" t="b">
        <v>1</v>
      </c>
      <c r="Q2502" t="s">
        <v>8279</v>
      </c>
      <c r="R2502" s="5">
        <f>Table1[[#This Row],[pledged]]/D2502</f>
        <v>1.1333333333333333</v>
      </c>
      <c r="S2502" s="6">
        <f>IFERROR(Table1[[#This Row],[pledged]]/Table1[[#This Row],[backers_count]],0)</f>
        <v>23.448275862068964</v>
      </c>
      <c r="T2502" s="5" t="s">
        <v>8325</v>
      </c>
      <c r="U2502" s="5" t="s">
        <v>8329</v>
      </c>
    </row>
    <row r="2503" spans="1:21" ht="45" x14ac:dyDescent="0.2">
      <c r="A2503">
        <v>3966</v>
      </c>
      <c r="B2503" s="3" t="s">
        <v>3963</v>
      </c>
      <c r="C2503" s="3" t="s">
        <v>8073</v>
      </c>
      <c r="D2503">
        <v>7500</v>
      </c>
      <c r="E2503">
        <v>45</v>
      </c>
      <c r="F2503" t="s">
        <v>8221</v>
      </c>
      <c r="G2503" t="s">
        <v>8224</v>
      </c>
      <c r="H2503" t="s">
        <v>8246</v>
      </c>
      <c r="I2503">
        <v>1406170740</v>
      </c>
      <c r="J2503" s="14" t="str">
        <f>TEXT(((Table1[[#This Row],[deadline]]/60/60)/24)+DATE(1970,1,1),"mmm")</f>
        <v>Jul</v>
      </c>
      <c r="K2503" s="14" t="str">
        <f>TEXT(((Table1[[#This Row],[deadline]]/60/60)/24)+DATE(1970,1,1),"yyyy")</f>
        <v>2014</v>
      </c>
      <c r="L2503">
        <v>1402506278</v>
      </c>
      <c r="M2503">
        <f>((Table1[[#This Row],[launched_at]]/60/60)/24)+DATE(1970,1,1)+(-5/24)</f>
        <v>41801.503217592588</v>
      </c>
      <c r="N2503" t="b">
        <v>0</v>
      </c>
      <c r="O2503">
        <v>2</v>
      </c>
      <c r="P2503" t="b">
        <v>0</v>
      </c>
      <c r="Q2503" t="s">
        <v>8271</v>
      </c>
      <c r="R2503" s="5">
        <f>Table1[[#This Row],[pledged]]/D2503</f>
        <v>6.0000000000000001E-3</v>
      </c>
      <c r="S2503" s="6">
        <f>IFERROR(Table1[[#This Row],[pledged]]/Table1[[#This Row],[backers_count]],0)</f>
        <v>22.5</v>
      </c>
      <c r="T2503" s="5" t="s">
        <v>8317</v>
      </c>
      <c r="U2503" s="5" t="s">
        <v>8318</v>
      </c>
    </row>
    <row r="2504" spans="1:21" ht="45" x14ac:dyDescent="0.2">
      <c r="A2504">
        <v>1093</v>
      </c>
      <c r="B2504" s="3" t="s">
        <v>1094</v>
      </c>
      <c r="C2504" s="3" t="s">
        <v>5203</v>
      </c>
      <c r="D2504">
        <v>300</v>
      </c>
      <c r="E2504">
        <v>42.25</v>
      </c>
      <c r="F2504" t="s">
        <v>8221</v>
      </c>
      <c r="G2504" t="s">
        <v>8229</v>
      </c>
      <c r="H2504" t="s">
        <v>8251</v>
      </c>
      <c r="I2504">
        <v>1455232937</v>
      </c>
      <c r="J2504" s="14" t="str">
        <f>TEXT(((Table1[[#This Row],[deadline]]/60/60)/24)+DATE(1970,1,1),"mmm")</f>
        <v>Feb</v>
      </c>
      <c r="K2504" s="14" t="str">
        <f>TEXT(((Table1[[#This Row],[deadline]]/60/60)/24)+DATE(1970,1,1),"yyyy")</f>
        <v>2016</v>
      </c>
      <c r="L2504">
        <v>1453936937</v>
      </c>
      <c r="M2504">
        <f>((Table1[[#This Row],[launched_at]]/60/60)/24)+DATE(1970,1,1)+(-5/24)</f>
        <v>42396.765474537031</v>
      </c>
      <c r="N2504" t="b">
        <v>0</v>
      </c>
      <c r="O2504">
        <v>4</v>
      </c>
      <c r="P2504" t="b">
        <v>0</v>
      </c>
      <c r="Q2504" t="s">
        <v>8282</v>
      </c>
      <c r="R2504" s="5">
        <f>Table1[[#This Row],[pledged]]/D2504</f>
        <v>0.14083333333333334</v>
      </c>
      <c r="S2504" s="6">
        <f>IFERROR(Table1[[#This Row],[pledged]]/Table1[[#This Row],[backers_count]],0)</f>
        <v>10.5625</v>
      </c>
      <c r="T2504" s="5" t="s">
        <v>8333</v>
      </c>
      <c r="U2504" s="5" t="s">
        <v>8334</v>
      </c>
    </row>
    <row r="2505" spans="1:21" ht="45" x14ac:dyDescent="0.2">
      <c r="A2505">
        <v>1182</v>
      </c>
      <c r="B2505" s="3" t="s">
        <v>1183</v>
      </c>
      <c r="C2505" s="3" t="s">
        <v>5292</v>
      </c>
      <c r="D2505">
        <v>1000</v>
      </c>
      <c r="E2505">
        <v>42</v>
      </c>
      <c r="F2505" t="s">
        <v>8221</v>
      </c>
      <c r="G2505" t="s">
        <v>8224</v>
      </c>
      <c r="H2505" t="s">
        <v>8246</v>
      </c>
      <c r="I2505">
        <v>1484239320</v>
      </c>
      <c r="J2505" s="14" t="str">
        <f>TEXT(((Table1[[#This Row],[deadline]]/60/60)/24)+DATE(1970,1,1),"mmm")</f>
        <v>Jan</v>
      </c>
      <c r="K2505" s="14" t="str">
        <f>TEXT(((Table1[[#This Row],[deadline]]/60/60)/24)+DATE(1970,1,1),"yyyy")</f>
        <v>2017</v>
      </c>
      <c r="L2505">
        <v>1482609088</v>
      </c>
      <c r="M2505">
        <f>((Table1[[#This Row],[launched_at]]/60/60)/24)+DATE(1970,1,1)+(-5/24)</f>
        <v>42728.619074074071</v>
      </c>
      <c r="N2505" t="b">
        <v>0</v>
      </c>
      <c r="O2505">
        <v>4</v>
      </c>
      <c r="P2505" t="b">
        <v>0</v>
      </c>
      <c r="Q2505" t="s">
        <v>8284</v>
      </c>
      <c r="R2505" s="5">
        <f>Table1[[#This Row],[pledged]]/D2505</f>
        <v>4.2000000000000003E-2</v>
      </c>
      <c r="S2505" s="6">
        <f>IFERROR(Table1[[#This Row],[pledged]]/Table1[[#This Row],[backers_count]],0)</f>
        <v>10.5</v>
      </c>
      <c r="T2505" s="5" t="s">
        <v>8336</v>
      </c>
      <c r="U2505" s="5" t="s">
        <v>8337</v>
      </c>
    </row>
    <row r="2506" spans="1:21" ht="45" x14ac:dyDescent="0.2">
      <c r="A2506">
        <v>1905</v>
      </c>
      <c r="B2506" s="3" t="s">
        <v>1906</v>
      </c>
      <c r="C2506" s="3" t="s">
        <v>6015</v>
      </c>
      <c r="D2506">
        <v>25000</v>
      </c>
      <c r="E2506">
        <v>42</v>
      </c>
      <c r="F2506" t="s">
        <v>8221</v>
      </c>
      <c r="G2506" t="s">
        <v>8224</v>
      </c>
      <c r="H2506" t="s">
        <v>8246</v>
      </c>
      <c r="I2506">
        <v>1410127994</v>
      </c>
      <c r="J2506" s="14" t="str">
        <f>TEXT(((Table1[[#This Row],[deadline]]/60/60)/24)+DATE(1970,1,1),"mmm")</f>
        <v>Sep</v>
      </c>
      <c r="K2506" s="14" t="str">
        <f>TEXT(((Table1[[#This Row],[deadline]]/60/60)/24)+DATE(1970,1,1),"yyyy")</f>
        <v>2014</v>
      </c>
      <c r="L2506">
        <v>1407535994</v>
      </c>
      <c r="M2506">
        <f>((Table1[[#This Row],[launched_at]]/60/60)/24)+DATE(1970,1,1)+(-5/24)</f>
        <v>41859.717523148145</v>
      </c>
      <c r="N2506" t="b">
        <v>0</v>
      </c>
      <c r="O2506">
        <v>4</v>
      </c>
      <c r="P2506" t="b">
        <v>0</v>
      </c>
      <c r="Q2506" t="s">
        <v>8294</v>
      </c>
      <c r="R2506" s="5">
        <f>Table1[[#This Row],[pledged]]/D2506</f>
        <v>1.6800000000000001E-3</v>
      </c>
      <c r="S2506" s="6">
        <f>IFERROR(Table1[[#This Row],[pledged]]/Table1[[#This Row],[backers_count]],0)</f>
        <v>10.5</v>
      </c>
      <c r="T2506" s="5" t="s">
        <v>8319</v>
      </c>
      <c r="U2506" s="5" t="s">
        <v>8348</v>
      </c>
    </row>
    <row r="2507" spans="1:21" ht="30" x14ac:dyDescent="0.2">
      <c r="A2507">
        <v>1101</v>
      </c>
      <c r="B2507" s="3" t="s">
        <v>1102</v>
      </c>
      <c r="C2507" s="3" t="s">
        <v>5211</v>
      </c>
      <c r="D2507">
        <v>100000</v>
      </c>
      <c r="E2507">
        <v>41</v>
      </c>
      <c r="F2507" t="s">
        <v>8221</v>
      </c>
      <c r="G2507" t="s">
        <v>8224</v>
      </c>
      <c r="H2507" t="s">
        <v>8246</v>
      </c>
      <c r="I2507">
        <v>1468519920</v>
      </c>
      <c r="J2507" s="14" t="str">
        <f>TEXT(((Table1[[#This Row],[deadline]]/60/60)/24)+DATE(1970,1,1),"mmm")</f>
        <v>Jul</v>
      </c>
      <c r="K2507" s="14" t="str">
        <f>TEXT(((Table1[[#This Row],[deadline]]/60/60)/24)+DATE(1970,1,1),"yyyy")</f>
        <v>2016</v>
      </c>
      <c r="L2507">
        <v>1466188338</v>
      </c>
      <c r="M2507">
        <f>((Table1[[#This Row],[launched_at]]/60/60)/24)+DATE(1970,1,1)+(-5/24)</f>
        <v>42538.564097222225</v>
      </c>
      <c r="N2507" t="b">
        <v>0</v>
      </c>
      <c r="O2507">
        <v>6</v>
      </c>
      <c r="P2507" t="b">
        <v>0</v>
      </c>
      <c r="Q2507" t="s">
        <v>8282</v>
      </c>
      <c r="R2507" s="5">
        <f>Table1[[#This Row],[pledged]]/D2507</f>
        <v>4.0999999999999999E-4</v>
      </c>
      <c r="S2507" s="6">
        <f>IFERROR(Table1[[#This Row],[pledged]]/Table1[[#This Row],[backers_count]],0)</f>
        <v>6.833333333333333</v>
      </c>
      <c r="T2507" s="5" t="s">
        <v>8333</v>
      </c>
      <c r="U2507" s="5" t="s">
        <v>8334</v>
      </c>
    </row>
    <row r="2508" spans="1:21" ht="45" x14ac:dyDescent="0.2">
      <c r="A2508">
        <v>3106</v>
      </c>
      <c r="B2508" s="3" t="s">
        <v>3106</v>
      </c>
      <c r="C2508" s="3" t="s">
        <v>7216</v>
      </c>
      <c r="D2508">
        <v>1000</v>
      </c>
      <c r="E2508">
        <v>41</v>
      </c>
      <c r="F2508" t="s">
        <v>8221</v>
      </c>
      <c r="G2508" t="s">
        <v>8225</v>
      </c>
      <c r="H2508" t="s">
        <v>8247</v>
      </c>
      <c r="I2508">
        <v>1442440800</v>
      </c>
      <c r="J2508" s="14" t="str">
        <f>TEXT(((Table1[[#This Row],[deadline]]/60/60)/24)+DATE(1970,1,1),"mmm")</f>
        <v>Sep</v>
      </c>
      <c r="K2508" s="14" t="str">
        <f>TEXT(((Table1[[#This Row],[deadline]]/60/60)/24)+DATE(1970,1,1),"yyyy")</f>
        <v>2015</v>
      </c>
      <c r="L2508">
        <v>1440497876</v>
      </c>
      <c r="M2508">
        <f>((Table1[[#This Row],[launched_at]]/60/60)/24)+DATE(1970,1,1)+(-5/24)</f>
        <v>42241.22078703704</v>
      </c>
      <c r="N2508" t="b">
        <v>0</v>
      </c>
      <c r="O2508">
        <v>4</v>
      </c>
      <c r="P2508" t="b">
        <v>0</v>
      </c>
      <c r="Q2508" t="s">
        <v>8303</v>
      </c>
      <c r="R2508" s="5">
        <f>Table1[[#This Row],[pledged]]/D2508</f>
        <v>4.1000000000000002E-2</v>
      </c>
      <c r="S2508" s="6">
        <f>IFERROR(Table1[[#This Row],[pledged]]/Table1[[#This Row],[backers_count]],0)</f>
        <v>10.25</v>
      </c>
      <c r="T2508" s="5" t="s">
        <v>8317</v>
      </c>
      <c r="U2508" s="5" t="s">
        <v>8357</v>
      </c>
    </row>
    <row r="2509" spans="1:21" ht="45" x14ac:dyDescent="0.2">
      <c r="A2509">
        <v>4107</v>
      </c>
      <c r="B2509" s="3" t="s">
        <v>4103</v>
      </c>
      <c r="C2509" s="3" t="s">
        <v>8210</v>
      </c>
      <c r="D2509">
        <v>2000</v>
      </c>
      <c r="E2509">
        <v>41</v>
      </c>
      <c r="F2509" t="s">
        <v>8221</v>
      </c>
      <c r="G2509" t="s">
        <v>8224</v>
      </c>
      <c r="H2509" t="s">
        <v>8246</v>
      </c>
      <c r="I2509">
        <v>1411596001</v>
      </c>
      <c r="J2509" s="14" t="str">
        <f>TEXT(((Table1[[#This Row],[deadline]]/60/60)/24)+DATE(1970,1,1),"mmm")</f>
        <v>Sep</v>
      </c>
      <c r="K2509" s="14" t="str">
        <f>TEXT(((Table1[[#This Row],[deadline]]/60/60)/24)+DATE(1970,1,1),"yyyy")</f>
        <v>2014</v>
      </c>
      <c r="L2509">
        <v>1409608801</v>
      </c>
      <c r="M2509">
        <f>((Table1[[#This Row],[launched_at]]/60/60)/24)+DATE(1970,1,1)+(-5/24)</f>
        <v>41883.708344907405</v>
      </c>
      <c r="N2509" t="b">
        <v>0</v>
      </c>
      <c r="O2509">
        <v>4</v>
      </c>
      <c r="P2509" t="b">
        <v>0</v>
      </c>
      <c r="Q2509" t="s">
        <v>8271</v>
      </c>
      <c r="R2509" s="5">
        <f>Table1[[#This Row],[pledged]]/D2509</f>
        <v>2.0500000000000001E-2</v>
      </c>
      <c r="S2509" s="6">
        <f>IFERROR(Table1[[#This Row],[pledged]]/Table1[[#This Row],[backers_count]],0)</f>
        <v>10.25</v>
      </c>
      <c r="T2509" s="5" t="s">
        <v>8317</v>
      </c>
      <c r="U2509" s="5" t="s">
        <v>8318</v>
      </c>
    </row>
    <row r="2510" spans="1:21" ht="45" x14ac:dyDescent="0.2">
      <c r="A2510">
        <v>937</v>
      </c>
      <c r="B2510" s="3" t="s">
        <v>938</v>
      </c>
      <c r="C2510" s="3" t="s">
        <v>5047</v>
      </c>
      <c r="D2510">
        <v>3500</v>
      </c>
      <c r="E2510">
        <v>40</v>
      </c>
      <c r="F2510" t="s">
        <v>8221</v>
      </c>
      <c r="G2510" t="s">
        <v>8224</v>
      </c>
      <c r="H2510" t="s">
        <v>8246</v>
      </c>
      <c r="I2510">
        <v>1383509357</v>
      </c>
      <c r="J2510" s="14" t="str">
        <f>TEXT(((Table1[[#This Row],[deadline]]/60/60)/24)+DATE(1970,1,1),"mmm")</f>
        <v>Nov</v>
      </c>
      <c r="K2510" s="14" t="str">
        <f>TEXT(((Table1[[#This Row],[deadline]]/60/60)/24)+DATE(1970,1,1),"yyyy")</f>
        <v>2013</v>
      </c>
      <c r="L2510">
        <v>1380913757</v>
      </c>
      <c r="M2510">
        <f>((Table1[[#This Row],[launched_at]]/60/60)/24)+DATE(1970,1,1)+(-5/24)</f>
        <v>41551.589780092589</v>
      </c>
      <c r="N2510" t="b">
        <v>0</v>
      </c>
      <c r="O2510">
        <v>2</v>
      </c>
      <c r="P2510" t="b">
        <v>0</v>
      </c>
      <c r="Q2510" t="s">
        <v>8278</v>
      </c>
      <c r="R2510" s="5">
        <f>Table1[[#This Row],[pledged]]/D2510</f>
        <v>1.1428571428571429E-2</v>
      </c>
      <c r="S2510" s="6">
        <f>IFERROR(Table1[[#This Row],[pledged]]/Table1[[#This Row],[backers_count]],0)</f>
        <v>20</v>
      </c>
      <c r="T2510" s="5" t="s">
        <v>8325</v>
      </c>
      <c r="U2510" s="5" t="s">
        <v>8328</v>
      </c>
    </row>
    <row r="2511" spans="1:21" ht="45" x14ac:dyDescent="0.2">
      <c r="A2511">
        <v>939</v>
      </c>
      <c r="B2511" s="3" t="s">
        <v>940</v>
      </c>
      <c r="C2511" s="3" t="s">
        <v>5049</v>
      </c>
      <c r="D2511">
        <v>2750</v>
      </c>
      <c r="E2511">
        <v>40</v>
      </c>
      <c r="F2511" t="s">
        <v>8221</v>
      </c>
      <c r="G2511" t="s">
        <v>8224</v>
      </c>
      <c r="H2511" t="s">
        <v>8246</v>
      </c>
      <c r="I2511">
        <v>1372622280</v>
      </c>
      <c r="J2511" s="14" t="str">
        <f>TEXT(((Table1[[#This Row],[deadline]]/60/60)/24)+DATE(1970,1,1),"mmm")</f>
        <v>Jun</v>
      </c>
      <c r="K2511" s="14" t="str">
        <f>TEXT(((Table1[[#This Row],[deadline]]/60/60)/24)+DATE(1970,1,1),"yyyy")</f>
        <v>2013</v>
      </c>
      <c r="L2511">
        <v>1369246738</v>
      </c>
      <c r="M2511">
        <f>((Table1[[#This Row],[launched_at]]/60/60)/24)+DATE(1970,1,1)+(-5/24)</f>
        <v>41416.554837962962</v>
      </c>
      <c r="N2511" t="b">
        <v>0</v>
      </c>
      <c r="O2511">
        <v>2</v>
      </c>
      <c r="P2511" t="b">
        <v>0</v>
      </c>
      <c r="Q2511" t="s">
        <v>8278</v>
      </c>
      <c r="R2511" s="5">
        <f>Table1[[#This Row],[pledged]]/D2511</f>
        <v>1.4545454545454545E-2</v>
      </c>
      <c r="S2511" s="6">
        <f>IFERROR(Table1[[#This Row],[pledged]]/Table1[[#This Row],[backers_count]],0)</f>
        <v>20</v>
      </c>
      <c r="T2511" s="5" t="s">
        <v>8325</v>
      </c>
      <c r="U2511" s="5" t="s">
        <v>8328</v>
      </c>
    </row>
    <row r="2512" spans="1:21" ht="45" x14ac:dyDescent="0.2">
      <c r="A2512">
        <v>1789</v>
      </c>
      <c r="B2512" s="3" t="s">
        <v>1790</v>
      </c>
      <c r="C2512" s="3" t="s">
        <v>5899</v>
      </c>
      <c r="D2512">
        <v>8000</v>
      </c>
      <c r="E2512">
        <v>40</v>
      </c>
      <c r="F2512" t="s">
        <v>8221</v>
      </c>
      <c r="G2512" t="s">
        <v>8224</v>
      </c>
      <c r="H2512" t="s">
        <v>8246</v>
      </c>
      <c r="I2512">
        <v>1421042403</v>
      </c>
      <c r="J2512" s="14" t="str">
        <f>TEXT(((Table1[[#This Row],[deadline]]/60/60)/24)+DATE(1970,1,1),"mmm")</f>
        <v>Jan</v>
      </c>
      <c r="K2512" s="14" t="str">
        <f>TEXT(((Table1[[#This Row],[deadline]]/60/60)/24)+DATE(1970,1,1),"yyyy")</f>
        <v>2015</v>
      </c>
      <c r="L2512">
        <v>1415858403</v>
      </c>
      <c r="M2512">
        <f>((Table1[[#This Row],[launched_at]]/60/60)/24)+DATE(1970,1,1)+(-5/24)</f>
        <v>41956.041701388887</v>
      </c>
      <c r="N2512" t="b">
        <v>1</v>
      </c>
      <c r="O2512">
        <v>4</v>
      </c>
      <c r="P2512" t="b">
        <v>0</v>
      </c>
      <c r="Q2512" t="s">
        <v>8285</v>
      </c>
      <c r="R2512" s="5">
        <f>Table1[[#This Row],[pledged]]/D2512</f>
        <v>5.0000000000000001E-3</v>
      </c>
      <c r="S2512" s="6">
        <f>IFERROR(Table1[[#This Row],[pledged]]/Table1[[#This Row],[backers_count]],0)</f>
        <v>10</v>
      </c>
      <c r="T2512" s="5" t="s">
        <v>8338</v>
      </c>
      <c r="U2512" s="5" t="s">
        <v>8339</v>
      </c>
    </row>
    <row r="2513" spans="1:21" ht="45" x14ac:dyDescent="0.2">
      <c r="A2513">
        <v>1793</v>
      </c>
      <c r="B2513" s="3" t="s">
        <v>1794</v>
      </c>
      <c r="C2513" s="3" t="s">
        <v>5903</v>
      </c>
      <c r="D2513">
        <v>3000</v>
      </c>
      <c r="E2513">
        <v>40</v>
      </c>
      <c r="F2513" t="s">
        <v>8221</v>
      </c>
      <c r="G2513" t="s">
        <v>8226</v>
      </c>
      <c r="H2513" t="s">
        <v>8248</v>
      </c>
      <c r="I2513">
        <v>1417127040</v>
      </c>
      <c r="J2513" s="14" t="str">
        <f>TEXT(((Table1[[#This Row],[deadline]]/60/60)/24)+DATE(1970,1,1),"mmm")</f>
        <v>Nov</v>
      </c>
      <c r="K2513" s="14" t="str">
        <f>TEXT(((Table1[[#This Row],[deadline]]/60/60)/24)+DATE(1970,1,1),"yyyy")</f>
        <v>2014</v>
      </c>
      <c r="L2513">
        <v>1414531440</v>
      </c>
      <c r="M2513">
        <f>((Table1[[#This Row],[launched_at]]/60/60)/24)+DATE(1970,1,1)+(-5/24)</f>
        <v>41940.683333333334</v>
      </c>
      <c r="N2513" t="b">
        <v>1</v>
      </c>
      <c r="O2513">
        <v>2</v>
      </c>
      <c r="P2513" t="b">
        <v>0</v>
      </c>
      <c r="Q2513" t="s">
        <v>8285</v>
      </c>
      <c r="R2513" s="5">
        <f>Table1[[#This Row],[pledged]]/D2513</f>
        <v>1.3333333333333334E-2</v>
      </c>
      <c r="S2513" s="6">
        <f>IFERROR(Table1[[#This Row],[pledged]]/Table1[[#This Row],[backers_count]],0)</f>
        <v>20</v>
      </c>
      <c r="T2513" s="5" t="s">
        <v>8338</v>
      </c>
      <c r="U2513" s="5" t="s">
        <v>8339</v>
      </c>
    </row>
    <row r="2514" spans="1:21" ht="30" x14ac:dyDescent="0.2">
      <c r="A2514">
        <v>1811</v>
      </c>
      <c r="B2514" s="3" t="s">
        <v>1812</v>
      </c>
      <c r="C2514" s="3" t="s">
        <v>5921</v>
      </c>
      <c r="D2514">
        <v>54000</v>
      </c>
      <c r="E2514">
        <v>40</v>
      </c>
      <c r="F2514" t="s">
        <v>8221</v>
      </c>
      <c r="G2514" t="s">
        <v>8224</v>
      </c>
      <c r="H2514" t="s">
        <v>8246</v>
      </c>
      <c r="I2514">
        <v>1414123200</v>
      </c>
      <c r="J2514" s="14" t="str">
        <f>TEXT(((Table1[[#This Row],[deadline]]/60/60)/24)+DATE(1970,1,1),"mmm")</f>
        <v>Oct</v>
      </c>
      <c r="K2514" s="14" t="str">
        <f>TEXT(((Table1[[#This Row],[deadline]]/60/60)/24)+DATE(1970,1,1),"yyyy")</f>
        <v>2014</v>
      </c>
      <c r="L2514">
        <v>1408962270</v>
      </c>
      <c r="M2514">
        <f>((Table1[[#This Row],[launched_at]]/60/60)/24)+DATE(1970,1,1)+(-5/24)</f>
        <v>41876.225347222222</v>
      </c>
      <c r="N2514" t="b">
        <v>0</v>
      </c>
      <c r="O2514">
        <v>26</v>
      </c>
      <c r="P2514" t="b">
        <v>0</v>
      </c>
      <c r="Q2514" t="s">
        <v>8285</v>
      </c>
      <c r="R2514" s="5">
        <f>Table1[[#This Row],[pledged]]/D2514</f>
        <v>7.407407407407407E-4</v>
      </c>
      <c r="S2514" s="6">
        <f>IFERROR(Table1[[#This Row],[pledged]]/Table1[[#This Row],[backers_count]],0)</f>
        <v>1.5384615384615385</v>
      </c>
      <c r="T2514" s="5" t="s">
        <v>8338</v>
      </c>
      <c r="U2514" s="5" t="s">
        <v>8339</v>
      </c>
    </row>
    <row r="2515" spans="1:21" ht="45" x14ac:dyDescent="0.2">
      <c r="A2515">
        <v>2693</v>
      </c>
      <c r="B2515" s="3" t="s">
        <v>2693</v>
      </c>
      <c r="C2515" s="3" t="s">
        <v>6803</v>
      </c>
      <c r="D2515">
        <v>5000</v>
      </c>
      <c r="E2515">
        <v>40</v>
      </c>
      <c r="F2515" t="s">
        <v>8221</v>
      </c>
      <c r="G2515" t="s">
        <v>8224</v>
      </c>
      <c r="H2515" t="s">
        <v>8246</v>
      </c>
      <c r="I2515">
        <v>1407899966</v>
      </c>
      <c r="J2515" s="14" t="str">
        <f>TEXT(((Table1[[#This Row],[deadline]]/60/60)/24)+DATE(1970,1,1),"mmm")</f>
        <v>Aug</v>
      </c>
      <c r="K2515" s="14" t="str">
        <f>TEXT(((Table1[[#This Row],[deadline]]/60/60)/24)+DATE(1970,1,1),"yyyy")</f>
        <v>2014</v>
      </c>
      <c r="L2515">
        <v>1405307966</v>
      </c>
      <c r="M2515">
        <f>((Table1[[#This Row],[launched_at]]/60/60)/24)+DATE(1970,1,1)+(-5/24)</f>
        <v>41833.930162037032</v>
      </c>
      <c r="N2515" t="b">
        <v>0</v>
      </c>
      <c r="O2515">
        <v>3</v>
      </c>
      <c r="P2515" t="b">
        <v>0</v>
      </c>
      <c r="Q2515" t="s">
        <v>8284</v>
      </c>
      <c r="R2515" s="5">
        <f>Table1[[#This Row],[pledged]]/D2515</f>
        <v>8.0000000000000002E-3</v>
      </c>
      <c r="S2515" s="6">
        <f>IFERROR(Table1[[#This Row],[pledged]]/Table1[[#This Row],[backers_count]],0)</f>
        <v>13.333333333333334</v>
      </c>
      <c r="T2515" s="5" t="s">
        <v>8336</v>
      </c>
      <c r="U2515" s="5" t="s">
        <v>8337</v>
      </c>
    </row>
    <row r="2516" spans="1:21" x14ac:dyDescent="0.2">
      <c r="A2516">
        <v>2864</v>
      </c>
      <c r="B2516" s="3" t="s">
        <v>2864</v>
      </c>
      <c r="C2516" s="3" t="s">
        <v>6974</v>
      </c>
      <c r="D2516">
        <v>2500</v>
      </c>
      <c r="E2516">
        <v>40</v>
      </c>
      <c r="F2516" t="s">
        <v>8221</v>
      </c>
      <c r="G2516" t="s">
        <v>8225</v>
      </c>
      <c r="H2516" t="s">
        <v>8247</v>
      </c>
      <c r="I2516">
        <v>1437139080</v>
      </c>
      <c r="J2516" s="14" t="str">
        <f>TEXT(((Table1[[#This Row],[deadline]]/60/60)/24)+DATE(1970,1,1),"mmm")</f>
        <v>Jul</v>
      </c>
      <c r="K2516" s="14" t="str">
        <f>TEXT(((Table1[[#This Row],[deadline]]/60/60)/24)+DATE(1970,1,1),"yyyy")</f>
        <v>2015</v>
      </c>
      <c r="L2516">
        <v>1434552207</v>
      </c>
      <c r="M2516">
        <f>((Table1[[#This Row],[launched_at]]/60/60)/24)+DATE(1970,1,1)+(-5/24)</f>
        <v>42172.405173611107</v>
      </c>
      <c r="N2516" t="b">
        <v>0</v>
      </c>
      <c r="O2516">
        <v>3</v>
      </c>
      <c r="P2516" t="b">
        <v>0</v>
      </c>
      <c r="Q2516" t="s">
        <v>8271</v>
      </c>
      <c r="R2516" s="5">
        <f>Table1[[#This Row],[pledged]]/D2516</f>
        <v>1.6E-2</v>
      </c>
      <c r="S2516" s="6">
        <f>IFERROR(Table1[[#This Row],[pledged]]/Table1[[#This Row],[backers_count]],0)</f>
        <v>13.333333333333334</v>
      </c>
      <c r="T2516" s="5" t="s">
        <v>8317</v>
      </c>
      <c r="U2516" s="5" t="s">
        <v>8318</v>
      </c>
    </row>
    <row r="2517" spans="1:21" ht="45" x14ac:dyDescent="0.2">
      <c r="A2517">
        <v>3053</v>
      </c>
      <c r="B2517" s="3" t="s">
        <v>3053</v>
      </c>
      <c r="C2517" s="3" t="s">
        <v>7163</v>
      </c>
      <c r="D2517">
        <v>10000</v>
      </c>
      <c r="E2517">
        <v>40</v>
      </c>
      <c r="F2517" t="s">
        <v>8221</v>
      </c>
      <c r="G2517" t="s">
        <v>8224</v>
      </c>
      <c r="H2517" t="s">
        <v>8246</v>
      </c>
      <c r="I2517">
        <v>1412222340</v>
      </c>
      <c r="J2517" s="14" t="str">
        <f>TEXT(((Table1[[#This Row],[deadline]]/60/60)/24)+DATE(1970,1,1),"mmm")</f>
        <v>Oct</v>
      </c>
      <c r="K2517" s="14" t="str">
        <f>TEXT(((Table1[[#This Row],[deadline]]/60/60)/24)+DATE(1970,1,1),"yyyy")</f>
        <v>2014</v>
      </c>
      <c r="L2517">
        <v>1407781013</v>
      </c>
      <c r="M2517">
        <f>((Table1[[#This Row],[launched_at]]/60/60)/24)+DATE(1970,1,1)+(-5/24)</f>
        <v>41862.553391203699</v>
      </c>
      <c r="N2517" t="b">
        <v>0</v>
      </c>
      <c r="O2517">
        <v>3</v>
      </c>
      <c r="P2517" t="b">
        <v>0</v>
      </c>
      <c r="Q2517" t="s">
        <v>8303</v>
      </c>
      <c r="R2517" s="5">
        <f>Table1[[#This Row],[pledged]]/D2517</f>
        <v>4.0000000000000001E-3</v>
      </c>
      <c r="S2517" s="6">
        <f>IFERROR(Table1[[#This Row],[pledged]]/Table1[[#This Row],[backers_count]],0)</f>
        <v>13.333333333333334</v>
      </c>
      <c r="T2517" s="5" t="s">
        <v>8317</v>
      </c>
      <c r="U2517" s="5" t="s">
        <v>8357</v>
      </c>
    </row>
    <row r="2518" spans="1:21" ht="45" x14ac:dyDescent="0.2">
      <c r="A2518">
        <v>4005</v>
      </c>
      <c r="B2518" s="3" t="s">
        <v>4001</v>
      </c>
      <c r="C2518" s="3" t="s">
        <v>8110</v>
      </c>
      <c r="D2518">
        <v>3000</v>
      </c>
      <c r="E2518">
        <v>40</v>
      </c>
      <c r="F2518" t="s">
        <v>8221</v>
      </c>
      <c r="G2518" t="s">
        <v>8224</v>
      </c>
      <c r="H2518" t="s">
        <v>8246</v>
      </c>
      <c r="I2518">
        <v>1413832985</v>
      </c>
      <c r="J2518" s="14" t="str">
        <f>TEXT(((Table1[[#This Row],[deadline]]/60/60)/24)+DATE(1970,1,1),"mmm")</f>
        <v>Oct</v>
      </c>
      <c r="K2518" s="14" t="str">
        <f>TEXT(((Table1[[#This Row],[deadline]]/60/60)/24)+DATE(1970,1,1),"yyyy")</f>
        <v>2014</v>
      </c>
      <c r="L2518">
        <v>1408648985</v>
      </c>
      <c r="M2518">
        <f>((Table1[[#This Row],[launched_at]]/60/60)/24)+DATE(1970,1,1)+(-5/24)</f>
        <v>41872.599363425921</v>
      </c>
      <c r="N2518" t="b">
        <v>0</v>
      </c>
      <c r="O2518">
        <v>2</v>
      </c>
      <c r="P2518" t="b">
        <v>0</v>
      </c>
      <c r="Q2518" t="s">
        <v>8271</v>
      </c>
      <c r="R2518" s="5">
        <f>Table1[[#This Row],[pledged]]/D2518</f>
        <v>1.3333333333333334E-2</v>
      </c>
      <c r="S2518" s="6">
        <f>IFERROR(Table1[[#This Row],[pledged]]/Table1[[#This Row],[backers_count]],0)</f>
        <v>20</v>
      </c>
      <c r="T2518" s="5" t="s">
        <v>8317</v>
      </c>
      <c r="U2518" s="5" t="s">
        <v>8318</v>
      </c>
    </row>
    <row r="2519" spans="1:21" ht="45" x14ac:dyDescent="0.2">
      <c r="A2519">
        <v>2903</v>
      </c>
      <c r="B2519" s="3" t="s">
        <v>2903</v>
      </c>
      <c r="C2519" s="3" t="s">
        <v>7013</v>
      </c>
      <c r="D2519">
        <v>5000</v>
      </c>
      <c r="E2519">
        <v>39</v>
      </c>
      <c r="F2519" t="s">
        <v>8221</v>
      </c>
      <c r="G2519" t="s">
        <v>8224</v>
      </c>
      <c r="H2519" t="s">
        <v>8246</v>
      </c>
      <c r="I2519">
        <v>1441771218</v>
      </c>
      <c r="J2519" s="14" t="str">
        <f>TEXT(((Table1[[#This Row],[deadline]]/60/60)/24)+DATE(1970,1,1),"mmm")</f>
        <v>Sep</v>
      </c>
      <c r="K2519" s="14" t="str">
        <f>TEXT(((Table1[[#This Row],[deadline]]/60/60)/24)+DATE(1970,1,1),"yyyy")</f>
        <v>2015</v>
      </c>
      <c r="L2519">
        <v>1436587218</v>
      </c>
      <c r="M2519">
        <f>((Table1[[#This Row],[launched_at]]/60/60)/24)+DATE(1970,1,1)+(-5/24)</f>
        <v>42195.95854166666</v>
      </c>
      <c r="N2519" t="b">
        <v>0</v>
      </c>
      <c r="O2519">
        <v>4</v>
      </c>
      <c r="P2519" t="b">
        <v>0</v>
      </c>
      <c r="Q2519" t="s">
        <v>8271</v>
      </c>
      <c r="R2519" s="5">
        <f>Table1[[#This Row],[pledged]]/D2519</f>
        <v>7.7999999999999996E-3</v>
      </c>
      <c r="S2519" s="6">
        <f>IFERROR(Table1[[#This Row],[pledged]]/Table1[[#This Row],[backers_count]],0)</f>
        <v>9.75</v>
      </c>
      <c r="T2519" s="5" t="s">
        <v>8317</v>
      </c>
      <c r="U2519" s="5" t="s">
        <v>8318</v>
      </c>
    </row>
    <row r="2520" spans="1:21" ht="30" x14ac:dyDescent="0.2">
      <c r="A2520">
        <v>3850</v>
      </c>
      <c r="B2520" s="3" t="s">
        <v>3847</v>
      </c>
      <c r="C2520" s="3" t="s">
        <v>7959</v>
      </c>
      <c r="D2520">
        <v>1000</v>
      </c>
      <c r="E2520">
        <v>38</v>
      </c>
      <c r="F2520" t="s">
        <v>8221</v>
      </c>
      <c r="G2520" t="s">
        <v>8224</v>
      </c>
      <c r="H2520" t="s">
        <v>8246</v>
      </c>
      <c r="I2520">
        <v>1420081143</v>
      </c>
      <c r="J2520" s="14" t="str">
        <f>TEXT(((Table1[[#This Row],[deadline]]/60/60)/24)+DATE(1970,1,1),"mmm")</f>
        <v>Jan</v>
      </c>
      <c r="K2520" s="14" t="str">
        <f>TEXT(((Table1[[#This Row],[deadline]]/60/60)/24)+DATE(1970,1,1),"yyyy")</f>
        <v>2015</v>
      </c>
      <c r="L2520">
        <v>1417489143</v>
      </c>
      <c r="M2520">
        <f>((Table1[[#This Row],[launched_at]]/60/60)/24)+DATE(1970,1,1)+(-5/24)</f>
        <v>41974.916006944441</v>
      </c>
      <c r="N2520" t="b">
        <v>1</v>
      </c>
      <c r="O2520">
        <v>4</v>
      </c>
      <c r="P2520" t="b">
        <v>0</v>
      </c>
      <c r="Q2520" t="s">
        <v>8271</v>
      </c>
      <c r="R2520" s="5">
        <f>Table1[[#This Row],[pledged]]/D2520</f>
        <v>3.7999999999999999E-2</v>
      </c>
      <c r="S2520" s="6">
        <f>IFERROR(Table1[[#This Row],[pledged]]/Table1[[#This Row],[backers_count]],0)</f>
        <v>9.5</v>
      </c>
      <c r="T2520" s="5" t="s">
        <v>8317</v>
      </c>
      <c r="U2520" s="5" t="s">
        <v>8318</v>
      </c>
    </row>
    <row r="2521" spans="1:21" ht="45" x14ac:dyDescent="0.2">
      <c r="A2521">
        <v>4073</v>
      </c>
      <c r="B2521" s="3" t="s">
        <v>4069</v>
      </c>
      <c r="C2521" s="3" t="s">
        <v>8176</v>
      </c>
      <c r="D2521">
        <v>3500</v>
      </c>
      <c r="E2521">
        <v>37</v>
      </c>
      <c r="F2521" t="s">
        <v>8221</v>
      </c>
      <c r="G2521" t="s">
        <v>8224</v>
      </c>
      <c r="H2521" t="s">
        <v>8246</v>
      </c>
      <c r="I2521">
        <v>1431144000</v>
      </c>
      <c r="J2521" s="14" t="str">
        <f>TEXT(((Table1[[#This Row],[deadline]]/60/60)/24)+DATE(1970,1,1),"mmm")</f>
        <v>May</v>
      </c>
      <c r="K2521" s="14" t="str">
        <f>TEXT(((Table1[[#This Row],[deadline]]/60/60)/24)+DATE(1970,1,1),"yyyy")</f>
        <v>2015</v>
      </c>
      <c r="L2521">
        <v>1426407426</v>
      </c>
      <c r="M2521">
        <f>((Table1[[#This Row],[launched_at]]/60/60)/24)+DATE(1970,1,1)+(-5/24)</f>
        <v>42078.136875000004</v>
      </c>
      <c r="N2521" t="b">
        <v>0</v>
      </c>
      <c r="O2521">
        <v>2</v>
      </c>
      <c r="P2521" t="b">
        <v>0</v>
      </c>
      <c r="Q2521" t="s">
        <v>8271</v>
      </c>
      <c r="R2521" s="5">
        <f>Table1[[#This Row],[pledged]]/D2521</f>
        <v>1.0571428571428572E-2</v>
      </c>
      <c r="S2521" s="6">
        <f>IFERROR(Table1[[#This Row],[pledged]]/Table1[[#This Row],[backers_count]],0)</f>
        <v>18.5</v>
      </c>
      <c r="T2521" s="5" t="s">
        <v>8317</v>
      </c>
      <c r="U2521" s="5" t="s">
        <v>8318</v>
      </c>
    </row>
    <row r="2522" spans="1:21" ht="45" x14ac:dyDescent="0.2">
      <c r="A2522">
        <v>1873</v>
      </c>
      <c r="B2522" s="3" t="s">
        <v>1874</v>
      </c>
      <c r="C2522" s="3" t="s">
        <v>5983</v>
      </c>
      <c r="D2522">
        <v>8000</v>
      </c>
      <c r="E2522">
        <v>36</v>
      </c>
      <c r="F2522" t="s">
        <v>8221</v>
      </c>
      <c r="G2522" t="s">
        <v>8229</v>
      </c>
      <c r="H2522" t="s">
        <v>8251</v>
      </c>
      <c r="I2522">
        <v>1436373900</v>
      </c>
      <c r="J2522" s="14" t="str">
        <f>TEXT(((Table1[[#This Row],[deadline]]/60/60)/24)+DATE(1970,1,1),"mmm")</f>
        <v>Jul</v>
      </c>
      <c r="K2522" s="14" t="str">
        <f>TEXT(((Table1[[#This Row],[deadline]]/60/60)/24)+DATE(1970,1,1),"yyyy")</f>
        <v>2015</v>
      </c>
      <c r="L2522">
        <v>1433861210</v>
      </c>
      <c r="M2522">
        <f>((Table1[[#This Row],[launched_at]]/60/60)/24)+DATE(1970,1,1)+(-5/24)</f>
        <v>42164.407523148147</v>
      </c>
      <c r="N2522" t="b">
        <v>0</v>
      </c>
      <c r="O2522">
        <v>2</v>
      </c>
      <c r="P2522" t="b">
        <v>0</v>
      </c>
      <c r="Q2522" t="s">
        <v>8283</v>
      </c>
      <c r="R2522" s="5">
        <f>Table1[[#This Row],[pledged]]/D2522</f>
        <v>4.4999999999999997E-3</v>
      </c>
      <c r="S2522" s="6">
        <f>IFERROR(Table1[[#This Row],[pledged]]/Table1[[#This Row],[backers_count]],0)</f>
        <v>18</v>
      </c>
      <c r="T2522" s="5" t="s">
        <v>8333</v>
      </c>
      <c r="U2522" s="5" t="s">
        <v>8335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 t="str">
        <f>TEXT(((Table1[[#This Row],[deadline]]/60/60)/24)+DATE(1970,1,1),"mmm")</f>
        <v>Oct</v>
      </c>
      <c r="K2523" s="14" t="str">
        <f>TEXT(((Table1[[#This Row],[deadline]]/60/60)/24)+DATE(1970,1,1),"yyyy")</f>
        <v>2015</v>
      </c>
      <c r="L2523">
        <v>1442963621</v>
      </c>
      <c r="M2523">
        <f>((Table1[[#This Row],[launched_at]]/60/60)/24)+DATE(1970,1,1)+(-5/24)</f>
        <v>42269.75950231481</v>
      </c>
      <c r="N2523" t="b">
        <v>0</v>
      </c>
      <c r="O2523">
        <v>132</v>
      </c>
      <c r="P2523" t="b">
        <v>1</v>
      </c>
      <c r="Q2523" t="s">
        <v>8300</v>
      </c>
      <c r="R2523" s="5">
        <f>Table1[[#This Row],[pledged]]/D2523</f>
        <v>1.0948792000000001</v>
      </c>
      <c r="S2523" s="6">
        <f>IFERROR(Table1[[#This Row],[pledged]]/Table1[[#This Row],[backers_count]],0)</f>
        <v>103.68174242424243</v>
      </c>
      <c r="T2523" s="5" t="s">
        <v>8325</v>
      </c>
      <c r="U2523" s="5" t="s">
        <v>8354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 t="str">
        <f>TEXT(((Table1[[#This Row],[deadline]]/60/60)/24)+DATE(1970,1,1),"mmm")</f>
        <v>Apr</v>
      </c>
      <c r="K2524" s="14" t="str">
        <f>TEXT(((Table1[[#This Row],[deadline]]/60/60)/24)+DATE(1970,1,1),"yyyy")</f>
        <v>2016</v>
      </c>
      <c r="L2524">
        <v>1459431960</v>
      </c>
      <c r="M2524">
        <f>((Table1[[#This Row],[launched_at]]/60/60)/24)+DATE(1970,1,1)+(-5/24)</f>
        <v>42460.365277777775</v>
      </c>
      <c r="N2524" t="b">
        <v>0</v>
      </c>
      <c r="O2524">
        <v>27</v>
      </c>
      <c r="P2524" t="b">
        <v>1</v>
      </c>
      <c r="Q2524" t="s">
        <v>8300</v>
      </c>
      <c r="R2524" s="5">
        <f>Table1[[#This Row],[pledged]]/D2524</f>
        <v>1</v>
      </c>
      <c r="S2524" s="6">
        <f>IFERROR(Table1[[#This Row],[pledged]]/Table1[[#This Row],[backers_count]],0)</f>
        <v>185.18518518518519</v>
      </c>
      <c r="T2524" s="5" t="s">
        <v>8325</v>
      </c>
      <c r="U2524" s="5" t="s">
        <v>8354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 t="str">
        <f>TEXT(((Table1[[#This Row],[deadline]]/60/60)/24)+DATE(1970,1,1),"mmm")</f>
        <v>Nov</v>
      </c>
      <c r="K2525" s="14" t="str">
        <f>TEXT(((Table1[[#This Row],[deadline]]/60/60)/24)+DATE(1970,1,1),"yyyy")</f>
        <v>2014</v>
      </c>
      <c r="L2525">
        <v>1413674692</v>
      </c>
      <c r="M2525">
        <f>((Table1[[#This Row],[launched_at]]/60/60)/24)+DATE(1970,1,1)+(-5/24)</f>
        <v>41930.767268518517</v>
      </c>
      <c r="N2525" t="b">
        <v>0</v>
      </c>
      <c r="O2525">
        <v>26</v>
      </c>
      <c r="P2525" t="b">
        <v>1</v>
      </c>
      <c r="Q2525" t="s">
        <v>8300</v>
      </c>
      <c r="R2525" s="5">
        <f>Table1[[#This Row],[pledged]]/D2525</f>
        <v>1.5644444444444445</v>
      </c>
      <c r="S2525" s="6">
        <f>IFERROR(Table1[[#This Row],[pledged]]/Table1[[#This Row],[backers_count]],0)</f>
        <v>54.153846153846153</v>
      </c>
      <c r="T2525" s="5" t="s">
        <v>8325</v>
      </c>
      <c r="U2525" s="5" t="s">
        <v>8354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 t="str">
        <f>TEXT(((Table1[[#This Row],[deadline]]/60/60)/24)+DATE(1970,1,1),"mmm")</f>
        <v>Dec</v>
      </c>
      <c r="K2526" s="14" t="str">
        <f>TEXT(((Table1[[#This Row],[deadline]]/60/60)/24)+DATE(1970,1,1),"yyyy")</f>
        <v>2014</v>
      </c>
      <c r="L2526">
        <v>1416338557</v>
      </c>
      <c r="M2526">
        <f>((Table1[[#This Row],[launched_at]]/60/60)/24)+DATE(1970,1,1)+(-5/24)</f>
        <v>41961.599039351851</v>
      </c>
      <c r="N2526" t="b">
        <v>0</v>
      </c>
      <c r="O2526">
        <v>43</v>
      </c>
      <c r="P2526" t="b">
        <v>1</v>
      </c>
      <c r="Q2526" t="s">
        <v>8300</v>
      </c>
      <c r="R2526" s="5">
        <f>Table1[[#This Row],[pledged]]/D2526</f>
        <v>1.016</v>
      </c>
      <c r="S2526" s="6">
        <f>IFERROR(Table1[[#This Row],[pledged]]/Table1[[#This Row],[backers_count]],0)</f>
        <v>177.2093023255814</v>
      </c>
      <c r="T2526" s="5" t="s">
        <v>8325</v>
      </c>
      <c r="U2526" s="5" t="s">
        <v>8354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 t="str">
        <f>TEXT(((Table1[[#This Row],[deadline]]/60/60)/24)+DATE(1970,1,1),"mmm")</f>
        <v>Jun</v>
      </c>
      <c r="K2527" s="14" t="str">
        <f>TEXT(((Table1[[#This Row],[deadline]]/60/60)/24)+DATE(1970,1,1),"yyyy")</f>
        <v>2012</v>
      </c>
      <c r="L2527">
        <v>1338322571</v>
      </c>
      <c r="M2527">
        <f>((Table1[[#This Row],[launched_at]]/60/60)/24)+DATE(1970,1,1)+(-5/24)</f>
        <v>41058.636238425926</v>
      </c>
      <c r="N2527" t="b">
        <v>0</v>
      </c>
      <c r="O2527">
        <v>80</v>
      </c>
      <c r="P2527" t="b">
        <v>1</v>
      </c>
      <c r="Q2527" t="s">
        <v>8300</v>
      </c>
      <c r="R2527" s="5">
        <f>Table1[[#This Row],[pledged]]/D2527</f>
        <v>1.00325</v>
      </c>
      <c r="S2527" s="6">
        <f>IFERROR(Table1[[#This Row],[pledged]]/Table1[[#This Row],[backers_count]],0)</f>
        <v>100.325</v>
      </c>
      <c r="T2527" s="5" t="s">
        <v>8325</v>
      </c>
      <c r="U2527" s="5" t="s">
        <v>8354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 t="str">
        <f>TEXT(((Table1[[#This Row],[deadline]]/60/60)/24)+DATE(1970,1,1),"mmm")</f>
        <v>Dec</v>
      </c>
      <c r="K2528" s="14" t="str">
        <f>TEXT(((Table1[[#This Row],[deadline]]/60/60)/24)+DATE(1970,1,1),"yyyy")</f>
        <v>2014</v>
      </c>
      <c r="L2528">
        <v>1415585474</v>
      </c>
      <c r="M2528">
        <f>((Table1[[#This Row],[launched_at]]/60/60)/24)+DATE(1970,1,1)+(-5/24)</f>
        <v>41952.882800925923</v>
      </c>
      <c r="N2528" t="b">
        <v>0</v>
      </c>
      <c r="O2528">
        <v>33</v>
      </c>
      <c r="P2528" t="b">
        <v>1</v>
      </c>
      <c r="Q2528" t="s">
        <v>8300</v>
      </c>
      <c r="R2528" s="5">
        <f>Table1[[#This Row],[pledged]]/D2528</f>
        <v>1.1294999999999999</v>
      </c>
      <c r="S2528" s="6">
        <f>IFERROR(Table1[[#This Row],[pledged]]/Table1[[#This Row],[backers_count]],0)</f>
        <v>136.90909090909091</v>
      </c>
      <c r="T2528" s="5" t="s">
        <v>8325</v>
      </c>
      <c r="U2528" s="5" t="s">
        <v>8354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 t="str">
        <f>TEXT(((Table1[[#This Row],[deadline]]/60/60)/24)+DATE(1970,1,1),"mmm")</f>
        <v>Oct</v>
      </c>
      <c r="K2529" s="14" t="str">
        <f>TEXT(((Table1[[#This Row],[deadline]]/60/60)/24)+DATE(1970,1,1),"yyyy")</f>
        <v>2013</v>
      </c>
      <c r="L2529">
        <v>1380477691</v>
      </c>
      <c r="M2529">
        <f>((Table1[[#This Row],[launched_at]]/60/60)/24)+DATE(1970,1,1)+(-5/24)</f>
        <v>41546.542719907404</v>
      </c>
      <c r="N2529" t="b">
        <v>0</v>
      </c>
      <c r="O2529">
        <v>71</v>
      </c>
      <c r="P2529" t="b">
        <v>1</v>
      </c>
      <c r="Q2529" t="s">
        <v>8300</v>
      </c>
      <c r="R2529" s="5">
        <f>Table1[[#This Row],[pledged]]/D2529</f>
        <v>1.02125</v>
      </c>
      <c r="S2529" s="6">
        <f>IFERROR(Table1[[#This Row],[pledged]]/Table1[[#This Row],[backers_count]],0)</f>
        <v>57.535211267605632</v>
      </c>
      <c r="T2529" s="5" t="s">
        <v>8325</v>
      </c>
      <c r="U2529" s="5" t="s">
        <v>8354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 t="str">
        <f>TEXT(((Table1[[#This Row],[deadline]]/60/60)/24)+DATE(1970,1,1),"mmm")</f>
        <v>Aug</v>
      </c>
      <c r="K2530" s="14" t="str">
        <f>TEXT(((Table1[[#This Row],[deadline]]/60/60)/24)+DATE(1970,1,1),"yyyy")</f>
        <v>2015</v>
      </c>
      <c r="L2530">
        <v>1438459303</v>
      </c>
      <c r="M2530">
        <f>((Table1[[#This Row],[launched_at]]/60/60)/24)+DATE(1970,1,1)+(-5/24)</f>
        <v>42217.626192129632</v>
      </c>
      <c r="N2530" t="b">
        <v>0</v>
      </c>
      <c r="O2530">
        <v>81</v>
      </c>
      <c r="P2530" t="b">
        <v>1</v>
      </c>
      <c r="Q2530" t="s">
        <v>8300</v>
      </c>
      <c r="R2530" s="5">
        <f>Table1[[#This Row],[pledged]]/D2530</f>
        <v>1.0724974999999999</v>
      </c>
      <c r="S2530" s="6">
        <f>IFERROR(Table1[[#This Row],[pledged]]/Table1[[#This Row],[backers_count]],0)</f>
        <v>52.962839506172834</v>
      </c>
      <c r="T2530" s="5" t="s">
        <v>8325</v>
      </c>
      <c r="U2530" s="5" t="s">
        <v>8354</v>
      </c>
    </row>
    <row r="2531" spans="1:2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 t="str">
        <f>TEXT(((Table1[[#This Row],[deadline]]/60/60)/24)+DATE(1970,1,1),"mmm")</f>
        <v>Mar</v>
      </c>
      <c r="K2531" s="14" t="str">
        <f>TEXT(((Table1[[#This Row],[deadline]]/60/60)/24)+DATE(1970,1,1),"yyyy")</f>
        <v>2012</v>
      </c>
      <c r="L2531">
        <v>1328752575</v>
      </c>
      <c r="M2531">
        <f>((Table1[[#This Row],[launched_at]]/60/60)/24)+DATE(1970,1,1)+(-5/24)</f>
        <v>40947.872395833328</v>
      </c>
      <c r="N2531" t="b">
        <v>0</v>
      </c>
      <c r="O2531">
        <v>76</v>
      </c>
      <c r="P2531" t="b">
        <v>1</v>
      </c>
      <c r="Q2531" t="s">
        <v>8300</v>
      </c>
      <c r="R2531" s="5">
        <f>Table1[[#This Row],[pledged]]/D2531</f>
        <v>1.0428333333333333</v>
      </c>
      <c r="S2531" s="6">
        <f>IFERROR(Table1[[#This Row],[pledged]]/Table1[[#This Row],[backers_count]],0)</f>
        <v>82.328947368421055</v>
      </c>
      <c r="T2531" s="5" t="s">
        <v>8325</v>
      </c>
      <c r="U2531" s="5" t="s">
        <v>8354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 t="str">
        <f>TEXT(((Table1[[#This Row],[deadline]]/60/60)/24)+DATE(1970,1,1),"mmm")</f>
        <v>Apr</v>
      </c>
      <c r="K2532" s="14" t="str">
        <f>TEXT(((Table1[[#This Row],[deadline]]/60/60)/24)+DATE(1970,1,1),"yyyy")</f>
        <v>2015</v>
      </c>
      <c r="L2532">
        <v>1426711505</v>
      </c>
      <c r="M2532">
        <f>((Table1[[#This Row],[launched_at]]/60/60)/24)+DATE(1970,1,1)+(-5/24)</f>
        <v>42081.656307870369</v>
      </c>
      <c r="N2532" t="b">
        <v>0</v>
      </c>
      <c r="O2532">
        <v>48</v>
      </c>
      <c r="P2532" t="b">
        <v>1</v>
      </c>
      <c r="Q2532" t="s">
        <v>8300</v>
      </c>
      <c r="R2532" s="5">
        <f>Table1[[#This Row],[pledged]]/D2532</f>
        <v>1</v>
      </c>
      <c r="S2532" s="6">
        <f>IFERROR(Table1[[#This Row],[pledged]]/Table1[[#This Row],[backers_count]],0)</f>
        <v>135.41666666666666</v>
      </c>
      <c r="T2532" s="5" t="s">
        <v>8325</v>
      </c>
      <c r="U2532" s="5" t="s">
        <v>8354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 t="str">
        <f>TEXT(((Table1[[#This Row],[deadline]]/60/60)/24)+DATE(1970,1,1),"mmm")</f>
        <v>Aug</v>
      </c>
      <c r="K2533" s="14" t="str">
        <f>TEXT(((Table1[[#This Row],[deadline]]/60/60)/24)+DATE(1970,1,1),"yyyy")</f>
        <v>2015</v>
      </c>
      <c r="L2533">
        <v>1437668354</v>
      </c>
      <c r="M2533">
        <f>((Table1[[#This Row],[launched_at]]/60/60)/24)+DATE(1970,1,1)+(-5/24)</f>
        <v>42208.471689814811</v>
      </c>
      <c r="N2533" t="b">
        <v>0</v>
      </c>
      <c r="O2533">
        <v>61</v>
      </c>
      <c r="P2533" t="b">
        <v>1</v>
      </c>
      <c r="Q2533" t="s">
        <v>8300</v>
      </c>
      <c r="R2533" s="5">
        <f>Table1[[#This Row],[pledged]]/D2533</f>
        <v>1.004</v>
      </c>
      <c r="S2533" s="6">
        <f>IFERROR(Table1[[#This Row],[pledged]]/Table1[[#This Row],[backers_count]],0)</f>
        <v>74.06557377049181</v>
      </c>
      <c r="T2533" s="5" t="s">
        <v>8325</v>
      </c>
      <c r="U2533" s="5" t="s">
        <v>8354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 t="str">
        <f>TEXT(((Table1[[#This Row],[deadline]]/60/60)/24)+DATE(1970,1,1),"mmm")</f>
        <v>Aug</v>
      </c>
      <c r="K2534" s="14" t="str">
        <f>TEXT(((Table1[[#This Row],[deadline]]/60/60)/24)+DATE(1970,1,1),"yyyy")</f>
        <v>2012</v>
      </c>
      <c r="L2534">
        <v>1342556566</v>
      </c>
      <c r="M2534">
        <f>((Table1[[#This Row],[launched_at]]/60/60)/24)+DATE(1970,1,1)+(-5/24)</f>
        <v>41107.640810185185</v>
      </c>
      <c r="N2534" t="b">
        <v>0</v>
      </c>
      <c r="O2534">
        <v>60</v>
      </c>
      <c r="P2534" t="b">
        <v>1</v>
      </c>
      <c r="Q2534" t="s">
        <v>8300</v>
      </c>
      <c r="R2534" s="5">
        <f>Table1[[#This Row],[pledged]]/D2534</f>
        <v>1.26125</v>
      </c>
      <c r="S2534" s="6">
        <f>IFERROR(Table1[[#This Row],[pledged]]/Table1[[#This Row],[backers_count]],0)</f>
        <v>84.083333333333329</v>
      </c>
      <c r="T2534" s="5" t="s">
        <v>8325</v>
      </c>
      <c r="U2534" s="5" t="s">
        <v>8354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 t="str">
        <f>TEXT(((Table1[[#This Row],[deadline]]/60/60)/24)+DATE(1970,1,1),"mmm")</f>
        <v>Mar</v>
      </c>
      <c r="K2535" s="14" t="str">
        <f>TEXT(((Table1[[#This Row],[deadline]]/60/60)/24)+DATE(1970,1,1),"yyyy")</f>
        <v>2013</v>
      </c>
      <c r="L2535">
        <v>1359568911</v>
      </c>
      <c r="M2535">
        <f>((Table1[[#This Row],[launched_at]]/60/60)/24)+DATE(1970,1,1)+(-5/24)</f>
        <v>41304.542951388888</v>
      </c>
      <c r="N2535" t="b">
        <v>0</v>
      </c>
      <c r="O2535">
        <v>136</v>
      </c>
      <c r="P2535" t="b">
        <v>1</v>
      </c>
      <c r="Q2535" t="s">
        <v>8300</v>
      </c>
      <c r="R2535" s="5">
        <f>Table1[[#This Row],[pledged]]/D2535</f>
        <v>1.1066666666666667</v>
      </c>
      <c r="S2535" s="6">
        <f>IFERROR(Table1[[#This Row],[pledged]]/Table1[[#This Row],[backers_count]],0)</f>
        <v>61.029411764705884</v>
      </c>
      <c r="T2535" s="5" t="s">
        <v>8325</v>
      </c>
      <c r="U2535" s="5" t="s">
        <v>8354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 t="str">
        <f>TEXT(((Table1[[#This Row],[deadline]]/60/60)/24)+DATE(1970,1,1),"mmm")</f>
        <v>Jan</v>
      </c>
      <c r="K2536" s="14" t="str">
        <f>TEXT(((Table1[[#This Row],[deadline]]/60/60)/24)+DATE(1970,1,1),"yyyy")</f>
        <v>2010</v>
      </c>
      <c r="L2536">
        <v>1257871712</v>
      </c>
      <c r="M2536">
        <f>((Table1[[#This Row],[launched_at]]/60/60)/24)+DATE(1970,1,1)+(-5/24)</f>
        <v>40127.492037037038</v>
      </c>
      <c r="N2536" t="b">
        <v>0</v>
      </c>
      <c r="O2536">
        <v>14</v>
      </c>
      <c r="P2536" t="b">
        <v>1</v>
      </c>
      <c r="Q2536" t="s">
        <v>8300</v>
      </c>
      <c r="R2536" s="5">
        <f>Table1[[#This Row],[pledged]]/D2536</f>
        <v>1.05</v>
      </c>
      <c r="S2536" s="6">
        <f>IFERROR(Table1[[#This Row],[pledged]]/Table1[[#This Row],[backers_count]],0)</f>
        <v>150</v>
      </c>
      <c r="T2536" s="5" t="s">
        <v>8325</v>
      </c>
      <c r="U2536" s="5" t="s">
        <v>8354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 t="str">
        <f>TEXT(((Table1[[#This Row],[deadline]]/60/60)/24)+DATE(1970,1,1),"mmm")</f>
        <v>Dec</v>
      </c>
      <c r="K2537" s="14" t="str">
        <f>TEXT(((Table1[[#This Row],[deadline]]/60/60)/24)+DATE(1970,1,1),"yyyy")</f>
        <v>2014</v>
      </c>
      <c r="L2537">
        <v>1414781945</v>
      </c>
      <c r="M2537">
        <f>((Table1[[#This Row],[launched_at]]/60/60)/24)+DATE(1970,1,1)+(-5/24)</f>
        <v>41943.582696759258</v>
      </c>
      <c r="N2537" t="b">
        <v>0</v>
      </c>
      <c r="O2537">
        <v>78</v>
      </c>
      <c r="P2537" t="b">
        <v>1</v>
      </c>
      <c r="Q2537" t="s">
        <v>8300</v>
      </c>
      <c r="R2537" s="5">
        <f>Table1[[#This Row],[pledged]]/D2537</f>
        <v>1.03775</v>
      </c>
      <c r="S2537" s="6">
        <f>IFERROR(Table1[[#This Row],[pledged]]/Table1[[#This Row],[backers_count]],0)</f>
        <v>266.08974358974359</v>
      </c>
      <c r="T2537" s="5" t="s">
        <v>8325</v>
      </c>
      <c r="U2537" s="5" t="s">
        <v>8354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 t="str">
        <f>TEXT(((Table1[[#This Row],[deadline]]/60/60)/24)+DATE(1970,1,1),"mmm")</f>
        <v>Jul</v>
      </c>
      <c r="K2538" s="14" t="str">
        <f>TEXT(((Table1[[#This Row],[deadline]]/60/60)/24)+DATE(1970,1,1),"yyyy")</f>
        <v>2013</v>
      </c>
      <c r="L2538">
        <v>1373337166</v>
      </c>
      <c r="M2538">
        <f>((Table1[[#This Row],[launched_at]]/60/60)/24)+DATE(1970,1,1)+(-5/24)</f>
        <v>41463.89775462963</v>
      </c>
      <c r="N2538" t="b">
        <v>0</v>
      </c>
      <c r="O2538">
        <v>4</v>
      </c>
      <c r="P2538" t="b">
        <v>1</v>
      </c>
      <c r="Q2538" t="s">
        <v>8300</v>
      </c>
      <c r="R2538" s="5">
        <f>Table1[[#This Row],[pledged]]/D2538</f>
        <v>1.1599999999999999</v>
      </c>
      <c r="S2538" s="6">
        <f>IFERROR(Table1[[#This Row],[pledged]]/Table1[[#This Row],[backers_count]],0)</f>
        <v>7.25</v>
      </c>
      <c r="T2538" s="5" t="s">
        <v>8325</v>
      </c>
      <c r="U2538" s="5" t="s">
        <v>8354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 t="str">
        <f>TEXT(((Table1[[#This Row],[deadline]]/60/60)/24)+DATE(1970,1,1),"mmm")</f>
        <v>Aug</v>
      </c>
      <c r="K2539" s="14" t="str">
        <f>TEXT(((Table1[[#This Row],[deadline]]/60/60)/24)+DATE(1970,1,1),"yyyy")</f>
        <v>2011</v>
      </c>
      <c r="L2539">
        <v>1307028855</v>
      </c>
      <c r="M2539">
        <f>((Table1[[#This Row],[launched_at]]/60/60)/24)+DATE(1970,1,1)+(-5/24)</f>
        <v>40696.440451388888</v>
      </c>
      <c r="N2539" t="b">
        <v>0</v>
      </c>
      <c r="O2539">
        <v>11</v>
      </c>
      <c r="P2539" t="b">
        <v>1</v>
      </c>
      <c r="Q2539" t="s">
        <v>8300</v>
      </c>
      <c r="R2539" s="5">
        <f>Table1[[#This Row],[pledged]]/D2539</f>
        <v>1.1000000000000001</v>
      </c>
      <c r="S2539" s="6">
        <f>IFERROR(Table1[[#This Row],[pledged]]/Table1[[#This Row],[backers_count]],0)</f>
        <v>100</v>
      </c>
      <c r="T2539" s="5" t="s">
        <v>8325</v>
      </c>
      <c r="U2539" s="5" t="s">
        <v>8354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 t="str">
        <f>TEXT(((Table1[[#This Row],[deadline]]/60/60)/24)+DATE(1970,1,1),"mmm")</f>
        <v>Feb</v>
      </c>
      <c r="K2540" s="14" t="str">
        <f>TEXT(((Table1[[#This Row],[deadline]]/60/60)/24)+DATE(1970,1,1),"yyyy")</f>
        <v>2013</v>
      </c>
      <c r="L2540">
        <v>1359029661</v>
      </c>
      <c r="M2540">
        <f>((Table1[[#This Row],[launched_at]]/60/60)/24)+DATE(1970,1,1)+(-5/24)</f>
        <v>41298.301631944443</v>
      </c>
      <c r="N2540" t="b">
        <v>0</v>
      </c>
      <c r="O2540">
        <v>185</v>
      </c>
      <c r="P2540" t="b">
        <v>1</v>
      </c>
      <c r="Q2540" t="s">
        <v>8300</v>
      </c>
      <c r="R2540" s="5">
        <f>Table1[[#This Row],[pledged]]/D2540</f>
        <v>1.130176111111111</v>
      </c>
      <c r="S2540" s="6">
        <f>IFERROR(Table1[[#This Row],[pledged]]/Table1[[#This Row],[backers_count]],0)</f>
        <v>109.96308108108107</v>
      </c>
      <c r="T2540" s="5" t="s">
        <v>8325</v>
      </c>
      <c r="U2540" s="5" t="s">
        <v>8354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 t="str">
        <f>TEXT(((Table1[[#This Row],[deadline]]/60/60)/24)+DATE(1970,1,1),"mmm")</f>
        <v>Feb</v>
      </c>
      <c r="K2541" s="14" t="str">
        <f>TEXT(((Table1[[#This Row],[deadline]]/60/60)/24)+DATE(1970,1,1),"yyyy")</f>
        <v>2015</v>
      </c>
      <c r="L2541">
        <v>1417729152</v>
      </c>
      <c r="M2541">
        <f>((Table1[[#This Row],[launched_at]]/60/60)/24)+DATE(1970,1,1)+(-5/24)</f>
        <v>41977.693888888891</v>
      </c>
      <c r="N2541" t="b">
        <v>0</v>
      </c>
      <c r="O2541">
        <v>59</v>
      </c>
      <c r="P2541" t="b">
        <v>1</v>
      </c>
      <c r="Q2541" t="s">
        <v>8300</v>
      </c>
      <c r="R2541" s="5">
        <f>Table1[[#This Row],[pledged]]/D2541</f>
        <v>1.0024999999999999</v>
      </c>
      <c r="S2541" s="6">
        <f>IFERROR(Table1[[#This Row],[pledged]]/Table1[[#This Row],[backers_count]],0)</f>
        <v>169.91525423728814</v>
      </c>
      <c r="T2541" s="5" t="s">
        <v>8325</v>
      </c>
      <c r="U2541" s="5" t="s">
        <v>8354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 t="str">
        <f>TEXT(((Table1[[#This Row],[deadline]]/60/60)/24)+DATE(1970,1,1),"mmm")</f>
        <v>Oct</v>
      </c>
      <c r="K2542" s="14" t="str">
        <f>TEXT(((Table1[[#This Row],[deadline]]/60/60)/24)+DATE(1970,1,1),"yyyy")</f>
        <v>2011</v>
      </c>
      <c r="L2542">
        <v>1314720721</v>
      </c>
      <c r="M2542">
        <f>((Table1[[#This Row],[launched_at]]/60/60)/24)+DATE(1970,1,1)+(-5/24)</f>
        <v>40785.466678240737</v>
      </c>
      <c r="N2542" t="b">
        <v>0</v>
      </c>
      <c r="O2542">
        <v>27</v>
      </c>
      <c r="P2542" t="b">
        <v>1</v>
      </c>
      <c r="Q2542" t="s">
        <v>8300</v>
      </c>
      <c r="R2542" s="5">
        <f>Table1[[#This Row],[pledged]]/D2542</f>
        <v>1.034</v>
      </c>
      <c r="S2542" s="6">
        <f>IFERROR(Table1[[#This Row],[pledged]]/Table1[[#This Row],[backers_count]],0)</f>
        <v>95.740740740740748</v>
      </c>
      <c r="T2542" s="5" t="s">
        <v>8325</v>
      </c>
      <c r="U2542" s="5" t="s">
        <v>8354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 t="str">
        <f>TEXT(((Table1[[#This Row],[deadline]]/60/60)/24)+DATE(1970,1,1),"mmm")</f>
        <v>Sep</v>
      </c>
      <c r="K2543" s="14" t="str">
        <f>TEXT(((Table1[[#This Row],[deadline]]/60/60)/24)+DATE(1970,1,1),"yyyy")</f>
        <v>2013</v>
      </c>
      <c r="L2543">
        <v>1375008418</v>
      </c>
      <c r="M2543">
        <f>((Table1[[#This Row],[launched_at]]/60/60)/24)+DATE(1970,1,1)+(-5/24)</f>
        <v>41483.240949074068</v>
      </c>
      <c r="N2543" t="b">
        <v>0</v>
      </c>
      <c r="O2543">
        <v>63</v>
      </c>
      <c r="P2543" t="b">
        <v>1</v>
      </c>
      <c r="Q2543" t="s">
        <v>8300</v>
      </c>
      <c r="R2543" s="5">
        <f>Table1[[#This Row],[pledged]]/D2543</f>
        <v>1.0702857142857143</v>
      </c>
      <c r="S2543" s="6">
        <f>IFERROR(Table1[[#This Row],[pledged]]/Table1[[#This Row],[backers_count]],0)</f>
        <v>59.460317460317462</v>
      </c>
      <c r="T2543" s="5" t="s">
        <v>8325</v>
      </c>
      <c r="U2543" s="5" t="s">
        <v>8354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 t="str">
        <f>TEXT(((Table1[[#This Row],[deadline]]/60/60)/24)+DATE(1970,1,1),"mmm")</f>
        <v>Oct</v>
      </c>
      <c r="K2544" s="14" t="str">
        <f>TEXT(((Table1[[#This Row],[deadline]]/60/60)/24)+DATE(1970,1,1),"yyyy")</f>
        <v>2013</v>
      </c>
      <c r="L2544">
        <v>1377252857</v>
      </c>
      <c r="M2544">
        <f>((Table1[[#This Row],[launched_at]]/60/60)/24)+DATE(1970,1,1)+(-5/24)</f>
        <v>41509.218252314815</v>
      </c>
      <c r="N2544" t="b">
        <v>0</v>
      </c>
      <c r="O2544">
        <v>13</v>
      </c>
      <c r="P2544" t="b">
        <v>1</v>
      </c>
      <c r="Q2544" t="s">
        <v>8300</v>
      </c>
      <c r="R2544" s="5">
        <f>Table1[[#This Row],[pledged]]/D2544</f>
        <v>1.0357142857142858</v>
      </c>
      <c r="S2544" s="6">
        <f>IFERROR(Table1[[#This Row],[pledged]]/Table1[[#This Row],[backers_count]],0)</f>
        <v>55.769230769230766</v>
      </c>
      <c r="T2544" s="5" t="s">
        <v>8325</v>
      </c>
      <c r="U2544" s="5" t="s">
        <v>8354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 t="str">
        <f>TEXT(((Table1[[#This Row],[deadline]]/60/60)/24)+DATE(1970,1,1),"mmm")</f>
        <v>Jan</v>
      </c>
      <c r="K2545" s="14" t="str">
        <f>TEXT(((Table1[[#This Row],[deadline]]/60/60)/24)+DATE(1970,1,1),"yyyy")</f>
        <v>2011</v>
      </c>
      <c r="L2545">
        <v>1291257298</v>
      </c>
      <c r="M2545">
        <f>((Table1[[#This Row],[launched_at]]/60/60)/24)+DATE(1970,1,1)+(-5/24)</f>
        <v>40513.899282407401</v>
      </c>
      <c r="N2545" t="b">
        <v>0</v>
      </c>
      <c r="O2545">
        <v>13</v>
      </c>
      <c r="P2545" t="b">
        <v>1</v>
      </c>
      <c r="Q2545" t="s">
        <v>8300</v>
      </c>
      <c r="R2545" s="5">
        <f>Table1[[#This Row],[pledged]]/D2545</f>
        <v>1.5640000000000001</v>
      </c>
      <c r="S2545" s="6">
        <f>IFERROR(Table1[[#This Row],[pledged]]/Table1[[#This Row],[backers_count]],0)</f>
        <v>30.076923076923077</v>
      </c>
      <c r="T2545" s="5" t="s">
        <v>8325</v>
      </c>
      <c r="U2545" s="5" t="s">
        <v>8354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 t="str">
        <f>TEXT(((Table1[[#This Row],[deadline]]/60/60)/24)+DATE(1970,1,1),"mmm")</f>
        <v>Jul</v>
      </c>
      <c r="K2546" s="14" t="str">
        <f>TEXT(((Table1[[#This Row],[deadline]]/60/60)/24)+DATE(1970,1,1),"yyyy")</f>
        <v>2012</v>
      </c>
      <c r="L2546">
        <v>1339158569</v>
      </c>
      <c r="M2546">
        <f>((Table1[[#This Row],[launched_at]]/60/60)/24)+DATE(1970,1,1)+(-5/24)</f>
        <v>41068.3121412037</v>
      </c>
      <c r="N2546" t="b">
        <v>0</v>
      </c>
      <c r="O2546">
        <v>57</v>
      </c>
      <c r="P2546" t="b">
        <v>1</v>
      </c>
      <c r="Q2546" t="s">
        <v>8300</v>
      </c>
      <c r="R2546" s="5">
        <f>Table1[[#This Row],[pledged]]/D2546</f>
        <v>1.0082</v>
      </c>
      <c r="S2546" s="6">
        <f>IFERROR(Table1[[#This Row],[pledged]]/Table1[[#This Row],[backers_count]],0)</f>
        <v>88.438596491228068</v>
      </c>
      <c r="T2546" s="5" t="s">
        <v>8325</v>
      </c>
      <c r="U2546" s="5" t="s">
        <v>8354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 t="str">
        <f>TEXT(((Table1[[#This Row],[deadline]]/60/60)/24)+DATE(1970,1,1),"mmm")</f>
        <v>Feb</v>
      </c>
      <c r="K2547" s="14" t="str">
        <f>TEXT(((Table1[[#This Row],[deadline]]/60/60)/24)+DATE(1970,1,1),"yyyy")</f>
        <v>2015</v>
      </c>
      <c r="L2547">
        <v>1421983138</v>
      </c>
      <c r="M2547">
        <f>((Table1[[#This Row],[launched_at]]/60/60)/24)+DATE(1970,1,1)+(-5/24)</f>
        <v>42026.929837962954</v>
      </c>
      <c r="N2547" t="b">
        <v>0</v>
      </c>
      <c r="O2547">
        <v>61</v>
      </c>
      <c r="P2547" t="b">
        <v>1</v>
      </c>
      <c r="Q2547" t="s">
        <v>8300</v>
      </c>
      <c r="R2547" s="5">
        <f>Table1[[#This Row],[pledged]]/D2547</f>
        <v>1.9530000000000001</v>
      </c>
      <c r="S2547" s="6">
        <f>IFERROR(Table1[[#This Row],[pledged]]/Table1[[#This Row],[backers_count]],0)</f>
        <v>64.032786885245898</v>
      </c>
      <c r="T2547" s="5" t="s">
        <v>8325</v>
      </c>
      <c r="U2547" s="5" t="s">
        <v>8354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 t="str">
        <f>TEXT(((Table1[[#This Row],[deadline]]/60/60)/24)+DATE(1970,1,1),"mmm")</f>
        <v>Oct</v>
      </c>
      <c r="K2548" s="14" t="str">
        <f>TEXT(((Table1[[#This Row],[deadline]]/60/60)/24)+DATE(1970,1,1),"yyyy")</f>
        <v>2013</v>
      </c>
      <c r="L2548">
        <v>1378586179</v>
      </c>
      <c r="M2548">
        <f>((Table1[[#This Row],[launched_at]]/60/60)/24)+DATE(1970,1,1)+(-5/24)</f>
        <v>41524.650219907402</v>
      </c>
      <c r="N2548" t="b">
        <v>0</v>
      </c>
      <c r="O2548">
        <v>65</v>
      </c>
      <c r="P2548" t="b">
        <v>1</v>
      </c>
      <c r="Q2548" t="s">
        <v>8300</v>
      </c>
      <c r="R2548" s="5">
        <f>Table1[[#This Row],[pledged]]/D2548</f>
        <v>1.1171428571428572</v>
      </c>
      <c r="S2548" s="6">
        <f>IFERROR(Table1[[#This Row],[pledged]]/Table1[[#This Row],[backers_count]],0)</f>
        <v>60.153846153846153</v>
      </c>
      <c r="T2548" s="5" t="s">
        <v>8325</v>
      </c>
      <c r="U2548" s="5" t="s">
        <v>8354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 t="str">
        <f>TEXT(((Table1[[#This Row],[deadline]]/60/60)/24)+DATE(1970,1,1),"mmm")</f>
        <v>Apr</v>
      </c>
      <c r="K2549" s="14" t="str">
        <f>TEXT(((Table1[[#This Row],[deadline]]/60/60)/24)+DATE(1970,1,1),"yyyy")</f>
        <v>2012</v>
      </c>
      <c r="L2549">
        <v>1330972403</v>
      </c>
      <c r="M2549">
        <f>((Table1[[#This Row],[launched_at]]/60/60)/24)+DATE(1970,1,1)+(-5/24)</f>
        <v>40973.564849537033</v>
      </c>
      <c r="N2549" t="b">
        <v>0</v>
      </c>
      <c r="O2549">
        <v>134</v>
      </c>
      <c r="P2549" t="b">
        <v>1</v>
      </c>
      <c r="Q2549" t="s">
        <v>8300</v>
      </c>
      <c r="R2549" s="5">
        <f>Table1[[#This Row],[pledged]]/D2549</f>
        <v>1.1985454545454546</v>
      </c>
      <c r="S2549" s="6">
        <f>IFERROR(Table1[[#This Row],[pledged]]/Table1[[#This Row],[backers_count]],0)</f>
        <v>49.194029850746269</v>
      </c>
      <c r="T2549" s="5" t="s">
        <v>8325</v>
      </c>
      <c r="U2549" s="5" t="s">
        <v>8354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 t="str">
        <f>TEXT(((Table1[[#This Row],[deadline]]/60/60)/24)+DATE(1970,1,1),"mmm")</f>
        <v>Sep</v>
      </c>
      <c r="K2550" s="14" t="str">
        <f>TEXT(((Table1[[#This Row],[deadline]]/60/60)/24)+DATE(1970,1,1),"yyyy")</f>
        <v>2016</v>
      </c>
      <c r="L2550">
        <v>1473087637</v>
      </c>
      <c r="M2550">
        <f>((Table1[[#This Row],[launched_at]]/60/60)/24)+DATE(1970,1,1)+(-5/24)</f>
        <v>42618.417094907411</v>
      </c>
      <c r="N2550" t="b">
        <v>0</v>
      </c>
      <c r="O2550">
        <v>37</v>
      </c>
      <c r="P2550" t="b">
        <v>1</v>
      </c>
      <c r="Q2550" t="s">
        <v>8300</v>
      </c>
      <c r="R2550" s="5">
        <f>Table1[[#This Row],[pledged]]/D2550</f>
        <v>1.0185</v>
      </c>
      <c r="S2550" s="6">
        <f>IFERROR(Table1[[#This Row],[pledged]]/Table1[[#This Row],[backers_count]],0)</f>
        <v>165.16216216216216</v>
      </c>
      <c r="T2550" s="5" t="s">
        <v>8325</v>
      </c>
      <c r="U2550" s="5" t="s">
        <v>8354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 t="str">
        <f>TEXT(((Table1[[#This Row],[deadline]]/60/60)/24)+DATE(1970,1,1),"mmm")</f>
        <v>May</v>
      </c>
      <c r="K2551" s="14" t="str">
        <f>TEXT(((Table1[[#This Row],[deadline]]/60/60)/24)+DATE(1970,1,1),"yyyy")</f>
        <v>2013</v>
      </c>
      <c r="L2551">
        <v>1366999870</v>
      </c>
      <c r="M2551">
        <f>((Table1[[#This Row],[launched_at]]/60/60)/24)+DATE(1970,1,1)+(-5/24)</f>
        <v>41390.549421296295</v>
      </c>
      <c r="N2551" t="b">
        <v>0</v>
      </c>
      <c r="O2551">
        <v>37</v>
      </c>
      <c r="P2551" t="b">
        <v>1</v>
      </c>
      <c r="Q2551" t="s">
        <v>8300</v>
      </c>
      <c r="R2551" s="5">
        <f>Table1[[#This Row],[pledged]]/D2551</f>
        <v>1.0280254777070064</v>
      </c>
      <c r="S2551" s="6">
        <f>IFERROR(Table1[[#This Row],[pledged]]/Table1[[#This Row],[backers_count]],0)</f>
        <v>43.621621621621621</v>
      </c>
      <c r="T2551" s="5" t="s">
        <v>8325</v>
      </c>
      <c r="U2551" s="5" t="s">
        <v>8354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 t="str">
        <f>TEXT(((Table1[[#This Row],[deadline]]/60/60)/24)+DATE(1970,1,1),"mmm")</f>
        <v>Oct</v>
      </c>
      <c r="K2552" s="14" t="str">
        <f>TEXT(((Table1[[#This Row],[deadline]]/60/60)/24)+DATE(1970,1,1),"yyyy")</f>
        <v>2015</v>
      </c>
      <c r="L2552">
        <v>1439392406</v>
      </c>
      <c r="M2552">
        <f>((Table1[[#This Row],[launched_at]]/60/60)/24)+DATE(1970,1,1)+(-5/24)</f>
        <v>42228.425995370366</v>
      </c>
      <c r="N2552" t="b">
        <v>0</v>
      </c>
      <c r="O2552">
        <v>150</v>
      </c>
      <c r="P2552" t="b">
        <v>1</v>
      </c>
      <c r="Q2552" t="s">
        <v>8300</v>
      </c>
      <c r="R2552" s="5">
        <f>Table1[[#This Row],[pledged]]/D2552</f>
        <v>1.0084615384615385</v>
      </c>
      <c r="S2552" s="6">
        <f>IFERROR(Table1[[#This Row],[pledged]]/Table1[[#This Row],[backers_count]],0)</f>
        <v>43.7</v>
      </c>
      <c r="T2552" s="5" t="s">
        <v>8325</v>
      </c>
      <c r="U2552" s="5" t="s">
        <v>8354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 t="str">
        <f>TEXT(((Table1[[#This Row],[deadline]]/60/60)/24)+DATE(1970,1,1),"mmm")</f>
        <v>Mar</v>
      </c>
      <c r="K2553" s="14" t="str">
        <f>TEXT(((Table1[[#This Row],[deadline]]/60/60)/24)+DATE(1970,1,1),"yyyy")</f>
        <v>2012</v>
      </c>
      <c r="L2553">
        <v>1329890585</v>
      </c>
      <c r="M2553">
        <f>((Table1[[#This Row],[launched_at]]/60/60)/24)+DATE(1970,1,1)+(-5/24)</f>
        <v>40961.043807870366</v>
      </c>
      <c r="N2553" t="b">
        <v>0</v>
      </c>
      <c r="O2553">
        <v>56</v>
      </c>
      <c r="P2553" t="b">
        <v>1</v>
      </c>
      <c r="Q2553" t="s">
        <v>8300</v>
      </c>
      <c r="R2553" s="5">
        <f>Table1[[#This Row],[pledged]]/D2553</f>
        <v>1.0273469387755103</v>
      </c>
      <c r="S2553" s="6">
        <f>IFERROR(Table1[[#This Row],[pledged]]/Table1[[#This Row],[backers_count]],0)</f>
        <v>67.419642857142861</v>
      </c>
      <c r="T2553" s="5" t="s">
        <v>8325</v>
      </c>
      <c r="U2553" s="5" t="s">
        <v>8354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 t="str">
        <f>TEXT(((Table1[[#This Row],[deadline]]/60/60)/24)+DATE(1970,1,1),"mmm")</f>
        <v>Mar</v>
      </c>
      <c r="K2554" s="14" t="str">
        <f>TEXT(((Table1[[#This Row],[deadline]]/60/60)/24)+DATE(1970,1,1),"yyyy")</f>
        <v>2017</v>
      </c>
      <c r="L2554">
        <v>1486149981</v>
      </c>
      <c r="M2554">
        <f>((Table1[[#This Row],[launched_at]]/60/60)/24)+DATE(1970,1,1)+(-5/24)</f>
        <v>42769.601631944439</v>
      </c>
      <c r="N2554" t="b">
        <v>0</v>
      </c>
      <c r="O2554">
        <v>18</v>
      </c>
      <c r="P2554" t="b">
        <v>1</v>
      </c>
      <c r="Q2554" t="s">
        <v>8300</v>
      </c>
      <c r="R2554" s="5">
        <f>Table1[[#This Row],[pledged]]/D2554</f>
        <v>1.0649999999999999</v>
      </c>
      <c r="S2554" s="6">
        <f>IFERROR(Table1[[#This Row],[pledged]]/Table1[[#This Row],[backers_count]],0)</f>
        <v>177.5</v>
      </c>
      <c r="T2554" s="5" t="s">
        <v>8325</v>
      </c>
      <c r="U2554" s="5" t="s">
        <v>8354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 t="str">
        <f>TEXT(((Table1[[#This Row],[deadline]]/60/60)/24)+DATE(1970,1,1),"mmm")</f>
        <v>Sep</v>
      </c>
      <c r="K2555" s="14" t="str">
        <f>TEXT(((Table1[[#This Row],[deadline]]/60/60)/24)+DATE(1970,1,1),"yyyy")</f>
        <v>2012</v>
      </c>
      <c r="L2555">
        <v>1343018807</v>
      </c>
      <c r="M2555">
        <f>((Table1[[#This Row],[launched_at]]/60/60)/24)+DATE(1970,1,1)+(-5/24)</f>
        <v>41112.99082175926</v>
      </c>
      <c r="N2555" t="b">
        <v>0</v>
      </c>
      <c r="O2555">
        <v>60</v>
      </c>
      <c r="P2555" t="b">
        <v>1</v>
      </c>
      <c r="Q2555" t="s">
        <v>8300</v>
      </c>
      <c r="R2555" s="5">
        <f>Table1[[#This Row],[pledged]]/D2555</f>
        <v>1.5553333333333332</v>
      </c>
      <c r="S2555" s="6">
        <f>IFERROR(Table1[[#This Row],[pledged]]/Table1[[#This Row],[backers_count]],0)</f>
        <v>38.883333333333333</v>
      </c>
      <c r="T2555" s="5" t="s">
        <v>8325</v>
      </c>
      <c r="U2555" s="5" t="s">
        <v>8354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 t="str">
        <f>TEXT(((Table1[[#This Row],[deadline]]/60/60)/24)+DATE(1970,1,1),"mmm")</f>
        <v>Jun</v>
      </c>
      <c r="K2556" s="14" t="str">
        <f>TEXT(((Table1[[#This Row],[deadline]]/60/60)/24)+DATE(1970,1,1),"yyyy")</f>
        <v>2015</v>
      </c>
      <c r="L2556">
        <v>1430445163</v>
      </c>
      <c r="M2556">
        <f>((Table1[[#This Row],[launched_at]]/60/60)/24)+DATE(1970,1,1)+(-5/24)</f>
        <v>42124.869942129626</v>
      </c>
      <c r="N2556" t="b">
        <v>0</v>
      </c>
      <c r="O2556">
        <v>67</v>
      </c>
      <c r="P2556" t="b">
        <v>1</v>
      </c>
      <c r="Q2556" t="s">
        <v>8300</v>
      </c>
      <c r="R2556" s="5">
        <f>Table1[[#This Row],[pledged]]/D2556</f>
        <v>1.228</v>
      </c>
      <c r="S2556" s="6">
        <f>IFERROR(Table1[[#This Row],[pledged]]/Table1[[#This Row],[backers_count]],0)</f>
        <v>54.985074626865675</v>
      </c>
      <c r="T2556" s="5" t="s">
        <v>8325</v>
      </c>
      <c r="U2556" s="5" t="s">
        <v>8354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 t="str">
        <f>TEXT(((Table1[[#This Row],[deadline]]/60/60)/24)+DATE(1970,1,1),"mmm")</f>
        <v>May</v>
      </c>
      <c r="K2557" s="14" t="str">
        <f>TEXT(((Table1[[#This Row],[deadline]]/60/60)/24)+DATE(1970,1,1),"yyyy")</f>
        <v>2012</v>
      </c>
      <c r="L2557">
        <v>1335541393</v>
      </c>
      <c r="M2557">
        <f>((Table1[[#This Row],[launched_at]]/60/60)/24)+DATE(1970,1,1)+(-5/24)</f>
        <v>41026.44667824074</v>
      </c>
      <c r="N2557" t="b">
        <v>0</v>
      </c>
      <c r="O2557">
        <v>35</v>
      </c>
      <c r="P2557" t="b">
        <v>1</v>
      </c>
      <c r="Q2557" t="s">
        <v>8300</v>
      </c>
      <c r="R2557" s="5">
        <f>Table1[[#This Row],[pledged]]/D2557</f>
        <v>1.0734999999999999</v>
      </c>
      <c r="S2557" s="6">
        <f>IFERROR(Table1[[#This Row],[pledged]]/Table1[[#This Row],[backers_count]],0)</f>
        <v>61.342857142857142</v>
      </c>
      <c r="T2557" s="5" t="s">
        <v>8325</v>
      </c>
      <c r="U2557" s="5" t="s">
        <v>8354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 t="str">
        <f>TEXT(((Table1[[#This Row],[deadline]]/60/60)/24)+DATE(1970,1,1),"mmm")</f>
        <v>Dec</v>
      </c>
      <c r="K2558" s="14" t="str">
        <f>TEXT(((Table1[[#This Row],[deadline]]/60/60)/24)+DATE(1970,1,1),"yyyy")</f>
        <v>2012</v>
      </c>
      <c r="L2558">
        <v>1352504857</v>
      </c>
      <c r="M2558">
        <f>((Table1[[#This Row],[launched_at]]/60/60)/24)+DATE(1970,1,1)+(-5/24)</f>
        <v>41222.783067129625</v>
      </c>
      <c r="N2558" t="b">
        <v>0</v>
      </c>
      <c r="O2558">
        <v>34</v>
      </c>
      <c r="P2558" t="b">
        <v>1</v>
      </c>
      <c r="Q2558" t="s">
        <v>8300</v>
      </c>
      <c r="R2558" s="5">
        <f>Table1[[#This Row],[pledged]]/D2558</f>
        <v>1.0550335570469798</v>
      </c>
      <c r="S2558" s="6">
        <f>IFERROR(Table1[[#This Row],[pledged]]/Table1[[#This Row],[backers_count]],0)</f>
        <v>23.117647058823529</v>
      </c>
      <c r="T2558" s="5" t="s">
        <v>8325</v>
      </c>
      <c r="U2558" s="5" t="s">
        <v>8354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 t="str">
        <f>TEXT(((Table1[[#This Row],[deadline]]/60/60)/24)+DATE(1970,1,1),"mmm")</f>
        <v>May</v>
      </c>
      <c r="K2559" s="14" t="str">
        <f>TEXT(((Table1[[#This Row],[deadline]]/60/60)/24)+DATE(1970,1,1),"yyyy")</f>
        <v>2014</v>
      </c>
      <c r="L2559">
        <v>1397584386</v>
      </c>
      <c r="M2559">
        <f>((Table1[[#This Row],[launched_at]]/60/60)/24)+DATE(1970,1,1)+(-5/24)</f>
        <v>41744.536874999998</v>
      </c>
      <c r="N2559" t="b">
        <v>0</v>
      </c>
      <c r="O2559">
        <v>36</v>
      </c>
      <c r="P2559" t="b">
        <v>1</v>
      </c>
      <c r="Q2559" t="s">
        <v>8300</v>
      </c>
      <c r="R2559" s="5">
        <f>Table1[[#This Row],[pledged]]/D2559</f>
        <v>1.1844444444444444</v>
      </c>
      <c r="S2559" s="6">
        <f>IFERROR(Table1[[#This Row],[pledged]]/Table1[[#This Row],[backers_count]],0)</f>
        <v>29.611111111111111</v>
      </c>
      <c r="T2559" s="5" t="s">
        <v>8325</v>
      </c>
      <c r="U2559" s="5" t="s">
        <v>8354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 t="str">
        <f>TEXT(((Table1[[#This Row],[deadline]]/60/60)/24)+DATE(1970,1,1),"mmm")</f>
        <v>May</v>
      </c>
      <c r="K2560" s="14" t="str">
        <f>TEXT(((Table1[[#This Row],[deadline]]/60/60)/24)+DATE(1970,1,1),"yyyy")</f>
        <v>2015</v>
      </c>
      <c r="L2560">
        <v>1427747906</v>
      </c>
      <c r="M2560">
        <f>((Table1[[#This Row],[launched_at]]/60/60)/24)+DATE(1970,1,1)+(-5/24)</f>
        <v>42093.651689814818</v>
      </c>
      <c r="N2560" t="b">
        <v>0</v>
      </c>
      <c r="O2560">
        <v>18</v>
      </c>
      <c r="P2560" t="b">
        <v>1</v>
      </c>
      <c r="Q2560" t="s">
        <v>8300</v>
      </c>
      <c r="R2560" s="5">
        <f>Table1[[#This Row],[pledged]]/D2560</f>
        <v>1.0888</v>
      </c>
      <c r="S2560" s="6">
        <f>IFERROR(Table1[[#This Row],[pledged]]/Table1[[#This Row],[backers_count]],0)</f>
        <v>75.611111111111114</v>
      </c>
      <c r="T2560" s="5" t="s">
        <v>8325</v>
      </c>
      <c r="U2560" s="5" t="s">
        <v>8354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 t="str">
        <f>TEXT(((Table1[[#This Row],[deadline]]/60/60)/24)+DATE(1970,1,1),"mmm")</f>
        <v>Nov</v>
      </c>
      <c r="K2561" s="14" t="str">
        <f>TEXT(((Table1[[#This Row],[deadline]]/60/60)/24)+DATE(1970,1,1),"yyyy")</f>
        <v>2011</v>
      </c>
      <c r="L2561">
        <v>1318539484</v>
      </c>
      <c r="M2561">
        <f>((Table1[[#This Row],[launched_at]]/60/60)/24)+DATE(1970,1,1)+(-5/24)</f>
        <v>40829.665324074071</v>
      </c>
      <c r="N2561" t="b">
        <v>0</v>
      </c>
      <c r="O2561">
        <v>25</v>
      </c>
      <c r="P2561" t="b">
        <v>1</v>
      </c>
      <c r="Q2561" t="s">
        <v>8300</v>
      </c>
      <c r="R2561" s="5">
        <f>Table1[[#This Row],[pledged]]/D2561</f>
        <v>1.1125</v>
      </c>
      <c r="S2561" s="6">
        <f>IFERROR(Table1[[#This Row],[pledged]]/Table1[[#This Row],[backers_count]],0)</f>
        <v>35.6</v>
      </c>
      <c r="T2561" s="5" t="s">
        <v>8325</v>
      </c>
      <c r="U2561" s="5" t="s">
        <v>8354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 t="str">
        <f>TEXT(((Table1[[#This Row],[deadline]]/60/60)/24)+DATE(1970,1,1),"mmm")</f>
        <v>Mar</v>
      </c>
      <c r="K2562" s="14" t="str">
        <f>TEXT(((Table1[[#This Row],[deadline]]/60/60)/24)+DATE(1970,1,1),"yyyy")</f>
        <v>2015</v>
      </c>
      <c r="L2562">
        <v>1423090174</v>
      </c>
      <c r="M2562">
        <f>((Table1[[#This Row],[launched_at]]/60/60)/24)+DATE(1970,1,1)+(-5/24)</f>
        <v>42039.742754629631</v>
      </c>
      <c r="N2562" t="b">
        <v>0</v>
      </c>
      <c r="O2562">
        <v>21</v>
      </c>
      <c r="P2562" t="b">
        <v>1</v>
      </c>
      <c r="Q2562" t="s">
        <v>8300</v>
      </c>
      <c r="R2562" s="5">
        <f>Table1[[#This Row],[pledged]]/D2562</f>
        <v>1.0009999999999999</v>
      </c>
      <c r="S2562" s="6">
        <f>IFERROR(Table1[[#This Row],[pledged]]/Table1[[#This Row],[backers_count]],0)</f>
        <v>143</v>
      </c>
      <c r="T2562" s="5" t="s">
        <v>8325</v>
      </c>
      <c r="U2562" s="5" t="s">
        <v>8354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 t="str">
        <f>TEXT(((Table1[[#This Row],[deadline]]/60/60)/24)+DATE(1970,1,1),"mmm")</f>
        <v>Oct</v>
      </c>
      <c r="K2563" s="14" t="str">
        <f>TEXT(((Table1[[#This Row],[deadline]]/60/60)/24)+DATE(1970,1,1),"yyyy")</f>
        <v>2015</v>
      </c>
      <c r="L2563">
        <v>1442148089</v>
      </c>
      <c r="M2563">
        <f>((Table1[[#This Row],[launched_at]]/60/60)/24)+DATE(1970,1,1)+(-5/24)</f>
        <v>42260.320474537039</v>
      </c>
      <c r="N2563" t="b">
        <v>0</v>
      </c>
      <c r="O2563">
        <v>0</v>
      </c>
      <c r="P2563" t="b">
        <v>0</v>
      </c>
      <c r="Q2563" t="s">
        <v>8284</v>
      </c>
      <c r="R2563" s="5">
        <f>Table1[[#This Row],[pledged]]/D2563</f>
        <v>0</v>
      </c>
      <c r="S2563" s="6">
        <f>IFERROR(Table1[[#This Row],[pledged]]/Table1[[#This Row],[backers_count]],0)</f>
        <v>0</v>
      </c>
      <c r="T2563" s="5" t="s">
        <v>8336</v>
      </c>
      <c r="U2563" s="5" t="s">
        <v>8337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 t="str">
        <f>TEXT(((Table1[[#This Row],[deadline]]/60/60)/24)+DATE(1970,1,1),"mmm")</f>
        <v>Oct</v>
      </c>
      <c r="K2564" s="14" t="str">
        <f>TEXT(((Table1[[#This Row],[deadline]]/60/60)/24)+DATE(1970,1,1),"yyyy")</f>
        <v>2016</v>
      </c>
      <c r="L2564">
        <v>1471005339</v>
      </c>
      <c r="M2564">
        <f>((Table1[[#This Row],[launched_at]]/60/60)/24)+DATE(1970,1,1)+(-5/24)</f>
        <v>42594.316423611112</v>
      </c>
      <c r="N2564" t="b">
        <v>0</v>
      </c>
      <c r="O2564">
        <v>3</v>
      </c>
      <c r="P2564" t="b">
        <v>0</v>
      </c>
      <c r="Q2564" t="s">
        <v>8284</v>
      </c>
      <c r="R2564" s="5">
        <f>Table1[[#This Row],[pledged]]/D2564</f>
        <v>7.4999999999999997E-3</v>
      </c>
      <c r="S2564" s="6">
        <f>IFERROR(Table1[[#This Row],[pledged]]/Table1[[#This Row],[backers_count]],0)</f>
        <v>25</v>
      </c>
      <c r="T2564" s="5" t="s">
        <v>8336</v>
      </c>
      <c r="U2564" s="5" t="s">
        <v>8337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 t="str">
        <f>TEXT(((Table1[[#This Row],[deadline]]/60/60)/24)+DATE(1970,1,1),"mmm")</f>
        <v>Jul</v>
      </c>
      <c r="K2565" s="14" t="str">
        <f>TEXT(((Table1[[#This Row],[deadline]]/60/60)/24)+DATE(1970,1,1),"yyyy")</f>
        <v>2015</v>
      </c>
      <c r="L2565">
        <v>1433042451</v>
      </c>
      <c r="M2565">
        <f>((Table1[[#This Row],[launched_at]]/60/60)/24)+DATE(1970,1,1)+(-5/24)</f>
        <v>42154.931145833332</v>
      </c>
      <c r="N2565" t="b">
        <v>0</v>
      </c>
      <c r="O2565">
        <v>0</v>
      </c>
      <c r="P2565" t="b">
        <v>0</v>
      </c>
      <c r="Q2565" t="s">
        <v>8284</v>
      </c>
      <c r="R2565" s="5">
        <f>Table1[[#This Row],[pledged]]/D2565</f>
        <v>0</v>
      </c>
      <c r="S2565" s="6">
        <f>IFERROR(Table1[[#This Row],[pledged]]/Table1[[#This Row],[backers_count]],0)</f>
        <v>0</v>
      </c>
      <c r="T2565" s="5" t="s">
        <v>8336</v>
      </c>
      <c r="U2565" s="5" t="s">
        <v>8337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 t="str">
        <f>TEXT(((Table1[[#This Row],[deadline]]/60/60)/24)+DATE(1970,1,1),"mmm")</f>
        <v>Aug</v>
      </c>
      <c r="K2566" s="14" t="str">
        <f>TEXT(((Table1[[#This Row],[deadline]]/60/60)/24)+DATE(1970,1,1),"yyyy")</f>
        <v>2014</v>
      </c>
      <c r="L2566">
        <v>1404262699</v>
      </c>
      <c r="M2566">
        <f>((Table1[[#This Row],[launched_at]]/60/60)/24)+DATE(1970,1,1)+(-5/24)</f>
        <v>41821.83216435185</v>
      </c>
      <c r="N2566" t="b">
        <v>0</v>
      </c>
      <c r="O2566">
        <v>0</v>
      </c>
      <c r="P2566" t="b">
        <v>0</v>
      </c>
      <c r="Q2566" t="s">
        <v>8284</v>
      </c>
      <c r="R2566" s="5">
        <f>Table1[[#This Row],[pledged]]/D2566</f>
        <v>0</v>
      </c>
      <c r="S2566" s="6">
        <f>IFERROR(Table1[[#This Row],[pledged]]/Table1[[#This Row],[backers_count]],0)</f>
        <v>0</v>
      </c>
      <c r="T2566" s="5" t="s">
        <v>8336</v>
      </c>
      <c r="U2566" s="5" t="s">
        <v>8337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 t="str">
        <f>TEXT(((Table1[[#This Row],[deadline]]/60/60)/24)+DATE(1970,1,1),"mmm")</f>
        <v>May</v>
      </c>
      <c r="K2567" s="14" t="str">
        <f>TEXT(((Table1[[#This Row],[deadline]]/60/60)/24)+DATE(1970,1,1),"yyyy")</f>
        <v>2016</v>
      </c>
      <c r="L2567">
        <v>1457710589</v>
      </c>
      <c r="M2567">
        <f>((Table1[[#This Row],[launched_at]]/60/60)/24)+DATE(1970,1,1)+(-5/24)</f>
        <v>42440.442002314812</v>
      </c>
      <c r="N2567" t="b">
        <v>0</v>
      </c>
      <c r="O2567">
        <v>1</v>
      </c>
      <c r="P2567" t="b">
        <v>0</v>
      </c>
      <c r="Q2567" t="s">
        <v>8284</v>
      </c>
      <c r="R2567" s="5">
        <f>Table1[[#This Row],[pledged]]/D2567</f>
        <v>0.01</v>
      </c>
      <c r="S2567" s="6">
        <f>IFERROR(Table1[[#This Row],[pledged]]/Table1[[#This Row],[backers_count]],0)</f>
        <v>100</v>
      </c>
      <c r="T2567" s="5" t="s">
        <v>8336</v>
      </c>
      <c r="U2567" s="5" t="s">
        <v>8337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 t="str">
        <f>TEXT(((Table1[[#This Row],[deadline]]/60/60)/24)+DATE(1970,1,1),"mmm")</f>
        <v>Aug</v>
      </c>
      <c r="K2568" s="14" t="str">
        <f>TEXT(((Table1[[#This Row],[deadline]]/60/60)/24)+DATE(1970,1,1),"yyyy")</f>
        <v>2014</v>
      </c>
      <c r="L2568">
        <v>1406071948</v>
      </c>
      <c r="M2568">
        <f>((Table1[[#This Row],[launched_at]]/60/60)/24)+DATE(1970,1,1)+(-5/24)</f>
        <v>41842.772546296292</v>
      </c>
      <c r="N2568" t="b">
        <v>0</v>
      </c>
      <c r="O2568">
        <v>0</v>
      </c>
      <c r="P2568" t="b">
        <v>0</v>
      </c>
      <c r="Q2568" t="s">
        <v>8284</v>
      </c>
      <c r="R2568" s="5">
        <f>Table1[[#This Row],[pledged]]/D2568</f>
        <v>0</v>
      </c>
      <c r="S2568" s="6">
        <f>IFERROR(Table1[[#This Row],[pledged]]/Table1[[#This Row],[backers_count]],0)</f>
        <v>0</v>
      </c>
      <c r="T2568" s="5" t="s">
        <v>8336</v>
      </c>
      <c r="U2568" s="5" t="s">
        <v>8337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 t="str">
        <f>TEXT(((Table1[[#This Row],[deadline]]/60/60)/24)+DATE(1970,1,1),"mmm")</f>
        <v>Apr</v>
      </c>
      <c r="K2569" s="14" t="str">
        <f>TEXT(((Table1[[#This Row],[deadline]]/60/60)/24)+DATE(1970,1,1),"yyyy")</f>
        <v>2015</v>
      </c>
      <c r="L2569">
        <v>1427231138</v>
      </c>
      <c r="M2569">
        <f>((Table1[[#This Row],[launched_at]]/60/60)/24)+DATE(1970,1,1)+(-5/24)</f>
        <v>42087.670578703699</v>
      </c>
      <c r="N2569" t="b">
        <v>0</v>
      </c>
      <c r="O2569">
        <v>2</v>
      </c>
      <c r="P2569" t="b">
        <v>0</v>
      </c>
      <c r="Q2569" t="s">
        <v>8284</v>
      </c>
      <c r="R2569" s="5">
        <f>Table1[[#This Row],[pledged]]/D2569</f>
        <v>2.6666666666666666E-3</v>
      </c>
      <c r="S2569" s="6">
        <f>IFERROR(Table1[[#This Row],[pledged]]/Table1[[#This Row],[backers_count]],0)</f>
        <v>60</v>
      </c>
      <c r="T2569" s="5" t="s">
        <v>8336</v>
      </c>
      <c r="U2569" s="5" t="s">
        <v>8337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 t="str">
        <f>TEXT(((Table1[[#This Row],[deadline]]/60/60)/24)+DATE(1970,1,1),"mmm")</f>
        <v>Sep</v>
      </c>
      <c r="K2570" s="14" t="str">
        <f>TEXT(((Table1[[#This Row],[deadline]]/60/60)/24)+DATE(1970,1,1),"yyyy")</f>
        <v>2016</v>
      </c>
      <c r="L2570">
        <v>1470153594</v>
      </c>
      <c r="M2570">
        <f>((Table1[[#This Row],[launched_at]]/60/60)/24)+DATE(1970,1,1)+(-5/24)</f>
        <v>42584.45826388889</v>
      </c>
      <c r="N2570" t="b">
        <v>0</v>
      </c>
      <c r="O2570">
        <v>1</v>
      </c>
      <c r="P2570" t="b">
        <v>0</v>
      </c>
      <c r="Q2570" t="s">
        <v>8284</v>
      </c>
      <c r="R2570" s="5">
        <f>Table1[[#This Row],[pledged]]/D2570</f>
        <v>5.0000000000000001E-3</v>
      </c>
      <c r="S2570" s="6">
        <f>IFERROR(Table1[[#This Row],[pledged]]/Table1[[#This Row],[backers_count]],0)</f>
        <v>50</v>
      </c>
      <c r="T2570" s="5" t="s">
        <v>8336</v>
      </c>
      <c r="U2570" s="5" t="s">
        <v>8337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 t="str">
        <f>TEXT(((Table1[[#This Row],[deadline]]/60/60)/24)+DATE(1970,1,1),"mmm")</f>
        <v>Sep</v>
      </c>
      <c r="K2571" s="14" t="str">
        <f>TEXT(((Table1[[#This Row],[deadline]]/60/60)/24)+DATE(1970,1,1),"yyyy")</f>
        <v>2015</v>
      </c>
      <c r="L2571">
        <v>1439865112</v>
      </c>
      <c r="M2571">
        <f>((Table1[[#This Row],[launched_at]]/60/60)/24)+DATE(1970,1,1)+(-5/24)</f>
        <v>42233.897129629629</v>
      </c>
      <c r="N2571" t="b">
        <v>0</v>
      </c>
      <c r="O2571">
        <v>2</v>
      </c>
      <c r="P2571" t="b">
        <v>0</v>
      </c>
      <c r="Q2571" t="s">
        <v>8284</v>
      </c>
      <c r="R2571" s="5">
        <f>Table1[[#This Row],[pledged]]/D2571</f>
        <v>2.2307692307692306E-2</v>
      </c>
      <c r="S2571" s="6">
        <f>IFERROR(Table1[[#This Row],[pledged]]/Table1[[#This Row],[backers_count]],0)</f>
        <v>72.5</v>
      </c>
      <c r="T2571" s="5" t="s">
        <v>8336</v>
      </c>
      <c r="U2571" s="5" t="s">
        <v>8337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 t="str">
        <f>TEXT(((Table1[[#This Row],[deadline]]/60/60)/24)+DATE(1970,1,1),"mmm")</f>
        <v>Feb</v>
      </c>
      <c r="K2572" s="14" t="str">
        <f>TEXT(((Table1[[#This Row],[deadline]]/60/60)/24)+DATE(1970,1,1),"yyyy")</f>
        <v>2017</v>
      </c>
      <c r="L2572">
        <v>1483998035</v>
      </c>
      <c r="M2572">
        <f>((Table1[[#This Row],[launched_at]]/60/60)/24)+DATE(1970,1,1)+(-5/24)</f>
        <v>42744.694849537038</v>
      </c>
      <c r="N2572" t="b">
        <v>0</v>
      </c>
      <c r="O2572">
        <v>2</v>
      </c>
      <c r="P2572" t="b">
        <v>0</v>
      </c>
      <c r="Q2572" t="s">
        <v>8284</v>
      </c>
      <c r="R2572" s="5">
        <f>Table1[[#This Row],[pledged]]/D2572</f>
        <v>8.4285714285714294E-3</v>
      </c>
      <c r="S2572" s="6">
        <f>IFERROR(Table1[[#This Row],[pledged]]/Table1[[#This Row],[backers_count]],0)</f>
        <v>29.5</v>
      </c>
      <c r="T2572" s="5" t="s">
        <v>8336</v>
      </c>
      <c r="U2572" s="5" t="s">
        <v>8337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 t="str">
        <f>TEXT(((Table1[[#This Row],[deadline]]/60/60)/24)+DATE(1970,1,1),"mmm")</f>
        <v>May</v>
      </c>
      <c r="K2573" s="14" t="str">
        <f>TEXT(((Table1[[#This Row],[deadline]]/60/60)/24)+DATE(1970,1,1),"yyyy")</f>
        <v>2016</v>
      </c>
      <c r="L2573">
        <v>1458461521</v>
      </c>
      <c r="M2573">
        <f>((Table1[[#This Row],[launched_at]]/60/60)/24)+DATE(1970,1,1)+(-5/24)</f>
        <v>42449.133344907408</v>
      </c>
      <c r="N2573" t="b">
        <v>0</v>
      </c>
      <c r="O2573">
        <v>4</v>
      </c>
      <c r="P2573" t="b">
        <v>0</v>
      </c>
      <c r="Q2573" t="s">
        <v>8284</v>
      </c>
      <c r="R2573" s="5">
        <f>Table1[[#This Row],[pledged]]/D2573</f>
        <v>2.5000000000000001E-3</v>
      </c>
      <c r="S2573" s="6">
        <f>IFERROR(Table1[[#This Row],[pledged]]/Table1[[#This Row],[backers_count]],0)</f>
        <v>62.5</v>
      </c>
      <c r="T2573" s="5" t="s">
        <v>8336</v>
      </c>
      <c r="U2573" s="5" t="s">
        <v>8337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 t="str">
        <f>TEXT(((Table1[[#This Row],[deadline]]/60/60)/24)+DATE(1970,1,1),"mmm")</f>
        <v>Apr</v>
      </c>
      <c r="K2574" s="14" t="str">
        <f>TEXT(((Table1[[#This Row],[deadline]]/60/60)/24)+DATE(1970,1,1),"yyyy")</f>
        <v>2015</v>
      </c>
      <c r="L2574">
        <v>1426301517</v>
      </c>
      <c r="M2574">
        <f>((Table1[[#This Row],[launched_at]]/60/60)/24)+DATE(1970,1,1)+(-5/24)</f>
        <v>42076.911076388882</v>
      </c>
      <c r="N2574" t="b">
        <v>0</v>
      </c>
      <c r="O2574">
        <v>0</v>
      </c>
      <c r="P2574" t="b">
        <v>0</v>
      </c>
      <c r="Q2574" t="s">
        <v>8284</v>
      </c>
      <c r="R2574" s="5">
        <f>Table1[[#This Row],[pledged]]/D2574</f>
        <v>0</v>
      </c>
      <c r="S2574" s="6">
        <f>IFERROR(Table1[[#This Row],[pledged]]/Table1[[#This Row],[backers_count]],0)</f>
        <v>0</v>
      </c>
      <c r="T2574" s="5" t="s">
        <v>8336</v>
      </c>
      <c r="U2574" s="5" t="s">
        <v>8337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 t="str">
        <f>TEXT(((Table1[[#This Row],[deadline]]/60/60)/24)+DATE(1970,1,1),"mmm")</f>
        <v>Aug</v>
      </c>
      <c r="K2575" s="14" t="str">
        <f>TEXT(((Table1[[#This Row],[deadline]]/60/60)/24)+DATE(1970,1,1),"yyyy")</f>
        <v>2014</v>
      </c>
      <c r="L2575">
        <v>1404915149</v>
      </c>
      <c r="M2575">
        <f>((Table1[[#This Row],[launched_at]]/60/60)/24)+DATE(1970,1,1)+(-5/24)</f>
        <v>41829.383668981478</v>
      </c>
      <c r="N2575" t="b">
        <v>0</v>
      </c>
      <c r="O2575">
        <v>0</v>
      </c>
      <c r="P2575" t="b">
        <v>0</v>
      </c>
      <c r="Q2575" t="s">
        <v>8284</v>
      </c>
      <c r="R2575" s="5">
        <f>Table1[[#This Row],[pledged]]/D2575</f>
        <v>0</v>
      </c>
      <c r="S2575" s="6">
        <f>IFERROR(Table1[[#This Row],[pledged]]/Table1[[#This Row],[backers_count]],0)</f>
        <v>0</v>
      </c>
      <c r="T2575" s="5" t="s">
        <v>8336</v>
      </c>
      <c r="U2575" s="5" t="s">
        <v>8337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 t="str">
        <f>TEXT(((Table1[[#This Row],[deadline]]/60/60)/24)+DATE(1970,1,1),"mmm")</f>
        <v>May</v>
      </c>
      <c r="K2576" s="14" t="str">
        <f>TEXT(((Table1[[#This Row],[deadline]]/60/60)/24)+DATE(1970,1,1),"yyyy")</f>
        <v>2016</v>
      </c>
      <c r="L2576">
        <v>1461786545</v>
      </c>
      <c r="M2576">
        <f>((Table1[[#This Row],[launched_at]]/60/60)/24)+DATE(1970,1,1)+(-5/24)</f>
        <v>42487.617418981477</v>
      </c>
      <c r="N2576" t="b">
        <v>0</v>
      </c>
      <c r="O2576">
        <v>0</v>
      </c>
      <c r="P2576" t="b">
        <v>0</v>
      </c>
      <c r="Q2576" t="s">
        <v>8284</v>
      </c>
      <c r="R2576" s="5">
        <f>Table1[[#This Row],[pledged]]/D2576</f>
        <v>0</v>
      </c>
      <c r="S2576" s="6">
        <f>IFERROR(Table1[[#This Row],[pledged]]/Table1[[#This Row],[backers_count]],0)</f>
        <v>0</v>
      </c>
      <c r="T2576" s="5" t="s">
        <v>8336</v>
      </c>
      <c r="U2576" s="5" t="s">
        <v>8337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 t="str">
        <f>TEXT(((Table1[[#This Row],[deadline]]/60/60)/24)+DATE(1970,1,1),"mmm")</f>
        <v>Jan</v>
      </c>
      <c r="K2577" s="14" t="str">
        <f>TEXT(((Table1[[#This Row],[deadline]]/60/60)/24)+DATE(1970,1,1),"yyyy")</f>
        <v>2015</v>
      </c>
      <c r="L2577">
        <v>1418438194</v>
      </c>
      <c r="M2577">
        <f>((Table1[[#This Row],[launched_at]]/60/60)/24)+DATE(1970,1,1)+(-5/24)</f>
        <v>41985.90039351851</v>
      </c>
      <c r="N2577" t="b">
        <v>0</v>
      </c>
      <c r="O2577">
        <v>0</v>
      </c>
      <c r="P2577" t="b">
        <v>0</v>
      </c>
      <c r="Q2577" t="s">
        <v>8284</v>
      </c>
      <c r="R2577" s="5">
        <f>Table1[[#This Row],[pledged]]/D2577</f>
        <v>0</v>
      </c>
      <c r="S2577" s="6">
        <f>IFERROR(Table1[[#This Row],[pledged]]/Table1[[#This Row],[backers_count]],0)</f>
        <v>0</v>
      </c>
      <c r="T2577" s="5" t="s">
        <v>8336</v>
      </c>
      <c r="U2577" s="5" t="s">
        <v>8337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 t="str">
        <f>TEXT(((Table1[[#This Row],[deadline]]/60/60)/24)+DATE(1970,1,1),"mmm")</f>
        <v>Apr</v>
      </c>
      <c r="K2578" s="14" t="str">
        <f>TEXT(((Table1[[#This Row],[deadline]]/60/60)/24)+DATE(1970,1,1),"yyyy")</f>
        <v>2015</v>
      </c>
      <c r="L2578">
        <v>1424823247</v>
      </c>
      <c r="M2578">
        <f>((Table1[[#This Row],[launched_at]]/60/60)/24)+DATE(1970,1,1)+(-5/24)</f>
        <v>42059.801469907405</v>
      </c>
      <c r="N2578" t="b">
        <v>0</v>
      </c>
      <c r="O2578">
        <v>0</v>
      </c>
      <c r="P2578" t="b">
        <v>0</v>
      </c>
      <c r="Q2578" t="s">
        <v>8284</v>
      </c>
      <c r="R2578" s="5">
        <f>Table1[[#This Row],[pledged]]/D2578</f>
        <v>0</v>
      </c>
      <c r="S2578" s="6">
        <f>IFERROR(Table1[[#This Row],[pledged]]/Table1[[#This Row],[backers_count]],0)</f>
        <v>0</v>
      </c>
      <c r="T2578" s="5" t="s">
        <v>8336</v>
      </c>
      <c r="U2578" s="5" t="s">
        <v>8337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 t="str">
        <f>TEXT(((Table1[[#This Row],[deadline]]/60/60)/24)+DATE(1970,1,1),"mmm")</f>
        <v>Aug</v>
      </c>
      <c r="K2579" s="14" t="str">
        <f>TEXT(((Table1[[#This Row],[deadline]]/60/60)/24)+DATE(1970,1,1),"yyyy")</f>
        <v>2014</v>
      </c>
      <c r="L2579">
        <v>1405021297</v>
      </c>
      <c r="M2579">
        <f>((Table1[[#This Row],[launched_at]]/60/60)/24)+DATE(1970,1,1)+(-5/24)</f>
        <v>41830.612233796295</v>
      </c>
      <c r="N2579" t="b">
        <v>0</v>
      </c>
      <c r="O2579">
        <v>0</v>
      </c>
      <c r="P2579" t="b">
        <v>0</v>
      </c>
      <c r="Q2579" t="s">
        <v>8284</v>
      </c>
      <c r="R2579" s="5">
        <f>Table1[[#This Row],[pledged]]/D2579</f>
        <v>0</v>
      </c>
      <c r="S2579" s="6">
        <f>IFERROR(Table1[[#This Row],[pledged]]/Table1[[#This Row],[backers_count]],0)</f>
        <v>0</v>
      </c>
      <c r="T2579" s="5" t="s">
        <v>8336</v>
      </c>
      <c r="U2579" s="5" t="s">
        <v>8337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 t="str">
        <f>TEXT(((Table1[[#This Row],[deadline]]/60/60)/24)+DATE(1970,1,1),"mmm")</f>
        <v>Oct</v>
      </c>
      <c r="K2580" s="14" t="str">
        <f>TEXT(((Table1[[#This Row],[deadline]]/60/60)/24)+DATE(1970,1,1),"yyyy")</f>
        <v>2015</v>
      </c>
      <c r="L2580">
        <v>1440203579</v>
      </c>
      <c r="M2580">
        <f>((Table1[[#This Row],[launched_at]]/60/60)/24)+DATE(1970,1,1)+(-5/24)</f>
        <v>42237.814571759263</v>
      </c>
      <c r="N2580" t="b">
        <v>0</v>
      </c>
      <c r="O2580">
        <v>0</v>
      </c>
      <c r="P2580" t="b">
        <v>0</v>
      </c>
      <c r="Q2580" t="s">
        <v>8284</v>
      </c>
      <c r="R2580" s="5">
        <f>Table1[[#This Row],[pledged]]/D2580</f>
        <v>0</v>
      </c>
      <c r="S2580" s="6">
        <f>IFERROR(Table1[[#This Row],[pledged]]/Table1[[#This Row],[backers_count]],0)</f>
        <v>0</v>
      </c>
      <c r="T2580" s="5" t="s">
        <v>8336</v>
      </c>
      <c r="U2580" s="5" t="s">
        <v>8337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 t="str">
        <f>TEXT(((Table1[[#This Row],[deadline]]/60/60)/24)+DATE(1970,1,1),"mmm")</f>
        <v>Sep</v>
      </c>
      <c r="K2581" s="14" t="str">
        <f>TEXT(((Table1[[#This Row],[deadline]]/60/60)/24)+DATE(1970,1,1),"yyyy")</f>
        <v>2014</v>
      </c>
      <c r="L2581">
        <v>1405626903</v>
      </c>
      <c r="M2581">
        <f>((Table1[[#This Row],[launched_at]]/60/60)/24)+DATE(1970,1,1)+(-5/24)</f>
        <v>41837.621562499997</v>
      </c>
      <c r="N2581" t="b">
        <v>0</v>
      </c>
      <c r="O2581">
        <v>12</v>
      </c>
      <c r="P2581" t="b">
        <v>0</v>
      </c>
      <c r="Q2581" t="s">
        <v>8284</v>
      </c>
      <c r="R2581" s="5">
        <f>Table1[[#This Row],[pledged]]/D2581</f>
        <v>1.3849999999999999E-3</v>
      </c>
      <c r="S2581" s="6">
        <f>IFERROR(Table1[[#This Row],[pledged]]/Table1[[#This Row],[backers_count]],0)</f>
        <v>23.083333333333332</v>
      </c>
      <c r="T2581" s="5" t="s">
        <v>8336</v>
      </c>
      <c r="U2581" s="5" t="s">
        <v>8337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 t="str">
        <f>TEXT(((Table1[[#This Row],[deadline]]/60/60)/24)+DATE(1970,1,1),"mmm")</f>
        <v>May</v>
      </c>
      <c r="K2582" s="14" t="str">
        <f>TEXT(((Table1[[#This Row],[deadline]]/60/60)/24)+DATE(1970,1,1),"yyyy")</f>
        <v>2015</v>
      </c>
      <c r="L2582">
        <v>1429170603</v>
      </c>
      <c r="M2582">
        <f>((Table1[[#This Row],[launched_at]]/60/60)/24)+DATE(1970,1,1)+(-5/24)</f>
        <v>42110.118090277778</v>
      </c>
      <c r="N2582" t="b">
        <v>0</v>
      </c>
      <c r="O2582">
        <v>2</v>
      </c>
      <c r="P2582" t="b">
        <v>0</v>
      </c>
      <c r="Q2582" t="s">
        <v>8284</v>
      </c>
      <c r="R2582" s="5">
        <f>Table1[[#This Row],[pledged]]/D2582</f>
        <v>6.0000000000000001E-3</v>
      </c>
      <c r="S2582" s="6">
        <f>IFERROR(Table1[[#This Row],[pledged]]/Table1[[#This Row],[backers_count]],0)</f>
        <v>25.5</v>
      </c>
      <c r="T2582" s="5" t="s">
        <v>8336</v>
      </c>
      <c r="U2582" s="5" t="s">
        <v>8337</v>
      </c>
    </row>
    <row r="2583" spans="1:21" ht="45" x14ac:dyDescent="0.2">
      <c r="A2583">
        <v>2683</v>
      </c>
      <c r="B2583" s="3" t="s">
        <v>2683</v>
      </c>
      <c r="C2583" s="3" t="s">
        <v>6793</v>
      </c>
      <c r="D2583">
        <v>15000</v>
      </c>
      <c r="E2583">
        <v>36</v>
      </c>
      <c r="F2583" t="s">
        <v>8221</v>
      </c>
      <c r="G2583" t="s">
        <v>8224</v>
      </c>
      <c r="H2583" t="s">
        <v>8246</v>
      </c>
      <c r="I2583">
        <v>1425233240</v>
      </c>
      <c r="J2583" s="14" t="str">
        <f>TEXT(((Table1[[#This Row],[deadline]]/60/60)/24)+DATE(1970,1,1),"mmm")</f>
        <v>Mar</v>
      </c>
      <c r="K2583" s="14" t="str">
        <f>TEXT(((Table1[[#This Row],[deadline]]/60/60)/24)+DATE(1970,1,1),"yyyy")</f>
        <v>2015</v>
      </c>
      <c r="L2583">
        <v>1422641240</v>
      </c>
      <c r="M2583">
        <f>((Table1[[#This Row],[launched_at]]/60/60)/24)+DATE(1970,1,1)+(-5/24)</f>
        <v>42034.546759259254</v>
      </c>
      <c r="N2583" t="b">
        <v>0</v>
      </c>
      <c r="O2583">
        <v>3</v>
      </c>
      <c r="P2583" t="b">
        <v>0</v>
      </c>
      <c r="Q2583" t="s">
        <v>8284</v>
      </c>
      <c r="R2583" s="5">
        <f>Table1[[#This Row],[pledged]]/D2583</f>
        <v>2.3999999999999998E-3</v>
      </c>
      <c r="S2583" s="6">
        <f>IFERROR(Table1[[#This Row],[pledged]]/Table1[[#This Row],[backers_count]],0)</f>
        <v>12</v>
      </c>
      <c r="T2583" s="5" t="s">
        <v>8336</v>
      </c>
      <c r="U2583" s="5" t="s">
        <v>8337</v>
      </c>
    </row>
    <row r="2584" spans="1:21" ht="30" x14ac:dyDescent="0.2">
      <c r="A2584">
        <v>2761</v>
      </c>
      <c r="B2584" s="3" t="s">
        <v>2761</v>
      </c>
      <c r="C2584" s="3" t="s">
        <v>6871</v>
      </c>
      <c r="D2584">
        <v>5000</v>
      </c>
      <c r="E2584">
        <v>36</v>
      </c>
      <c r="F2584" t="s">
        <v>8221</v>
      </c>
      <c r="G2584" t="s">
        <v>8224</v>
      </c>
      <c r="H2584" t="s">
        <v>8246</v>
      </c>
      <c r="I2584">
        <v>1357176693</v>
      </c>
      <c r="J2584" s="14" t="str">
        <f>TEXT(((Table1[[#This Row],[deadline]]/60/60)/24)+DATE(1970,1,1),"mmm")</f>
        <v>Jan</v>
      </c>
      <c r="K2584" s="14" t="str">
        <f>TEXT(((Table1[[#This Row],[deadline]]/60/60)/24)+DATE(1970,1,1),"yyyy")</f>
        <v>2013</v>
      </c>
      <c r="L2584">
        <v>1354584693</v>
      </c>
      <c r="M2584">
        <f>((Table1[[#This Row],[launched_at]]/60/60)/24)+DATE(1970,1,1)+(-5/24)</f>
        <v>41246.85524305555</v>
      </c>
      <c r="N2584" t="b">
        <v>0</v>
      </c>
      <c r="O2584">
        <v>4</v>
      </c>
      <c r="P2584" t="b">
        <v>0</v>
      </c>
      <c r="Q2584" t="s">
        <v>8304</v>
      </c>
      <c r="R2584" s="5">
        <f>Table1[[#This Row],[pledged]]/D2584</f>
        <v>7.1999999999999998E-3</v>
      </c>
      <c r="S2584" s="6">
        <f>IFERROR(Table1[[#This Row],[pledged]]/Table1[[#This Row],[backers_count]],0)</f>
        <v>9</v>
      </c>
      <c r="T2584" s="5" t="s">
        <v>8322</v>
      </c>
      <c r="U2584" s="5" t="s">
        <v>8358</v>
      </c>
    </row>
    <row r="2585" spans="1:21" ht="45" x14ac:dyDescent="0.2">
      <c r="A2585">
        <v>550</v>
      </c>
      <c r="B2585" s="3" t="s">
        <v>551</v>
      </c>
      <c r="C2585" s="3" t="s">
        <v>4660</v>
      </c>
      <c r="D2585">
        <v>5000</v>
      </c>
      <c r="E2585">
        <v>35</v>
      </c>
      <c r="F2585" t="s">
        <v>8221</v>
      </c>
      <c r="G2585" t="s">
        <v>8229</v>
      </c>
      <c r="H2585" t="s">
        <v>8251</v>
      </c>
      <c r="I2585">
        <v>1485838800</v>
      </c>
      <c r="J2585" s="14" t="str">
        <f>TEXT(((Table1[[#This Row],[deadline]]/60/60)/24)+DATE(1970,1,1),"mmm")</f>
        <v>Jan</v>
      </c>
      <c r="K2585" s="14" t="str">
        <f>TEXT(((Table1[[#This Row],[deadline]]/60/60)/24)+DATE(1970,1,1),"yyyy")</f>
        <v>2017</v>
      </c>
      <c r="L2585">
        <v>1484756245</v>
      </c>
      <c r="M2585">
        <f>((Table1[[#This Row],[launched_at]]/60/60)/24)+DATE(1970,1,1)+(-5/24)</f>
        <v>42753.47042824074</v>
      </c>
      <c r="N2585" t="b">
        <v>0</v>
      </c>
      <c r="O2585">
        <v>4</v>
      </c>
      <c r="P2585" t="b">
        <v>0</v>
      </c>
      <c r="Q2585" t="s">
        <v>8272</v>
      </c>
      <c r="R2585" s="5">
        <f>Table1[[#This Row],[pledged]]/D2585</f>
        <v>7.0000000000000001E-3</v>
      </c>
      <c r="S2585" s="6">
        <f>IFERROR(Table1[[#This Row],[pledged]]/Table1[[#This Row],[backers_count]],0)</f>
        <v>8.75</v>
      </c>
      <c r="T2585" s="5" t="s">
        <v>8319</v>
      </c>
      <c r="U2585" s="5" t="s">
        <v>8320</v>
      </c>
    </row>
    <row r="2586" spans="1:21" ht="45" x14ac:dyDescent="0.2">
      <c r="A2586">
        <v>1158</v>
      </c>
      <c r="B2586" s="3" t="s">
        <v>1159</v>
      </c>
      <c r="C2586" s="3" t="s">
        <v>5268</v>
      </c>
      <c r="D2586">
        <v>7500</v>
      </c>
      <c r="E2586">
        <v>35</v>
      </c>
      <c r="F2586" t="s">
        <v>8221</v>
      </c>
      <c r="G2586" t="s">
        <v>8224</v>
      </c>
      <c r="H2586" t="s">
        <v>8246</v>
      </c>
      <c r="I2586">
        <v>1418091128</v>
      </c>
      <c r="J2586" s="14" t="str">
        <f>TEXT(((Table1[[#This Row],[deadline]]/60/60)/24)+DATE(1970,1,1),"mmm")</f>
        <v>Dec</v>
      </c>
      <c r="K2586" s="14" t="str">
        <f>TEXT(((Table1[[#This Row],[deadline]]/60/60)/24)+DATE(1970,1,1),"yyyy")</f>
        <v>2014</v>
      </c>
      <c r="L2586">
        <v>1415499128</v>
      </c>
      <c r="M2586">
        <f>((Table1[[#This Row],[launched_at]]/60/60)/24)+DATE(1970,1,1)+(-5/24)</f>
        <v>41951.883425925924</v>
      </c>
      <c r="N2586" t="b">
        <v>0</v>
      </c>
      <c r="O2586">
        <v>3</v>
      </c>
      <c r="P2586" t="b">
        <v>0</v>
      </c>
      <c r="Q2586" t="s">
        <v>8284</v>
      </c>
      <c r="R2586" s="5">
        <f>Table1[[#This Row],[pledged]]/D2586</f>
        <v>4.6666666666666671E-3</v>
      </c>
      <c r="S2586" s="6">
        <f>IFERROR(Table1[[#This Row],[pledged]]/Table1[[#This Row],[backers_count]],0)</f>
        <v>11.666666666666666</v>
      </c>
      <c r="T2586" s="5" t="s">
        <v>8336</v>
      </c>
      <c r="U2586" s="5" t="s">
        <v>8337</v>
      </c>
    </row>
    <row r="2587" spans="1:21" ht="45" x14ac:dyDescent="0.2">
      <c r="A2587">
        <v>1162</v>
      </c>
      <c r="B2587" s="3" t="s">
        <v>1163</v>
      </c>
      <c r="C2587" s="3" t="s">
        <v>5272</v>
      </c>
      <c r="D2587">
        <v>60000</v>
      </c>
      <c r="E2587">
        <v>35</v>
      </c>
      <c r="F2587" t="s">
        <v>8221</v>
      </c>
      <c r="G2587" t="s">
        <v>8224</v>
      </c>
      <c r="H2587" t="s">
        <v>8246</v>
      </c>
      <c r="I2587">
        <v>1411662264</v>
      </c>
      <c r="J2587" s="14" t="str">
        <f>TEXT(((Table1[[#This Row],[deadline]]/60/60)/24)+DATE(1970,1,1),"mmm")</f>
        <v>Sep</v>
      </c>
      <c r="K2587" s="14" t="str">
        <f>TEXT(((Table1[[#This Row],[deadline]]/60/60)/24)+DATE(1970,1,1),"yyyy")</f>
        <v>2014</v>
      </c>
      <c r="L2587">
        <v>1408983864</v>
      </c>
      <c r="M2587">
        <f>((Table1[[#This Row],[launched_at]]/60/60)/24)+DATE(1970,1,1)+(-5/24)</f>
        <v>41876.475277777776</v>
      </c>
      <c r="N2587" t="b">
        <v>0</v>
      </c>
      <c r="O2587">
        <v>2</v>
      </c>
      <c r="P2587" t="b">
        <v>0</v>
      </c>
      <c r="Q2587" t="s">
        <v>8284</v>
      </c>
      <c r="R2587" s="5">
        <f>Table1[[#This Row],[pledged]]/D2587</f>
        <v>5.8333333333333338E-4</v>
      </c>
      <c r="S2587" s="6">
        <f>IFERROR(Table1[[#This Row],[pledged]]/Table1[[#This Row],[backers_count]],0)</f>
        <v>17.5</v>
      </c>
      <c r="T2587" s="5" t="s">
        <v>8336</v>
      </c>
      <c r="U2587" s="5" t="s">
        <v>8337</v>
      </c>
    </row>
    <row r="2588" spans="1:21" ht="30" x14ac:dyDescent="0.2">
      <c r="A2588">
        <v>1558</v>
      </c>
      <c r="B2588" s="3" t="s">
        <v>1559</v>
      </c>
      <c r="C2588" s="3" t="s">
        <v>5668</v>
      </c>
      <c r="D2588">
        <v>750</v>
      </c>
      <c r="E2588">
        <v>35</v>
      </c>
      <c r="F2588" t="s">
        <v>8221</v>
      </c>
      <c r="G2588" t="s">
        <v>8225</v>
      </c>
      <c r="H2588" t="s">
        <v>8247</v>
      </c>
      <c r="I2588">
        <v>1440763920</v>
      </c>
      <c r="J2588" s="14" t="str">
        <f>TEXT(((Table1[[#This Row],[deadline]]/60/60)/24)+DATE(1970,1,1),"mmm")</f>
        <v>Aug</v>
      </c>
      <c r="K2588" s="14" t="str">
        <f>TEXT(((Table1[[#This Row],[deadline]]/60/60)/24)+DATE(1970,1,1),"yyyy")</f>
        <v>2015</v>
      </c>
      <c r="L2588">
        <v>1435656759</v>
      </c>
      <c r="M2588">
        <f>((Table1[[#This Row],[launched_at]]/60/60)/24)+DATE(1970,1,1)+(-5/24)</f>
        <v>42185.189340277771</v>
      </c>
      <c r="N2588" t="b">
        <v>0</v>
      </c>
      <c r="O2588">
        <v>3</v>
      </c>
      <c r="P2588" t="b">
        <v>0</v>
      </c>
      <c r="Q2588" t="s">
        <v>8289</v>
      </c>
      <c r="R2588" s="5">
        <f>Table1[[#This Row],[pledged]]/D2588</f>
        <v>4.6666666666666669E-2</v>
      </c>
      <c r="S2588" s="6">
        <f>IFERROR(Table1[[#This Row],[pledged]]/Table1[[#This Row],[backers_count]],0)</f>
        <v>11.666666666666666</v>
      </c>
      <c r="T2588" s="5" t="s">
        <v>8338</v>
      </c>
      <c r="U2588" s="5" t="s">
        <v>8343</v>
      </c>
    </row>
    <row r="2589" spans="1:21" ht="45" x14ac:dyDescent="0.2">
      <c r="A2589">
        <v>1719</v>
      </c>
      <c r="B2589" s="3" t="s">
        <v>1720</v>
      </c>
      <c r="C2589" s="3" t="s">
        <v>5829</v>
      </c>
      <c r="D2589">
        <v>4000</v>
      </c>
      <c r="E2589">
        <v>35</v>
      </c>
      <c r="F2589" t="s">
        <v>8221</v>
      </c>
      <c r="G2589" t="s">
        <v>8224</v>
      </c>
      <c r="H2589" t="s">
        <v>8246</v>
      </c>
      <c r="I2589">
        <v>1410958191</v>
      </c>
      <c r="J2589" s="14" t="str">
        <f>TEXT(((Table1[[#This Row],[deadline]]/60/60)/24)+DATE(1970,1,1),"mmm")</f>
        <v>Sep</v>
      </c>
      <c r="K2589" s="14" t="str">
        <f>TEXT(((Table1[[#This Row],[deadline]]/60/60)/24)+DATE(1970,1,1),"yyyy")</f>
        <v>2014</v>
      </c>
      <c r="L2589">
        <v>1408366191</v>
      </c>
      <c r="M2589">
        <f>((Table1[[#This Row],[launched_at]]/60/60)/24)+DATE(1970,1,1)+(-5/24)</f>
        <v>41869.326284722221</v>
      </c>
      <c r="N2589" t="b">
        <v>0</v>
      </c>
      <c r="O2589">
        <v>3</v>
      </c>
      <c r="P2589" t="b">
        <v>0</v>
      </c>
      <c r="Q2589" t="s">
        <v>8293</v>
      </c>
      <c r="R2589" s="5">
        <f>Table1[[#This Row],[pledged]]/D2589</f>
        <v>8.7500000000000008E-3</v>
      </c>
      <c r="S2589" s="6">
        <f>IFERROR(Table1[[#This Row],[pledged]]/Table1[[#This Row],[backers_count]],0)</f>
        <v>11.666666666666666</v>
      </c>
      <c r="T2589" s="5" t="s">
        <v>8325</v>
      </c>
      <c r="U2589" s="5" t="s">
        <v>8347</v>
      </c>
    </row>
    <row r="2590" spans="1:21" ht="45" x14ac:dyDescent="0.2">
      <c r="A2590">
        <v>1724</v>
      </c>
      <c r="B2590" s="3" t="s">
        <v>1725</v>
      </c>
      <c r="C2590" s="3" t="s">
        <v>5834</v>
      </c>
      <c r="D2590">
        <v>6000</v>
      </c>
      <c r="E2590">
        <v>35</v>
      </c>
      <c r="F2590" t="s">
        <v>8221</v>
      </c>
      <c r="G2590" t="s">
        <v>8224</v>
      </c>
      <c r="H2590" t="s">
        <v>8246</v>
      </c>
      <c r="I2590">
        <v>1414707762</v>
      </c>
      <c r="J2590" s="14" t="str">
        <f>TEXT(((Table1[[#This Row],[deadline]]/60/60)/24)+DATE(1970,1,1),"mmm")</f>
        <v>Oct</v>
      </c>
      <c r="K2590" s="14" t="str">
        <f>TEXT(((Table1[[#This Row],[deadline]]/60/60)/24)+DATE(1970,1,1),"yyyy")</f>
        <v>2014</v>
      </c>
      <c r="L2590">
        <v>1412115762</v>
      </c>
      <c r="M2590">
        <f>((Table1[[#This Row],[launched_at]]/60/60)/24)+DATE(1970,1,1)+(-5/24)</f>
        <v>41912.724097222221</v>
      </c>
      <c r="N2590" t="b">
        <v>0</v>
      </c>
      <c r="O2590">
        <v>4</v>
      </c>
      <c r="P2590" t="b">
        <v>0</v>
      </c>
      <c r="Q2590" t="s">
        <v>8293</v>
      </c>
      <c r="R2590" s="5">
        <f>Table1[[#This Row],[pledged]]/D2590</f>
        <v>5.8333333333333336E-3</v>
      </c>
      <c r="S2590" s="6">
        <f>IFERROR(Table1[[#This Row],[pledged]]/Table1[[#This Row],[backers_count]],0)</f>
        <v>8.75</v>
      </c>
      <c r="T2590" s="5" t="s">
        <v>8325</v>
      </c>
      <c r="U2590" s="5" t="s">
        <v>8347</v>
      </c>
    </row>
    <row r="2591" spans="1:21" ht="30" x14ac:dyDescent="0.2">
      <c r="A2591">
        <v>2691</v>
      </c>
      <c r="B2591" s="3" t="s">
        <v>2691</v>
      </c>
      <c r="C2591" s="3" t="s">
        <v>6801</v>
      </c>
      <c r="D2591">
        <v>65000</v>
      </c>
      <c r="E2591">
        <v>35</v>
      </c>
      <c r="F2591" t="s">
        <v>8221</v>
      </c>
      <c r="G2591" t="s">
        <v>8229</v>
      </c>
      <c r="H2591" t="s">
        <v>8251</v>
      </c>
      <c r="I2591">
        <v>1431278557</v>
      </c>
      <c r="J2591" s="14" t="str">
        <f>TEXT(((Table1[[#This Row],[deadline]]/60/60)/24)+DATE(1970,1,1),"mmm")</f>
        <v>May</v>
      </c>
      <c r="K2591" s="14" t="str">
        <f>TEXT(((Table1[[#This Row],[deadline]]/60/60)/24)+DATE(1970,1,1),"yyyy")</f>
        <v>2015</v>
      </c>
      <c r="L2591">
        <v>1427390557</v>
      </c>
      <c r="M2591">
        <f>((Table1[[#This Row],[launched_at]]/60/60)/24)+DATE(1970,1,1)+(-5/24)</f>
        <v>42089.515706018516</v>
      </c>
      <c r="N2591" t="b">
        <v>0</v>
      </c>
      <c r="O2591">
        <v>2</v>
      </c>
      <c r="P2591" t="b">
        <v>0</v>
      </c>
      <c r="Q2591" t="s">
        <v>8284</v>
      </c>
      <c r="R2591" s="5">
        <f>Table1[[#This Row],[pledged]]/D2591</f>
        <v>5.3846153846153844E-4</v>
      </c>
      <c r="S2591" s="6">
        <f>IFERROR(Table1[[#This Row],[pledged]]/Table1[[#This Row],[backers_count]],0)</f>
        <v>17.5</v>
      </c>
      <c r="T2591" s="5" t="s">
        <v>8336</v>
      </c>
      <c r="U2591" s="5" t="s">
        <v>8337</v>
      </c>
    </row>
    <row r="2592" spans="1:21" ht="30" x14ac:dyDescent="0.2">
      <c r="A2592">
        <v>2741</v>
      </c>
      <c r="B2592" s="3" t="s">
        <v>2741</v>
      </c>
      <c r="C2592" s="3" t="s">
        <v>6851</v>
      </c>
      <c r="D2592">
        <v>8000</v>
      </c>
      <c r="E2592">
        <v>35</v>
      </c>
      <c r="F2592" t="s">
        <v>8221</v>
      </c>
      <c r="G2592" t="s">
        <v>8224</v>
      </c>
      <c r="H2592" t="s">
        <v>8246</v>
      </c>
      <c r="I2592">
        <v>1413770820</v>
      </c>
      <c r="J2592" s="14" t="str">
        <f>TEXT(((Table1[[#This Row],[deadline]]/60/60)/24)+DATE(1970,1,1),"mmm")</f>
        <v>Oct</v>
      </c>
      <c r="K2592" s="14" t="str">
        <f>TEXT(((Table1[[#This Row],[deadline]]/60/60)/24)+DATE(1970,1,1),"yyyy")</f>
        <v>2014</v>
      </c>
      <c r="L2592">
        <v>1412005602</v>
      </c>
      <c r="M2592">
        <f>((Table1[[#This Row],[launched_at]]/60/60)/24)+DATE(1970,1,1)+(-5/24)</f>
        <v>41911.449097222219</v>
      </c>
      <c r="N2592" t="b">
        <v>0</v>
      </c>
      <c r="O2592">
        <v>4</v>
      </c>
      <c r="P2592" t="b">
        <v>0</v>
      </c>
      <c r="Q2592" t="s">
        <v>8304</v>
      </c>
      <c r="R2592" s="5">
        <f>Table1[[#This Row],[pledged]]/D2592</f>
        <v>4.3750000000000004E-3</v>
      </c>
      <c r="S2592" s="6">
        <f>IFERROR(Table1[[#This Row],[pledged]]/Table1[[#This Row],[backers_count]],0)</f>
        <v>8.75</v>
      </c>
      <c r="T2592" s="5" t="s">
        <v>8322</v>
      </c>
      <c r="U2592" s="5" t="s">
        <v>8358</v>
      </c>
    </row>
    <row r="2593" spans="1:21" ht="30" x14ac:dyDescent="0.2">
      <c r="A2593">
        <v>2859</v>
      </c>
      <c r="B2593" s="3" t="s">
        <v>2859</v>
      </c>
      <c r="C2593" s="3" t="s">
        <v>6969</v>
      </c>
      <c r="D2593">
        <v>2000</v>
      </c>
      <c r="E2593">
        <v>35</v>
      </c>
      <c r="F2593" t="s">
        <v>8221</v>
      </c>
      <c r="G2593" t="s">
        <v>8226</v>
      </c>
      <c r="H2593" t="s">
        <v>8248</v>
      </c>
      <c r="I2593">
        <v>1444984904</v>
      </c>
      <c r="J2593" s="14" t="str">
        <f>TEXT(((Table1[[#This Row],[deadline]]/60/60)/24)+DATE(1970,1,1),"mmm")</f>
        <v>Oct</v>
      </c>
      <c r="K2593" s="14" t="str">
        <f>TEXT(((Table1[[#This Row],[deadline]]/60/60)/24)+DATE(1970,1,1),"yyyy")</f>
        <v>2015</v>
      </c>
      <c r="L2593">
        <v>1439800904</v>
      </c>
      <c r="M2593">
        <f>((Table1[[#This Row],[launched_at]]/60/60)/24)+DATE(1970,1,1)+(-5/24)</f>
        <v>42233.153981481482</v>
      </c>
      <c r="N2593" t="b">
        <v>0</v>
      </c>
      <c r="O2593">
        <v>1</v>
      </c>
      <c r="P2593" t="b">
        <v>0</v>
      </c>
      <c r="Q2593" t="s">
        <v>8271</v>
      </c>
      <c r="R2593" s="5">
        <f>Table1[[#This Row],[pledged]]/D2593</f>
        <v>1.7500000000000002E-2</v>
      </c>
      <c r="S2593" s="6">
        <f>IFERROR(Table1[[#This Row],[pledged]]/Table1[[#This Row],[backers_count]],0)</f>
        <v>35</v>
      </c>
      <c r="T2593" s="5" t="s">
        <v>8317</v>
      </c>
      <c r="U2593" s="5" t="s">
        <v>8318</v>
      </c>
    </row>
    <row r="2594" spans="1:21" ht="30" x14ac:dyDescent="0.2">
      <c r="A2594">
        <v>3792</v>
      </c>
      <c r="B2594" s="3" t="s">
        <v>3789</v>
      </c>
      <c r="C2594" s="3" t="s">
        <v>7902</v>
      </c>
      <c r="D2594">
        <v>12500</v>
      </c>
      <c r="E2594">
        <v>35</v>
      </c>
      <c r="F2594" t="s">
        <v>8221</v>
      </c>
      <c r="G2594" t="s">
        <v>8224</v>
      </c>
      <c r="H2594" t="s">
        <v>8246</v>
      </c>
      <c r="I2594">
        <v>1436957022</v>
      </c>
      <c r="J2594" s="14" t="str">
        <f>TEXT(((Table1[[#This Row],[deadline]]/60/60)/24)+DATE(1970,1,1),"mmm")</f>
        <v>Jul</v>
      </c>
      <c r="K2594" s="14" t="str">
        <f>TEXT(((Table1[[#This Row],[deadline]]/60/60)/24)+DATE(1970,1,1),"yyyy")</f>
        <v>2015</v>
      </c>
      <c r="L2594">
        <v>1434365022</v>
      </c>
      <c r="M2594">
        <f>((Table1[[#This Row],[launched_at]]/60/60)/24)+DATE(1970,1,1)+(-5/24)</f>
        <v>42170.238680555551</v>
      </c>
      <c r="N2594" t="b">
        <v>0</v>
      </c>
      <c r="O2594">
        <v>2</v>
      </c>
      <c r="P2594" t="b">
        <v>0</v>
      </c>
      <c r="Q2594" t="s">
        <v>8305</v>
      </c>
      <c r="R2594" s="5">
        <f>Table1[[#This Row],[pledged]]/D2594</f>
        <v>2.8E-3</v>
      </c>
      <c r="S2594" s="6">
        <f>IFERROR(Table1[[#This Row],[pledged]]/Table1[[#This Row],[backers_count]],0)</f>
        <v>17.5</v>
      </c>
      <c r="T2594" s="5" t="s">
        <v>8317</v>
      </c>
      <c r="U2594" s="5" t="s">
        <v>8359</v>
      </c>
    </row>
    <row r="2595" spans="1:21" ht="30" x14ac:dyDescent="0.2">
      <c r="A2595">
        <v>4068</v>
      </c>
      <c r="B2595" s="3" t="s">
        <v>4064</v>
      </c>
      <c r="C2595" s="3" t="s">
        <v>8171</v>
      </c>
      <c r="D2595">
        <v>3495</v>
      </c>
      <c r="E2595">
        <v>34.950000000000003</v>
      </c>
      <c r="F2595" t="s">
        <v>8221</v>
      </c>
      <c r="G2595" t="s">
        <v>8224</v>
      </c>
      <c r="H2595" t="s">
        <v>8246</v>
      </c>
      <c r="I2595">
        <v>1484348700</v>
      </c>
      <c r="J2595" s="14" t="str">
        <f>TEXT(((Table1[[#This Row],[deadline]]/60/60)/24)+DATE(1970,1,1),"mmm")</f>
        <v>Jan</v>
      </c>
      <c r="K2595" s="14" t="str">
        <f>TEXT(((Table1[[#This Row],[deadline]]/60/60)/24)+DATE(1970,1,1),"yyyy")</f>
        <v>2017</v>
      </c>
      <c r="L2595">
        <v>1481756855</v>
      </c>
      <c r="M2595">
        <f>((Table1[[#This Row],[launched_at]]/60/60)/24)+DATE(1970,1,1)+(-5/24)</f>
        <v>42718.755266203698</v>
      </c>
      <c r="N2595" t="b">
        <v>0</v>
      </c>
      <c r="O2595">
        <v>1</v>
      </c>
      <c r="P2595" t="b">
        <v>0</v>
      </c>
      <c r="Q2595" t="s">
        <v>8271</v>
      </c>
      <c r="R2595" s="5">
        <f>Table1[[#This Row],[pledged]]/D2595</f>
        <v>0.01</v>
      </c>
      <c r="S2595" s="6">
        <f>IFERROR(Table1[[#This Row],[pledged]]/Table1[[#This Row],[backers_count]],0)</f>
        <v>34.950000000000003</v>
      </c>
      <c r="T2595" s="5" t="s">
        <v>8317</v>
      </c>
      <c r="U2595" s="5" t="s">
        <v>8318</v>
      </c>
    </row>
    <row r="2596" spans="1:21" ht="30" x14ac:dyDescent="0.2">
      <c r="A2596">
        <v>1710</v>
      </c>
      <c r="B2596" s="3" t="s">
        <v>1711</v>
      </c>
      <c r="C2596" s="3" t="s">
        <v>5820</v>
      </c>
      <c r="D2596">
        <v>5000</v>
      </c>
      <c r="E2596">
        <v>34</v>
      </c>
      <c r="F2596" t="s">
        <v>8221</v>
      </c>
      <c r="G2596" t="s">
        <v>8236</v>
      </c>
      <c r="H2596" t="s">
        <v>8249</v>
      </c>
      <c r="I2596">
        <v>1453122000</v>
      </c>
      <c r="J2596" s="14" t="str">
        <f>TEXT(((Table1[[#This Row],[deadline]]/60/60)/24)+DATE(1970,1,1),"mmm")</f>
        <v>Jan</v>
      </c>
      <c r="K2596" s="14" t="str">
        <f>TEXT(((Table1[[#This Row],[deadline]]/60/60)/24)+DATE(1970,1,1),"yyyy")</f>
        <v>2016</v>
      </c>
      <c r="L2596">
        <v>1449151888</v>
      </c>
      <c r="M2596">
        <f>((Table1[[#This Row],[launched_at]]/60/60)/24)+DATE(1970,1,1)+(-5/24)</f>
        <v>42341.382962962954</v>
      </c>
      <c r="N2596" t="b">
        <v>0</v>
      </c>
      <c r="O2596">
        <v>1</v>
      </c>
      <c r="P2596" t="b">
        <v>0</v>
      </c>
      <c r="Q2596" t="s">
        <v>8293</v>
      </c>
      <c r="R2596" s="5">
        <f>Table1[[#This Row],[pledged]]/D2596</f>
        <v>6.7999999999999996E-3</v>
      </c>
      <c r="S2596" s="6">
        <f>IFERROR(Table1[[#This Row],[pledged]]/Table1[[#This Row],[backers_count]],0)</f>
        <v>34</v>
      </c>
      <c r="T2596" s="5" t="s">
        <v>8325</v>
      </c>
      <c r="U2596" s="5" t="s">
        <v>8347</v>
      </c>
    </row>
    <row r="2597" spans="1:21" ht="45" x14ac:dyDescent="0.2">
      <c r="A2597">
        <v>2153</v>
      </c>
      <c r="B2597" s="3" t="s">
        <v>2154</v>
      </c>
      <c r="C2597" s="3" t="s">
        <v>6263</v>
      </c>
      <c r="D2597">
        <v>372625</v>
      </c>
      <c r="E2597">
        <v>34</v>
      </c>
      <c r="F2597" t="s">
        <v>8221</v>
      </c>
      <c r="G2597" t="s">
        <v>8224</v>
      </c>
      <c r="H2597" t="s">
        <v>8246</v>
      </c>
      <c r="I2597">
        <v>1420876740</v>
      </c>
      <c r="J2597" s="14" t="str">
        <f>TEXT(((Table1[[#This Row],[deadline]]/60/60)/24)+DATE(1970,1,1),"mmm")</f>
        <v>Jan</v>
      </c>
      <c r="K2597" s="14" t="str">
        <f>TEXT(((Table1[[#This Row],[deadline]]/60/60)/24)+DATE(1970,1,1),"yyyy")</f>
        <v>2015</v>
      </c>
      <c r="L2597">
        <v>1417470718</v>
      </c>
      <c r="M2597">
        <f>((Table1[[#This Row],[launched_at]]/60/60)/24)+DATE(1970,1,1)+(-5/24)</f>
        <v>41974.702754629623</v>
      </c>
      <c r="N2597" t="b">
        <v>0</v>
      </c>
      <c r="O2597">
        <v>4</v>
      </c>
      <c r="P2597" t="b">
        <v>0</v>
      </c>
      <c r="Q2597" t="s">
        <v>8282</v>
      </c>
      <c r="R2597" s="5">
        <f>Table1[[#This Row],[pledged]]/D2597</f>
        <v>9.1244548809124457E-5</v>
      </c>
      <c r="S2597" s="6">
        <f>IFERROR(Table1[[#This Row],[pledged]]/Table1[[#This Row],[backers_count]],0)</f>
        <v>8.5</v>
      </c>
      <c r="T2597" s="5" t="s">
        <v>8333</v>
      </c>
      <c r="U2597" s="5" t="s">
        <v>8334</v>
      </c>
    </row>
    <row r="2598" spans="1:21" ht="45" x14ac:dyDescent="0.2">
      <c r="A2598">
        <v>2767</v>
      </c>
      <c r="B2598" s="3" t="s">
        <v>2767</v>
      </c>
      <c r="C2598" s="3" t="s">
        <v>6877</v>
      </c>
      <c r="D2598">
        <v>4000</v>
      </c>
      <c r="E2598">
        <v>34</v>
      </c>
      <c r="F2598" t="s">
        <v>8221</v>
      </c>
      <c r="G2598" t="s">
        <v>8229</v>
      </c>
      <c r="H2598" t="s">
        <v>8251</v>
      </c>
      <c r="I2598">
        <v>1439766050</v>
      </c>
      <c r="J2598" s="14" t="str">
        <f>TEXT(((Table1[[#This Row],[deadline]]/60/60)/24)+DATE(1970,1,1),"mmm")</f>
        <v>Aug</v>
      </c>
      <c r="K2598" s="14" t="str">
        <f>TEXT(((Table1[[#This Row],[deadline]]/60/60)/24)+DATE(1970,1,1),"yyyy")</f>
        <v>2015</v>
      </c>
      <c r="L2598">
        <v>1434582050</v>
      </c>
      <c r="M2598">
        <f>((Table1[[#This Row],[launched_at]]/60/60)/24)+DATE(1970,1,1)+(-5/24)</f>
        <v>42172.750578703701</v>
      </c>
      <c r="N2598" t="b">
        <v>0</v>
      </c>
      <c r="O2598">
        <v>3</v>
      </c>
      <c r="P2598" t="b">
        <v>0</v>
      </c>
      <c r="Q2598" t="s">
        <v>8304</v>
      </c>
      <c r="R2598" s="5">
        <f>Table1[[#This Row],[pledged]]/D2598</f>
        <v>8.5000000000000006E-3</v>
      </c>
      <c r="S2598" s="6">
        <f>IFERROR(Table1[[#This Row],[pledged]]/Table1[[#This Row],[backers_count]],0)</f>
        <v>11.333333333333334</v>
      </c>
      <c r="T2598" s="5" t="s">
        <v>8322</v>
      </c>
      <c r="U2598" s="5" t="s">
        <v>8358</v>
      </c>
    </row>
    <row r="2599" spans="1:21" ht="45" x14ac:dyDescent="0.2">
      <c r="A2599">
        <v>773</v>
      </c>
      <c r="B2599" s="3" t="s">
        <v>774</v>
      </c>
      <c r="C2599" s="3" t="s">
        <v>4883</v>
      </c>
      <c r="D2599">
        <v>3759</v>
      </c>
      <c r="E2599">
        <v>32</v>
      </c>
      <c r="F2599" t="s">
        <v>8221</v>
      </c>
      <c r="G2599" t="s">
        <v>8225</v>
      </c>
      <c r="H2599" t="s">
        <v>8247</v>
      </c>
      <c r="I2599">
        <v>1431298860</v>
      </c>
      <c r="J2599" s="14" t="str">
        <f>TEXT(((Table1[[#This Row],[deadline]]/60/60)/24)+DATE(1970,1,1),"mmm")</f>
        <v>May</v>
      </c>
      <c r="K2599" s="14" t="str">
        <f>TEXT(((Table1[[#This Row],[deadline]]/60/60)/24)+DATE(1970,1,1),"yyyy")</f>
        <v>2015</v>
      </c>
      <c r="L2599">
        <v>1428341985</v>
      </c>
      <c r="M2599">
        <f>((Table1[[#This Row],[launched_at]]/60/60)/24)+DATE(1970,1,1)+(-5/24)</f>
        <v>42100.527604166658</v>
      </c>
      <c r="N2599" t="b">
        <v>0</v>
      </c>
      <c r="O2599">
        <v>2</v>
      </c>
      <c r="P2599" t="b">
        <v>0</v>
      </c>
      <c r="Q2599" t="s">
        <v>8275</v>
      </c>
      <c r="R2599" s="5">
        <f>Table1[[#This Row],[pledged]]/D2599</f>
        <v>8.5129023676509714E-3</v>
      </c>
      <c r="S2599" s="6">
        <f>IFERROR(Table1[[#This Row],[pledged]]/Table1[[#This Row],[backers_count]],0)</f>
        <v>16</v>
      </c>
      <c r="T2599" s="5" t="s">
        <v>8322</v>
      </c>
      <c r="U2599" s="5" t="s">
        <v>8324</v>
      </c>
    </row>
    <row r="2600" spans="1:21" ht="30" x14ac:dyDescent="0.2">
      <c r="A2600">
        <v>3988</v>
      </c>
      <c r="B2600" s="3" t="s">
        <v>3984</v>
      </c>
      <c r="C2600" s="3" t="s">
        <v>8094</v>
      </c>
      <c r="D2600">
        <v>1500</v>
      </c>
      <c r="E2600">
        <v>32</v>
      </c>
      <c r="F2600" t="s">
        <v>8221</v>
      </c>
      <c r="G2600" t="s">
        <v>8224</v>
      </c>
      <c r="H2600" t="s">
        <v>8246</v>
      </c>
      <c r="I2600">
        <v>1440813413</v>
      </c>
      <c r="J2600" s="14" t="str">
        <f>TEXT(((Table1[[#This Row],[deadline]]/60/60)/24)+DATE(1970,1,1),"mmm")</f>
        <v>Aug</v>
      </c>
      <c r="K2600" s="14" t="str">
        <f>TEXT(((Table1[[#This Row],[deadline]]/60/60)/24)+DATE(1970,1,1),"yyyy")</f>
        <v>2015</v>
      </c>
      <c r="L2600">
        <v>1439517413</v>
      </c>
      <c r="M2600">
        <f>((Table1[[#This Row],[launched_at]]/60/60)/24)+DATE(1970,1,1)+(-5/24)</f>
        <v>42229.872835648144</v>
      </c>
      <c r="N2600" t="b">
        <v>0</v>
      </c>
      <c r="O2600">
        <v>4</v>
      </c>
      <c r="P2600" t="b">
        <v>0</v>
      </c>
      <c r="Q2600" t="s">
        <v>8271</v>
      </c>
      <c r="R2600" s="5">
        <f>Table1[[#This Row],[pledged]]/D2600</f>
        <v>2.1333333333333333E-2</v>
      </c>
      <c r="S2600" s="6">
        <f>IFERROR(Table1[[#This Row],[pledged]]/Table1[[#This Row],[backers_count]],0)</f>
        <v>8</v>
      </c>
      <c r="T2600" s="5" t="s">
        <v>8317</v>
      </c>
      <c r="U2600" s="5" t="s">
        <v>8318</v>
      </c>
    </row>
    <row r="2601" spans="1:21" ht="45" x14ac:dyDescent="0.2">
      <c r="A2601">
        <v>4090</v>
      </c>
      <c r="B2601" s="3" t="s">
        <v>4086</v>
      </c>
      <c r="C2601" s="3" t="s">
        <v>8193</v>
      </c>
      <c r="D2601">
        <v>1000</v>
      </c>
      <c r="E2601">
        <v>32</v>
      </c>
      <c r="F2601" t="s">
        <v>8221</v>
      </c>
      <c r="G2601" t="s">
        <v>8224</v>
      </c>
      <c r="H2601" t="s">
        <v>8246</v>
      </c>
      <c r="I2601">
        <v>1438959600</v>
      </c>
      <c r="J2601" s="14" t="str">
        <f>TEXT(((Table1[[#This Row],[deadline]]/60/60)/24)+DATE(1970,1,1),"mmm")</f>
        <v>Aug</v>
      </c>
      <c r="K2601" s="14" t="str">
        <f>TEXT(((Table1[[#This Row],[deadline]]/60/60)/24)+DATE(1970,1,1),"yyyy")</f>
        <v>2015</v>
      </c>
      <c r="L2601">
        <v>1437754137</v>
      </c>
      <c r="M2601">
        <f>((Table1[[#This Row],[launched_at]]/60/60)/24)+DATE(1970,1,1)+(-5/24)</f>
        <v>42209.464548611104</v>
      </c>
      <c r="N2601" t="b">
        <v>0</v>
      </c>
      <c r="O2601">
        <v>3</v>
      </c>
      <c r="P2601" t="b">
        <v>0</v>
      </c>
      <c r="Q2601" t="s">
        <v>8271</v>
      </c>
      <c r="R2601" s="5">
        <f>Table1[[#This Row],[pledged]]/D2601</f>
        <v>3.2000000000000001E-2</v>
      </c>
      <c r="S2601" s="6">
        <f>IFERROR(Table1[[#This Row],[pledged]]/Table1[[#This Row],[backers_count]],0)</f>
        <v>10.666666666666666</v>
      </c>
      <c r="T2601" s="5" t="s">
        <v>8317</v>
      </c>
      <c r="U2601" s="5" t="s">
        <v>8318</v>
      </c>
    </row>
    <row r="2602" spans="1:21" ht="45" x14ac:dyDescent="0.2">
      <c r="A2602">
        <v>494</v>
      </c>
      <c r="B2602" s="3" t="s">
        <v>495</v>
      </c>
      <c r="C2602" s="3" t="s">
        <v>4604</v>
      </c>
      <c r="D2602">
        <v>20000</v>
      </c>
      <c r="E2602">
        <v>31</v>
      </c>
      <c r="F2602" t="s">
        <v>8221</v>
      </c>
      <c r="G2602" t="s">
        <v>8224</v>
      </c>
      <c r="H2602" t="s">
        <v>8246</v>
      </c>
      <c r="I2602">
        <v>1404356400</v>
      </c>
      <c r="J2602" s="14" t="str">
        <f>TEXT(((Table1[[#This Row],[deadline]]/60/60)/24)+DATE(1970,1,1),"mmm")</f>
        <v>Jul</v>
      </c>
      <c r="K2602" s="14" t="str">
        <f>TEXT(((Table1[[#This Row],[deadline]]/60/60)/24)+DATE(1970,1,1),"yyyy")</f>
        <v>2014</v>
      </c>
      <c r="L2602">
        <v>1402343765</v>
      </c>
      <c r="M2602" s="13">
        <f>((Table1[[#This Row],[launched_at]]/60/60)/24)+DATE(1970,1,1)+(-5/24)</f>
        <v>41799.62228009259</v>
      </c>
      <c r="N2602" t="b">
        <v>0</v>
      </c>
      <c r="O2602">
        <v>3</v>
      </c>
      <c r="P2602" t="b">
        <v>0</v>
      </c>
      <c r="Q2602" t="s">
        <v>8270</v>
      </c>
      <c r="R2602" s="5">
        <f>Table1[[#This Row],[pledged]]/D2602</f>
        <v>1.5499999999999999E-3</v>
      </c>
      <c r="S2602" s="6">
        <f>IFERROR(Table1[[#This Row],[pledged]]/Table1[[#This Row],[backers_count]],0)</f>
        <v>10.333333333333334</v>
      </c>
      <c r="T2602" s="5" t="s">
        <v>8310</v>
      </c>
      <c r="U2602" s="5" t="s">
        <v>8316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 t="str">
        <f>TEXT(((Table1[[#This Row],[deadline]]/60/60)/24)+DATE(1970,1,1),"mmm")</f>
        <v>Sep</v>
      </c>
      <c r="K2603" s="14" t="str">
        <f>TEXT(((Table1[[#This Row],[deadline]]/60/60)/24)+DATE(1970,1,1),"yyyy")</f>
        <v>2012</v>
      </c>
      <c r="L2603">
        <v>1346276349</v>
      </c>
      <c r="M2603">
        <f>((Table1[[#This Row],[launched_at]]/60/60)/24)+DATE(1970,1,1)+(-5/24)</f>
        <v>41150.69385416666</v>
      </c>
      <c r="N2603" t="b">
        <v>1</v>
      </c>
      <c r="O2603">
        <v>151</v>
      </c>
      <c r="P2603" t="b">
        <v>1</v>
      </c>
      <c r="Q2603" t="s">
        <v>8301</v>
      </c>
      <c r="R2603" s="5">
        <f>Table1[[#This Row],[pledged]]/D2603</f>
        <v>6.6139999999999999</v>
      </c>
      <c r="S2603" s="6">
        <f>IFERROR(Table1[[#This Row],[pledged]]/Table1[[#This Row],[backers_count]],0)</f>
        <v>21.900662251655628</v>
      </c>
      <c r="T2603" s="5" t="s">
        <v>8319</v>
      </c>
      <c r="U2603" s="5" t="s">
        <v>8355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 t="str">
        <f>TEXT(((Table1[[#This Row],[deadline]]/60/60)/24)+DATE(1970,1,1),"mmm")</f>
        <v>Nov</v>
      </c>
      <c r="K2604" s="14" t="str">
        <f>TEXT(((Table1[[#This Row],[deadline]]/60/60)/24)+DATE(1970,1,1),"yyyy")</f>
        <v>2014</v>
      </c>
      <c r="L2604">
        <v>1412358968</v>
      </c>
      <c r="M2604">
        <f>((Table1[[#This Row],[launched_at]]/60/60)/24)+DATE(1970,1,1)+(-5/24)</f>
        <v>41915.538981481477</v>
      </c>
      <c r="N2604" t="b">
        <v>1</v>
      </c>
      <c r="O2604">
        <v>489</v>
      </c>
      <c r="P2604" t="b">
        <v>1</v>
      </c>
      <c r="Q2604" t="s">
        <v>8301</v>
      </c>
      <c r="R2604" s="5">
        <f>Table1[[#This Row],[pledged]]/D2604</f>
        <v>3.2609166666666667</v>
      </c>
      <c r="S2604" s="6">
        <f>IFERROR(Table1[[#This Row],[pledged]]/Table1[[#This Row],[backers_count]],0)</f>
        <v>80.022494887525568</v>
      </c>
      <c r="T2604" s="5" t="s">
        <v>8319</v>
      </c>
      <c r="U2604" s="5" t="s">
        <v>8355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 t="str">
        <f>TEXT(((Table1[[#This Row],[deadline]]/60/60)/24)+DATE(1970,1,1),"mmm")</f>
        <v>Dec</v>
      </c>
      <c r="K2605" s="14" t="str">
        <f>TEXT(((Table1[[#This Row],[deadline]]/60/60)/24)+DATE(1970,1,1),"yyyy")</f>
        <v>2013</v>
      </c>
      <c r="L2605">
        <v>1386626054</v>
      </c>
      <c r="M2605">
        <f>((Table1[[#This Row],[launched_at]]/60/60)/24)+DATE(1970,1,1)+(-5/24)</f>
        <v>41617.704328703701</v>
      </c>
      <c r="N2605" t="b">
        <v>1</v>
      </c>
      <c r="O2605">
        <v>50</v>
      </c>
      <c r="P2605" t="b">
        <v>1</v>
      </c>
      <c r="Q2605" t="s">
        <v>8301</v>
      </c>
      <c r="R2605" s="5">
        <f>Table1[[#This Row],[pledged]]/D2605</f>
        <v>1.0148571428571429</v>
      </c>
      <c r="S2605" s="6">
        <f>IFERROR(Table1[[#This Row],[pledged]]/Table1[[#This Row],[backers_count]],0)</f>
        <v>35.520000000000003</v>
      </c>
      <c r="T2605" s="5" t="s">
        <v>8319</v>
      </c>
      <c r="U2605" s="5" t="s">
        <v>8355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 t="str">
        <f>TEXT(((Table1[[#This Row],[deadline]]/60/60)/24)+DATE(1970,1,1),"mmm")</f>
        <v>Apr</v>
      </c>
      <c r="K2606" s="14" t="str">
        <f>TEXT(((Table1[[#This Row],[deadline]]/60/60)/24)+DATE(1970,1,1),"yyyy")</f>
        <v>2012</v>
      </c>
      <c r="L2606">
        <v>1333070023</v>
      </c>
      <c r="M2606">
        <f>((Table1[[#This Row],[launched_at]]/60/60)/24)+DATE(1970,1,1)+(-5/24)</f>
        <v>40997.842858796292</v>
      </c>
      <c r="N2606" t="b">
        <v>1</v>
      </c>
      <c r="O2606">
        <v>321</v>
      </c>
      <c r="P2606" t="b">
        <v>1</v>
      </c>
      <c r="Q2606" t="s">
        <v>8301</v>
      </c>
      <c r="R2606" s="5">
        <f>Table1[[#This Row],[pledged]]/D2606</f>
        <v>1.0421799999999999</v>
      </c>
      <c r="S2606" s="6">
        <f>IFERROR(Table1[[#This Row],[pledged]]/Table1[[#This Row],[backers_count]],0)</f>
        <v>64.933333333333323</v>
      </c>
      <c r="T2606" s="5" t="s">
        <v>8319</v>
      </c>
      <c r="U2606" s="5" t="s">
        <v>8355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 t="str">
        <f>TEXT(((Table1[[#This Row],[deadline]]/60/60)/24)+DATE(1970,1,1),"mmm")</f>
        <v>Jun</v>
      </c>
      <c r="K2607" s="14" t="str">
        <f>TEXT(((Table1[[#This Row],[deadline]]/60/60)/24)+DATE(1970,1,1),"yyyy")</f>
        <v>2016</v>
      </c>
      <c r="L2607">
        <v>1463576390</v>
      </c>
      <c r="M2607">
        <f>((Table1[[#This Row],[launched_at]]/60/60)/24)+DATE(1970,1,1)+(-5/24)</f>
        <v>42508.33321759259</v>
      </c>
      <c r="N2607" t="b">
        <v>1</v>
      </c>
      <c r="O2607">
        <v>1762</v>
      </c>
      <c r="P2607" t="b">
        <v>1</v>
      </c>
      <c r="Q2607" t="s">
        <v>8301</v>
      </c>
      <c r="R2607" s="5">
        <f>Table1[[#This Row],[pledged]]/D2607</f>
        <v>1.0742157000000001</v>
      </c>
      <c r="S2607" s="6">
        <f>IFERROR(Table1[[#This Row],[pledged]]/Table1[[#This Row],[backers_count]],0)</f>
        <v>60.965703745743475</v>
      </c>
      <c r="T2607" s="5" t="s">
        <v>8319</v>
      </c>
      <c r="U2607" s="5" t="s">
        <v>8355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 t="str">
        <f>TEXT(((Table1[[#This Row],[deadline]]/60/60)/24)+DATE(1970,1,1),"mmm")</f>
        <v>Apr</v>
      </c>
      <c r="K2608" s="14" t="str">
        <f>TEXT(((Table1[[#This Row],[deadline]]/60/60)/24)+DATE(1970,1,1),"yyyy")</f>
        <v>2014</v>
      </c>
      <c r="L2608">
        <v>1396026382</v>
      </c>
      <c r="M2608">
        <f>((Table1[[#This Row],[launched_at]]/60/60)/24)+DATE(1970,1,1)+(-5/24)</f>
        <v>41726.504421296297</v>
      </c>
      <c r="N2608" t="b">
        <v>1</v>
      </c>
      <c r="O2608">
        <v>385</v>
      </c>
      <c r="P2608" t="b">
        <v>1</v>
      </c>
      <c r="Q2608" t="s">
        <v>8301</v>
      </c>
      <c r="R2608" s="5">
        <f>Table1[[#This Row],[pledged]]/D2608</f>
        <v>1.1005454545454545</v>
      </c>
      <c r="S2608" s="6">
        <f>IFERROR(Table1[[#This Row],[pledged]]/Table1[[#This Row],[backers_count]],0)</f>
        <v>31.444155844155844</v>
      </c>
      <c r="T2608" s="5" t="s">
        <v>8319</v>
      </c>
      <c r="U2608" s="5" t="s">
        <v>8355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 t="str">
        <f>TEXT(((Table1[[#This Row],[deadline]]/60/60)/24)+DATE(1970,1,1),"mmm")</f>
        <v>Aug</v>
      </c>
      <c r="K2609" s="14" t="str">
        <f>TEXT(((Table1[[#This Row],[deadline]]/60/60)/24)+DATE(1970,1,1),"yyyy")</f>
        <v>2015</v>
      </c>
      <c r="L2609">
        <v>1435611572</v>
      </c>
      <c r="M2609">
        <f>((Table1[[#This Row],[launched_at]]/60/60)/24)+DATE(1970,1,1)+(-5/24)</f>
        <v>42184.666342592587</v>
      </c>
      <c r="N2609" t="b">
        <v>1</v>
      </c>
      <c r="O2609">
        <v>398</v>
      </c>
      <c r="P2609" t="b">
        <v>1</v>
      </c>
      <c r="Q2609" t="s">
        <v>8301</v>
      </c>
      <c r="R2609" s="5">
        <f>Table1[[#This Row],[pledged]]/D2609</f>
        <v>4.077</v>
      </c>
      <c r="S2609" s="6">
        <f>IFERROR(Table1[[#This Row],[pledged]]/Table1[[#This Row],[backers_count]],0)</f>
        <v>81.949748743718587</v>
      </c>
      <c r="T2609" s="5" t="s">
        <v>8319</v>
      </c>
      <c r="U2609" s="5" t="s">
        <v>8355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 t="str">
        <f>TEXT(((Table1[[#This Row],[deadline]]/60/60)/24)+DATE(1970,1,1),"mmm")</f>
        <v>Mar</v>
      </c>
      <c r="K2610" s="14" t="str">
        <f>TEXT(((Table1[[#This Row],[deadline]]/60/60)/24)+DATE(1970,1,1),"yyyy")</f>
        <v>2017</v>
      </c>
      <c r="L2610">
        <v>1485976468</v>
      </c>
      <c r="M2610">
        <f>((Table1[[#This Row],[launched_at]]/60/60)/24)+DATE(1970,1,1)+(-5/24)</f>
        <v>42767.593379629623</v>
      </c>
      <c r="N2610" t="b">
        <v>1</v>
      </c>
      <c r="O2610">
        <v>304</v>
      </c>
      <c r="P2610" t="b">
        <v>1</v>
      </c>
      <c r="Q2610" t="s">
        <v>8301</v>
      </c>
      <c r="R2610" s="5">
        <f>Table1[[#This Row],[pledged]]/D2610</f>
        <v>2.2392500000000002</v>
      </c>
      <c r="S2610" s="6">
        <f>IFERROR(Table1[[#This Row],[pledged]]/Table1[[#This Row],[backers_count]],0)</f>
        <v>58.92763157894737</v>
      </c>
      <c r="T2610" s="5" t="s">
        <v>8319</v>
      </c>
      <c r="U2610" s="5" t="s">
        <v>8355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 t="str">
        <f>TEXT(((Table1[[#This Row],[deadline]]/60/60)/24)+DATE(1970,1,1),"mmm")</f>
        <v>Jul</v>
      </c>
      <c r="K2611" s="14" t="str">
        <f>TEXT(((Table1[[#This Row],[deadline]]/60/60)/24)+DATE(1970,1,1),"yyyy")</f>
        <v>2012</v>
      </c>
      <c r="L2611">
        <v>1339738951</v>
      </c>
      <c r="M2611">
        <f>((Table1[[#This Row],[launched_at]]/60/60)/24)+DATE(1970,1,1)+(-5/24)</f>
        <v>41075.02952546296</v>
      </c>
      <c r="N2611" t="b">
        <v>1</v>
      </c>
      <c r="O2611">
        <v>676</v>
      </c>
      <c r="P2611" t="b">
        <v>1</v>
      </c>
      <c r="Q2611" t="s">
        <v>8301</v>
      </c>
      <c r="R2611" s="5">
        <f>Table1[[#This Row],[pledged]]/D2611</f>
        <v>3.038011142857143</v>
      </c>
      <c r="S2611" s="6">
        <f>IFERROR(Table1[[#This Row],[pledged]]/Table1[[#This Row],[backers_count]],0)</f>
        <v>157.29347633136095</v>
      </c>
      <c r="T2611" s="5" t="s">
        <v>8319</v>
      </c>
      <c r="U2611" s="5" t="s">
        <v>8355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 t="str">
        <f>TEXT(((Table1[[#This Row],[deadline]]/60/60)/24)+DATE(1970,1,1),"mmm")</f>
        <v>Aug</v>
      </c>
      <c r="K2612" s="14" t="str">
        <f>TEXT(((Table1[[#This Row],[deadline]]/60/60)/24)+DATE(1970,1,1),"yyyy")</f>
        <v>2016</v>
      </c>
      <c r="L2612">
        <v>1468444125</v>
      </c>
      <c r="M2612">
        <f>((Table1[[#This Row],[launched_at]]/60/60)/24)+DATE(1970,1,1)+(-5/24)</f>
        <v>42564.672743055555</v>
      </c>
      <c r="N2612" t="b">
        <v>1</v>
      </c>
      <c r="O2612">
        <v>577</v>
      </c>
      <c r="P2612" t="b">
        <v>1</v>
      </c>
      <c r="Q2612" t="s">
        <v>8301</v>
      </c>
      <c r="R2612" s="5">
        <f>Table1[[#This Row],[pledged]]/D2612</f>
        <v>1.4132510432681749</v>
      </c>
      <c r="S2612" s="6">
        <f>IFERROR(Table1[[#This Row],[pledged]]/Table1[[#This Row],[backers_count]],0)</f>
        <v>55.758509532062391</v>
      </c>
      <c r="T2612" s="5" t="s">
        <v>8319</v>
      </c>
      <c r="U2612" s="5" t="s">
        <v>8355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 t="str">
        <f>TEXT(((Table1[[#This Row],[deadline]]/60/60)/24)+DATE(1970,1,1),"mmm")</f>
        <v>Jan</v>
      </c>
      <c r="K2613" s="14" t="str">
        <f>TEXT(((Table1[[#This Row],[deadline]]/60/60)/24)+DATE(1970,1,1),"yyyy")</f>
        <v>2017</v>
      </c>
      <c r="L2613">
        <v>1480493014</v>
      </c>
      <c r="M2613">
        <f>((Table1[[#This Row],[launched_at]]/60/60)/24)+DATE(1970,1,1)+(-5/24)</f>
        <v>42704.127476851849</v>
      </c>
      <c r="N2613" t="b">
        <v>1</v>
      </c>
      <c r="O2613">
        <v>3663</v>
      </c>
      <c r="P2613" t="b">
        <v>1</v>
      </c>
      <c r="Q2613" t="s">
        <v>8301</v>
      </c>
      <c r="R2613" s="5">
        <f>Table1[[#This Row],[pledged]]/D2613</f>
        <v>27.906363636363636</v>
      </c>
      <c r="S2613" s="6">
        <f>IFERROR(Table1[[#This Row],[pledged]]/Table1[[#This Row],[backers_count]],0)</f>
        <v>83.802893802893806</v>
      </c>
      <c r="T2613" s="5" t="s">
        <v>8319</v>
      </c>
      <c r="U2613" s="5" t="s">
        <v>8355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 t="str">
        <f>TEXT(((Table1[[#This Row],[deadline]]/60/60)/24)+DATE(1970,1,1),"mmm")</f>
        <v>Jan</v>
      </c>
      <c r="K2614" s="14" t="str">
        <f>TEXT(((Table1[[#This Row],[deadline]]/60/60)/24)+DATE(1970,1,1),"yyyy")</f>
        <v>2015</v>
      </c>
      <c r="L2614">
        <v>1418095570</v>
      </c>
      <c r="M2614">
        <f>((Table1[[#This Row],[launched_at]]/60/60)/24)+DATE(1970,1,1)+(-5/24)</f>
        <v>41981.934837962959</v>
      </c>
      <c r="N2614" t="b">
        <v>1</v>
      </c>
      <c r="O2614">
        <v>294</v>
      </c>
      <c r="P2614" t="b">
        <v>1</v>
      </c>
      <c r="Q2614" t="s">
        <v>8301</v>
      </c>
      <c r="R2614" s="5">
        <f>Table1[[#This Row],[pledged]]/D2614</f>
        <v>1.7176130000000001</v>
      </c>
      <c r="S2614" s="6">
        <f>IFERROR(Table1[[#This Row],[pledged]]/Table1[[#This Row],[backers_count]],0)</f>
        <v>58.422210884353746</v>
      </c>
      <c r="T2614" s="5" t="s">
        <v>8319</v>
      </c>
      <c r="U2614" s="5" t="s">
        <v>8355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 t="str">
        <f>TEXT(((Table1[[#This Row],[deadline]]/60/60)/24)+DATE(1970,1,1),"mmm")</f>
        <v>Sep</v>
      </c>
      <c r="K2615" s="14" t="str">
        <f>TEXT(((Table1[[#This Row],[deadline]]/60/60)/24)+DATE(1970,1,1),"yyyy")</f>
        <v>2012</v>
      </c>
      <c r="L2615">
        <v>1345664294</v>
      </c>
      <c r="M2615">
        <f>((Table1[[#This Row],[launched_at]]/60/60)/24)+DATE(1970,1,1)+(-5/24)</f>
        <v>41143.609884259255</v>
      </c>
      <c r="N2615" t="b">
        <v>1</v>
      </c>
      <c r="O2615">
        <v>28</v>
      </c>
      <c r="P2615" t="b">
        <v>1</v>
      </c>
      <c r="Q2615" t="s">
        <v>8301</v>
      </c>
      <c r="R2615" s="5">
        <f>Table1[[#This Row],[pledged]]/D2615</f>
        <v>1.0101333333333333</v>
      </c>
      <c r="S2615" s="6">
        <f>IFERROR(Table1[[#This Row],[pledged]]/Table1[[#This Row],[backers_count]],0)</f>
        <v>270.57142857142856</v>
      </c>
      <c r="T2615" s="5" t="s">
        <v>8319</v>
      </c>
      <c r="U2615" s="5" t="s">
        <v>8355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 t="str">
        <f>TEXT(((Table1[[#This Row],[deadline]]/60/60)/24)+DATE(1970,1,1),"mmm")</f>
        <v>Apr</v>
      </c>
      <c r="K2616" s="14" t="str">
        <f>TEXT(((Table1[[#This Row],[deadline]]/60/60)/24)+DATE(1970,1,1),"yyyy")</f>
        <v>2014</v>
      </c>
      <c r="L2616">
        <v>1396371612</v>
      </c>
      <c r="M2616">
        <f>((Table1[[#This Row],[launched_at]]/60/60)/24)+DATE(1970,1,1)+(-5/24)</f>
        <v>41730.500138888885</v>
      </c>
      <c r="N2616" t="b">
        <v>1</v>
      </c>
      <c r="O2616">
        <v>100</v>
      </c>
      <c r="P2616" t="b">
        <v>1</v>
      </c>
      <c r="Q2616" t="s">
        <v>8301</v>
      </c>
      <c r="R2616" s="5">
        <f>Table1[[#This Row],[pledged]]/D2616</f>
        <v>1.02</v>
      </c>
      <c r="S2616" s="6">
        <f>IFERROR(Table1[[#This Row],[pledged]]/Table1[[#This Row],[backers_count]],0)</f>
        <v>107.1</v>
      </c>
      <c r="T2616" s="5" t="s">
        <v>8319</v>
      </c>
      <c r="U2616" s="5" t="s">
        <v>8355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 t="str">
        <f>TEXT(((Table1[[#This Row],[deadline]]/60/60)/24)+DATE(1970,1,1),"mmm")</f>
        <v>Apr</v>
      </c>
      <c r="K2617" s="14" t="str">
        <f>TEXT(((Table1[[#This Row],[deadline]]/60/60)/24)+DATE(1970,1,1),"yyyy")</f>
        <v>2016</v>
      </c>
      <c r="L2617">
        <v>1458820564</v>
      </c>
      <c r="M2617">
        <f>((Table1[[#This Row],[launched_at]]/60/60)/24)+DATE(1970,1,1)+(-5/24)</f>
        <v>42453.288935185185</v>
      </c>
      <c r="N2617" t="b">
        <v>0</v>
      </c>
      <c r="O2617">
        <v>72</v>
      </c>
      <c r="P2617" t="b">
        <v>1</v>
      </c>
      <c r="Q2617" t="s">
        <v>8301</v>
      </c>
      <c r="R2617" s="5">
        <f>Table1[[#This Row],[pledged]]/D2617</f>
        <v>1.6976511744127936</v>
      </c>
      <c r="S2617" s="6">
        <f>IFERROR(Table1[[#This Row],[pledged]]/Table1[[#This Row],[backers_count]],0)</f>
        <v>47.180555555555557</v>
      </c>
      <c r="T2617" s="5" t="s">
        <v>8319</v>
      </c>
      <c r="U2617" s="5" t="s">
        <v>8355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 t="str">
        <f>TEXT(((Table1[[#This Row],[deadline]]/60/60)/24)+DATE(1970,1,1),"mmm")</f>
        <v>Aug</v>
      </c>
      <c r="K2618" s="14" t="str">
        <f>TEXT(((Table1[[#This Row],[deadline]]/60/60)/24)+DATE(1970,1,1),"yyyy")</f>
        <v>2015</v>
      </c>
      <c r="L2618">
        <v>1437954729</v>
      </c>
      <c r="M2618">
        <f>((Table1[[#This Row],[launched_at]]/60/60)/24)+DATE(1970,1,1)+(-5/24)</f>
        <v>42211.786215277774</v>
      </c>
      <c r="N2618" t="b">
        <v>1</v>
      </c>
      <c r="O2618">
        <v>238</v>
      </c>
      <c r="P2618" t="b">
        <v>1</v>
      </c>
      <c r="Q2618" t="s">
        <v>8301</v>
      </c>
      <c r="R2618" s="5">
        <f>Table1[[#This Row],[pledged]]/D2618</f>
        <v>1.14534</v>
      </c>
      <c r="S2618" s="6">
        <f>IFERROR(Table1[[#This Row],[pledged]]/Table1[[#This Row],[backers_count]],0)</f>
        <v>120.30882352941177</v>
      </c>
      <c r="T2618" s="5" t="s">
        <v>8319</v>
      </c>
      <c r="U2618" s="5" t="s">
        <v>8355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 t="str">
        <f>TEXT(((Table1[[#This Row],[deadline]]/60/60)/24)+DATE(1970,1,1),"mmm")</f>
        <v>Oct</v>
      </c>
      <c r="K2619" s="14" t="str">
        <f>TEXT(((Table1[[#This Row],[deadline]]/60/60)/24)+DATE(1970,1,1),"yyyy")</f>
        <v>2014</v>
      </c>
      <c r="L2619">
        <v>1411246751</v>
      </c>
      <c r="M2619">
        <f>((Table1[[#This Row],[launched_at]]/60/60)/24)+DATE(1970,1,1)+(-5/24)</f>
        <v>41902.666099537033</v>
      </c>
      <c r="N2619" t="b">
        <v>1</v>
      </c>
      <c r="O2619">
        <v>159</v>
      </c>
      <c r="P2619" t="b">
        <v>1</v>
      </c>
      <c r="Q2619" t="s">
        <v>8301</v>
      </c>
      <c r="R2619" s="5">
        <f>Table1[[#This Row],[pledged]]/D2619</f>
        <v>8.7759999999999998</v>
      </c>
      <c r="S2619" s="6">
        <f>IFERROR(Table1[[#This Row],[pledged]]/Table1[[#This Row],[backers_count]],0)</f>
        <v>27.59748427672956</v>
      </c>
      <c r="T2619" s="5" t="s">
        <v>8319</v>
      </c>
      <c r="U2619" s="5" t="s">
        <v>8355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 t="str">
        <f>TEXT(((Table1[[#This Row],[deadline]]/60/60)/24)+DATE(1970,1,1),"mmm")</f>
        <v>Dec</v>
      </c>
      <c r="K2620" s="14" t="str">
        <f>TEXT(((Table1[[#This Row],[deadline]]/60/60)/24)+DATE(1970,1,1),"yyyy")</f>
        <v>2015</v>
      </c>
      <c r="L2620">
        <v>1443812461</v>
      </c>
      <c r="M2620">
        <f>((Table1[[#This Row],[launched_at]]/60/60)/24)+DATE(1970,1,1)+(-5/24)</f>
        <v>42279.584039351852</v>
      </c>
      <c r="N2620" t="b">
        <v>1</v>
      </c>
      <c r="O2620">
        <v>77</v>
      </c>
      <c r="P2620" t="b">
        <v>1</v>
      </c>
      <c r="Q2620" t="s">
        <v>8301</v>
      </c>
      <c r="R2620" s="5">
        <f>Table1[[#This Row],[pledged]]/D2620</f>
        <v>1.0538666666666667</v>
      </c>
      <c r="S2620" s="6">
        <f>IFERROR(Table1[[#This Row],[pledged]]/Table1[[#This Row],[backers_count]],0)</f>
        <v>205.2987012987013</v>
      </c>
      <c r="T2620" s="5" t="s">
        <v>8319</v>
      </c>
      <c r="U2620" s="5" t="s">
        <v>8355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 t="str">
        <f>TEXT(((Table1[[#This Row],[deadline]]/60/60)/24)+DATE(1970,1,1),"mmm")</f>
        <v>Oct</v>
      </c>
      <c r="K2621" s="14" t="str">
        <f>TEXT(((Table1[[#This Row],[deadline]]/60/60)/24)+DATE(1970,1,1),"yyyy")</f>
        <v>2015</v>
      </c>
      <c r="L2621">
        <v>1443302004</v>
      </c>
      <c r="M2621">
        <f>((Table1[[#This Row],[launched_at]]/60/60)/24)+DATE(1970,1,1)+(-5/24)</f>
        <v>42273.67597222222</v>
      </c>
      <c r="N2621" t="b">
        <v>1</v>
      </c>
      <c r="O2621">
        <v>53</v>
      </c>
      <c r="P2621" t="b">
        <v>1</v>
      </c>
      <c r="Q2621" t="s">
        <v>8301</v>
      </c>
      <c r="R2621" s="5">
        <f>Table1[[#This Row],[pledged]]/D2621</f>
        <v>1.8839999999999999</v>
      </c>
      <c r="S2621" s="6">
        <f>IFERROR(Table1[[#This Row],[pledged]]/Table1[[#This Row],[backers_count]],0)</f>
        <v>35.547169811320757</v>
      </c>
      <c r="T2621" s="5" t="s">
        <v>8319</v>
      </c>
      <c r="U2621" s="5" t="s">
        <v>8355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 t="str">
        <f>TEXT(((Table1[[#This Row],[deadline]]/60/60)/24)+DATE(1970,1,1),"mmm")</f>
        <v>Oct</v>
      </c>
      <c r="K2622" s="14" t="str">
        <f>TEXT(((Table1[[#This Row],[deadline]]/60/60)/24)+DATE(1970,1,1),"yyyy")</f>
        <v>2015</v>
      </c>
      <c r="L2622">
        <v>1441339242</v>
      </c>
      <c r="M2622">
        <f>((Table1[[#This Row],[launched_at]]/60/60)/24)+DATE(1970,1,1)+(-5/24)</f>
        <v>42250.958819444444</v>
      </c>
      <c r="N2622" t="b">
        <v>1</v>
      </c>
      <c r="O2622">
        <v>1251</v>
      </c>
      <c r="P2622" t="b">
        <v>1</v>
      </c>
      <c r="Q2622" t="s">
        <v>8301</v>
      </c>
      <c r="R2622" s="5">
        <f>Table1[[#This Row],[pledged]]/D2622</f>
        <v>1.436523076923077</v>
      </c>
      <c r="S2622" s="6">
        <f>IFERROR(Table1[[#This Row],[pledged]]/Table1[[#This Row],[backers_count]],0)</f>
        <v>74.639488409272587</v>
      </c>
      <c r="T2622" s="5" t="s">
        <v>8319</v>
      </c>
      <c r="U2622" s="5" t="s">
        <v>8355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 t="str">
        <f>TEXT(((Table1[[#This Row],[deadline]]/60/60)/24)+DATE(1970,1,1),"mmm")</f>
        <v>May</v>
      </c>
      <c r="K2623" s="14" t="str">
        <f>TEXT(((Table1[[#This Row],[deadline]]/60/60)/24)+DATE(1970,1,1),"yyyy")</f>
        <v>2015</v>
      </c>
      <c r="L2623">
        <v>1429638988</v>
      </c>
      <c r="M2623">
        <f>((Table1[[#This Row],[launched_at]]/60/60)/24)+DATE(1970,1,1)+(-5/24)</f>
        <v>42115.539212962954</v>
      </c>
      <c r="N2623" t="b">
        <v>1</v>
      </c>
      <c r="O2623">
        <v>465</v>
      </c>
      <c r="P2623" t="b">
        <v>1</v>
      </c>
      <c r="Q2623" t="s">
        <v>8301</v>
      </c>
      <c r="R2623" s="5">
        <f>Table1[[#This Row],[pledged]]/D2623</f>
        <v>1.4588000000000001</v>
      </c>
      <c r="S2623" s="6">
        <f>IFERROR(Table1[[#This Row],[pledged]]/Table1[[#This Row],[backers_count]],0)</f>
        <v>47.058064516129029</v>
      </c>
      <c r="T2623" s="5" t="s">
        <v>8319</v>
      </c>
      <c r="U2623" s="5" t="s">
        <v>8355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 t="str">
        <f>TEXT(((Table1[[#This Row],[deadline]]/60/60)/24)+DATE(1970,1,1),"mmm")</f>
        <v>Dec</v>
      </c>
      <c r="K2624" s="14" t="str">
        <f>TEXT(((Table1[[#This Row],[deadline]]/60/60)/24)+DATE(1970,1,1),"yyyy")</f>
        <v>2016</v>
      </c>
      <c r="L2624">
        <v>1479232216</v>
      </c>
      <c r="M2624">
        <f>((Table1[[#This Row],[launched_at]]/60/60)/24)+DATE(1970,1,1)+(-5/24)</f>
        <v>42689.534907407404</v>
      </c>
      <c r="N2624" t="b">
        <v>0</v>
      </c>
      <c r="O2624">
        <v>74</v>
      </c>
      <c r="P2624" t="b">
        <v>1</v>
      </c>
      <c r="Q2624" t="s">
        <v>8301</v>
      </c>
      <c r="R2624" s="5">
        <f>Table1[[#This Row],[pledged]]/D2624</f>
        <v>1.3118399999999999</v>
      </c>
      <c r="S2624" s="6">
        <f>IFERROR(Table1[[#This Row],[pledged]]/Table1[[#This Row],[backers_count]],0)</f>
        <v>26.591351351351353</v>
      </c>
      <c r="T2624" s="5" t="s">
        <v>8319</v>
      </c>
      <c r="U2624" s="5" t="s">
        <v>8355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 t="str">
        <f>TEXT(((Table1[[#This Row],[deadline]]/60/60)/24)+DATE(1970,1,1),"mmm")</f>
        <v>Dec</v>
      </c>
      <c r="K2625" s="14" t="str">
        <f>TEXT(((Table1[[#This Row],[deadline]]/60/60)/24)+DATE(1970,1,1),"yyyy")</f>
        <v>2016</v>
      </c>
      <c r="L2625">
        <v>1479449366</v>
      </c>
      <c r="M2625">
        <f>((Table1[[#This Row],[launched_at]]/60/60)/24)+DATE(1970,1,1)+(-5/24)</f>
        <v>42692.048217592594</v>
      </c>
      <c r="N2625" t="b">
        <v>0</v>
      </c>
      <c r="O2625">
        <v>62</v>
      </c>
      <c r="P2625" t="b">
        <v>1</v>
      </c>
      <c r="Q2625" t="s">
        <v>8301</v>
      </c>
      <c r="R2625" s="5">
        <f>Table1[[#This Row],[pledged]]/D2625</f>
        <v>1.1399999999999999</v>
      </c>
      <c r="S2625" s="6">
        <f>IFERROR(Table1[[#This Row],[pledged]]/Table1[[#This Row],[backers_count]],0)</f>
        <v>36.774193548387096</v>
      </c>
      <c r="T2625" s="5" t="s">
        <v>8319</v>
      </c>
      <c r="U2625" s="5" t="s">
        <v>8355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 t="str">
        <f>TEXT(((Table1[[#This Row],[deadline]]/60/60)/24)+DATE(1970,1,1),"mmm")</f>
        <v>Sep</v>
      </c>
      <c r="K2626" s="14" t="str">
        <f>TEXT(((Table1[[#This Row],[deadline]]/60/60)/24)+DATE(1970,1,1),"yyyy")</f>
        <v>2012</v>
      </c>
      <c r="L2626">
        <v>1345716422</v>
      </c>
      <c r="M2626">
        <f>((Table1[[#This Row],[launched_at]]/60/60)/24)+DATE(1970,1,1)+(-5/24)</f>
        <v>41144.213217592594</v>
      </c>
      <c r="N2626" t="b">
        <v>0</v>
      </c>
      <c r="O2626">
        <v>3468</v>
      </c>
      <c r="P2626" t="b">
        <v>1</v>
      </c>
      <c r="Q2626" t="s">
        <v>8301</v>
      </c>
      <c r="R2626" s="5">
        <f>Table1[[#This Row],[pledged]]/D2626</f>
        <v>13.794206249999998</v>
      </c>
      <c r="S2626" s="6">
        <f>IFERROR(Table1[[#This Row],[pledged]]/Table1[[#This Row],[backers_count]],0)</f>
        <v>31.820544982698959</v>
      </c>
      <c r="T2626" s="5" t="s">
        <v>8319</v>
      </c>
      <c r="U2626" s="5" t="s">
        <v>8355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 t="str">
        <f>TEXT(((Table1[[#This Row],[deadline]]/60/60)/24)+DATE(1970,1,1),"mmm")</f>
        <v>Nov</v>
      </c>
      <c r="K2627" s="14" t="str">
        <f>TEXT(((Table1[[#This Row],[deadline]]/60/60)/24)+DATE(1970,1,1),"yyyy")</f>
        <v>2016</v>
      </c>
      <c r="L2627">
        <v>1476559608</v>
      </c>
      <c r="M2627">
        <f>((Table1[[#This Row],[launched_at]]/60/60)/24)+DATE(1970,1,1)+(-5/24)</f>
        <v>42658.601944444446</v>
      </c>
      <c r="N2627" t="b">
        <v>0</v>
      </c>
      <c r="O2627">
        <v>52</v>
      </c>
      <c r="P2627" t="b">
        <v>1</v>
      </c>
      <c r="Q2627" t="s">
        <v>8301</v>
      </c>
      <c r="R2627" s="5">
        <f>Table1[[#This Row],[pledged]]/D2627</f>
        <v>9.56</v>
      </c>
      <c r="S2627" s="6">
        <f>IFERROR(Table1[[#This Row],[pledged]]/Table1[[#This Row],[backers_count]],0)</f>
        <v>27.576923076923077</v>
      </c>
      <c r="T2627" s="5" t="s">
        <v>8319</v>
      </c>
      <c r="U2627" s="5" t="s">
        <v>8355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 t="str">
        <f>TEXT(((Table1[[#This Row],[deadline]]/60/60)/24)+DATE(1970,1,1),"mmm")</f>
        <v>Jun</v>
      </c>
      <c r="K2628" s="14" t="str">
        <f>TEXT(((Table1[[#This Row],[deadline]]/60/60)/24)+DATE(1970,1,1),"yyyy")</f>
        <v>2015</v>
      </c>
      <c r="L2628">
        <v>1430751869</v>
      </c>
      <c r="M2628">
        <f>((Table1[[#This Row],[launched_at]]/60/60)/24)+DATE(1970,1,1)+(-5/24)</f>
        <v>42128.41978009259</v>
      </c>
      <c r="N2628" t="b">
        <v>0</v>
      </c>
      <c r="O2628">
        <v>50</v>
      </c>
      <c r="P2628" t="b">
        <v>1</v>
      </c>
      <c r="Q2628" t="s">
        <v>8301</v>
      </c>
      <c r="R2628" s="5">
        <f>Table1[[#This Row],[pledged]]/D2628</f>
        <v>1.1200000000000001</v>
      </c>
      <c r="S2628" s="6">
        <f>IFERROR(Table1[[#This Row],[pledged]]/Table1[[#This Row],[backers_count]],0)</f>
        <v>56</v>
      </c>
      <c r="T2628" s="5" t="s">
        <v>8319</v>
      </c>
      <c r="U2628" s="5" t="s">
        <v>8355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 t="str">
        <f>TEXT(((Table1[[#This Row],[deadline]]/60/60)/24)+DATE(1970,1,1),"mmm")</f>
        <v>Nov</v>
      </c>
      <c r="K2629" s="14" t="str">
        <f>TEXT(((Table1[[#This Row],[deadline]]/60/60)/24)+DATE(1970,1,1),"yyyy")</f>
        <v>2015</v>
      </c>
      <c r="L2629">
        <v>1445975661</v>
      </c>
      <c r="M2629">
        <f>((Table1[[#This Row],[launched_at]]/60/60)/24)+DATE(1970,1,1)+(-5/24)</f>
        <v>42304.621076388888</v>
      </c>
      <c r="N2629" t="b">
        <v>0</v>
      </c>
      <c r="O2629">
        <v>45</v>
      </c>
      <c r="P2629" t="b">
        <v>1</v>
      </c>
      <c r="Q2629" t="s">
        <v>8301</v>
      </c>
      <c r="R2629" s="5">
        <f>Table1[[#This Row],[pledged]]/D2629</f>
        <v>6.4666666666666668</v>
      </c>
      <c r="S2629" s="6">
        <f>IFERROR(Table1[[#This Row],[pledged]]/Table1[[#This Row],[backers_count]],0)</f>
        <v>21.555555555555557</v>
      </c>
      <c r="T2629" s="5" t="s">
        <v>8319</v>
      </c>
      <c r="U2629" s="5" t="s">
        <v>8355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 t="str">
        <f>TEXT(((Table1[[#This Row],[deadline]]/60/60)/24)+DATE(1970,1,1),"mmm")</f>
        <v>Nov</v>
      </c>
      <c r="K2630" s="14" t="str">
        <f>TEXT(((Table1[[#This Row],[deadline]]/60/60)/24)+DATE(1970,1,1),"yyyy")</f>
        <v>2014</v>
      </c>
      <c r="L2630">
        <v>1415661067</v>
      </c>
      <c r="M2630">
        <f>((Table1[[#This Row],[launched_at]]/60/60)/24)+DATE(1970,1,1)+(-5/24)</f>
        <v>41953.757719907408</v>
      </c>
      <c r="N2630" t="b">
        <v>0</v>
      </c>
      <c r="O2630">
        <v>21</v>
      </c>
      <c r="P2630" t="b">
        <v>1</v>
      </c>
      <c r="Q2630" t="s">
        <v>8301</v>
      </c>
      <c r="R2630" s="5">
        <f>Table1[[#This Row],[pledged]]/D2630</f>
        <v>1.1036948748510131</v>
      </c>
      <c r="S2630" s="6">
        <f>IFERROR(Table1[[#This Row],[pledged]]/Table1[[#This Row],[backers_count]],0)</f>
        <v>44.095238095238095</v>
      </c>
      <c r="T2630" s="5" t="s">
        <v>8319</v>
      </c>
      <c r="U2630" s="5" t="s">
        <v>8355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 t="str">
        <f>TEXT(((Table1[[#This Row],[deadline]]/60/60)/24)+DATE(1970,1,1),"mmm")</f>
        <v>May</v>
      </c>
      <c r="K2631" s="14" t="str">
        <f>TEXT(((Table1[[#This Row],[deadline]]/60/60)/24)+DATE(1970,1,1),"yyyy")</f>
        <v>2015</v>
      </c>
      <c r="L2631">
        <v>1429016122</v>
      </c>
      <c r="M2631">
        <f>((Table1[[#This Row],[launched_at]]/60/60)/24)+DATE(1970,1,1)+(-5/24)</f>
        <v>42108.330115740733</v>
      </c>
      <c r="N2631" t="b">
        <v>0</v>
      </c>
      <c r="O2631">
        <v>100</v>
      </c>
      <c r="P2631" t="b">
        <v>1</v>
      </c>
      <c r="Q2631" t="s">
        <v>8301</v>
      </c>
      <c r="R2631" s="5">
        <f>Table1[[#This Row],[pledged]]/D2631</f>
        <v>1.2774000000000001</v>
      </c>
      <c r="S2631" s="6">
        <f>IFERROR(Table1[[#This Row],[pledged]]/Table1[[#This Row],[backers_count]],0)</f>
        <v>63.87</v>
      </c>
      <c r="T2631" s="5" t="s">
        <v>8319</v>
      </c>
      <c r="U2631" s="5" t="s">
        <v>8355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 t="str">
        <f>TEXT(((Table1[[#This Row],[deadline]]/60/60)/24)+DATE(1970,1,1),"mmm")</f>
        <v>Jun</v>
      </c>
      <c r="K2632" s="14" t="str">
        <f>TEXT(((Table1[[#This Row],[deadline]]/60/60)/24)+DATE(1970,1,1),"yyyy")</f>
        <v>2016</v>
      </c>
      <c r="L2632">
        <v>1464921112</v>
      </c>
      <c r="M2632">
        <f>((Table1[[#This Row],[launched_at]]/60/60)/24)+DATE(1970,1,1)+(-5/24)</f>
        <v>42523.897129629629</v>
      </c>
      <c r="N2632" t="b">
        <v>0</v>
      </c>
      <c r="O2632">
        <v>81</v>
      </c>
      <c r="P2632" t="b">
        <v>1</v>
      </c>
      <c r="Q2632" t="s">
        <v>8301</v>
      </c>
      <c r="R2632" s="5">
        <f>Table1[[#This Row],[pledged]]/D2632</f>
        <v>1.579</v>
      </c>
      <c r="S2632" s="6">
        <f>IFERROR(Table1[[#This Row],[pledged]]/Table1[[#This Row],[backers_count]],0)</f>
        <v>38.987654320987652</v>
      </c>
      <c r="T2632" s="5" t="s">
        <v>8319</v>
      </c>
      <c r="U2632" s="5" t="s">
        <v>8355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 t="str">
        <f>TEXT(((Table1[[#This Row],[deadline]]/60/60)/24)+DATE(1970,1,1),"mmm")</f>
        <v>Aug</v>
      </c>
      <c r="K2633" s="14" t="str">
        <f>TEXT(((Table1[[#This Row],[deadline]]/60/60)/24)+DATE(1970,1,1),"yyyy")</f>
        <v>2015</v>
      </c>
      <c r="L2633">
        <v>1438488227</v>
      </c>
      <c r="M2633">
        <f>((Table1[[#This Row],[launched_at]]/60/60)/24)+DATE(1970,1,1)+(-5/24)</f>
        <v>42217.960960648146</v>
      </c>
      <c r="N2633" t="b">
        <v>0</v>
      </c>
      <c r="O2633">
        <v>286</v>
      </c>
      <c r="P2633" t="b">
        <v>1</v>
      </c>
      <c r="Q2633" t="s">
        <v>8301</v>
      </c>
      <c r="R2633" s="5">
        <f>Table1[[#This Row],[pledged]]/D2633</f>
        <v>1.1466525000000001</v>
      </c>
      <c r="S2633" s="6">
        <f>IFERROR(Table1[[#This Row],[pledged]]/Table1[[#This Row],[backers_count]],0)</f>
        <v>80.185489510489504</v>
      </c>
      <c r="T2633" s="5" t="s">
        <v>8319</v>
      </c>
      <c r="U2633" s="5" t="s">
        <v>8355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 t="str">
        <f>TEXT(((Table1[[#This Row],[deadline]]/60/60)/24)+DATE(1970,1,1),"mmm")</f>
        <v>May</v>
      </c>
      <c r="K2634" s="14" t="str">
        <f>TEXT(((Table1[[#This Row],[deadline]]/60/60)/24)+DATE(1970,1,1),"yyyy")</f>
        <v>2016</v>
      </c>
      <c r="L2634">
        <v>1462325339</v>
      </c>
      <c r="M2634">
        <f>((Table1[[#This Row],[launched_at]]/60/60)/24)+DATE(1970,1,1)+(-5/24)</f>
        <v>42493.853460648148</v>
      </c>
      <c r="N2634" t="b">
        <v>0</v>
      </c>
      <c r="O2634">
        <v>42</v>
      </c>
      <c r="P2634" t="b">
        <v>1</v>
      </c>
      <c r="Q2634" t="s">
        <v>8301</v>
      </c>
      <c r="R2634" s="5">
        <f>Table1[[#This Row],[pledged]]/D2634</f>
        <v>1.3700934579439252</v>
      </c>
      <c r="S2634" s="6">
        <f>IFERROR(Table1[[#This Row],[pledged]]/Table1[[#This Row],[backers_count]],0)</f>
        <v>34.904761904761905</v>
      </c>
      <c r="T2634" s="5" t="s">
        <v>8319</v>
      </c>
      <c r="U2634" s="5" t="s">
        <v>8355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 t="str">
        <f>TEXT(((Table1[[#This Row],[deadline]]/60/60)/24)+DATE(1970,1,1),"mmm")</f>
        <v>Feb</v>
      </c>
      <c r="K2635" s="14" t="str">
        <f>TEXT(((Table1[[#This Row],[deadline]]/60/60)/24)+DATE(1970,1,1),"yyyy")</f>
        <v>2014</v>
      </c>
      <c r="L2635">
        <v>1390938332</v>
      </c>
      <c r="M2635">
        <f>((Table1[[#This Row],[launched_at]]/60/60)/24)+DATE(1970,1,1)+(-5/24)</f>
        <v>41667.614953703705</v>
      </c>
      <c r="N2635" t="b">
        <v>0</v>
      </c>
      <c r="O2635">
        <v>199</v>
      </c>
      <c r="P2635" t="b">
        <v>1</v>
      </c>
      <c r="Q2635" t="s">
        <v>8301</v>
      </c>
      <c r="R2635" s="5">
        <f>Table1[[#This Row],[pledged]]/D2635</f>
        <v>3.5461999999999998</v>
      </c>
      <c r="S2635" s="6">
        <f>IFERROR(Table1[[#This Row],[pledged]]/Table1[[#This Row],[backers_count]],0)</f>
        <v>89.100502512562812</v>
      </c>
      <c r="T2635" s="5" t="s">
        <v>8319</v>
      </c>
      <c r="U2635" s="5" t="s">
        <v>8355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 t="str">
        <f>TEXT(((Table1[[#This Row],[deadline]]/60/60)/24)+DATE(1970,1,1),"mmm")</f>
        <v>Sep</v>
      </c>
      <c r="K2636" s="14" t="str">
        <f>TEXT(((Table1[[#This Row],[deadline]]/60/60)/24)+DATE(1970,1,1),"yyyy")</f>
        <v>2016</v>
      </c>
      <c r="L2636">
        <v>1472571921</v>
      </c>
      <c r="M2636">
        <f>((Table1[[#This Row],[launched_at]]/60/60)/24)+DATE(1970,1,1)+(-5/24)</f>
        <v>42612.448159722226</v>
      </c>
      <c r="N2636" t="b">
        <v>0</v>
      </c>
      <c r="O2636">
        <v>25</v>
      </c>
      <c r="P2636" t="b">
        <v>1</v>
      </c>
      <c r="Q2636" t="s">
        <v>8301</v>
      </c>
      <c r="R2636" s="5">
        <f>Table1[[#This Row],[pledged]]/D2636</f>
        <v>1.0602150537634409</v>
      </c>
      <c r="S2636" s="6">
        <f>IFERROR(Table1[[#This Row],[pledged]]/Table1[[#This Row],[backers_count]],0)</f>
        <v>39.44</v>
      </c>
      <c r="T2636" s="5" t="s">
        <v>8319</v>
      </c>
      <c r="U2636" s="5" t="s">
        <v>8355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 t="str">
        <f>TEXT(((Table1[[#This Row],[deadline]]/60/60)/24)+DATE(1970,1,1),"mmm")</f>
        <v>Mar</v>
      </c>
      <c r="K2637" s="14" t="str">
        <f>TEXT(((Table1[[#This Row],[deadline]]/60/60)/24)+DATE(1970,1,1),"yyyy")</f>
        <v>2015</v>
      </c>
      <c r="L2637">
        <v>1422917361</v>
      </c>
      <c r="M2637">
        <f>((Table1[[#This Row],[launched_at]]/60/60)/24)+DATE(1970,1,1)+(-5/24)</f>
        <v>42037.742604166669</v>
      </c>
      <c r="N2637" t="b">
        <v>0</v>
      </c>
      <c r="O2637">
        <v>84</v>
      </c>
      <c r="P2637" t="b">
        <v>1</v>
      </c>
      <c r="Q2637" t="s">
        <v>8301</v>
      </c>
      <c r="R2637" s="5">
        <f>Table1[[#This Row],[pledged]]/D2637</f>
        <v>1</v>
      </c>
      <c r="S2637" s="6">
        <f>IFERROR(Table1[[#This Row],[pledged]]/Table1[[#This Row],[backers_count]],0)</f>
        <v>136.9047619047619</v>
      </c>
      <c r="T2637" s="5" t="s">
        <v>8319</v>
      </c>
      <c r="U2637" s="5" t="s">
        <v>8355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 t="str">
        <f>TEXT(((Table1[[#This Row],[deadline]]/60/60)/24)+DATE(1970,1,1),"mmm")</f>
        <v>Oct</v>
      </c>
      <c r="K2638" s="14" t="str">
        <f>TEXT(((Table1[[#This Row],[deadline]]/60/60)/24)+DATE(1970,1,1),"yyyy")</f>
        <v>2016</v>
      </c>
      <c r="L2638">
        <v>1474641914</v>
      </c>
      <c r="M2638">
        <f>((Table1[[#This Row],[launched_at]]/60/60)/24)+DATE(1970,1,1)+(-5/24)</f>
        <v>42636.406412037039</v>
      </c>
      <c r="N2638" t="b">
        <v>0</v>
      </c>
      <c r="O2638">
        <v>50</v>
      </c>
      <c r="P2638" t="b">
        <v>1</v>
      </c>
      <c r="Q2638" t="s">
        <v>8301</v>
      </c>
      <c r="R2638" s="5">
        <f>Table1[[#This Row],[pledged]]/D2638</f>
        <v>1.873</v>
      </c>
      <c r="S2638" s="6">
        <f>IFERROR(Table1[[#This Row],[pledged]]/Table1[[#This Row],[backers_count]],0)</f>
        <v>37.46</v>
      </c>
      <c r="T2638" s="5" t="s">
        <v>8319</v>
      </c>
      <c r="U2638" s="5" t="s">
        <v>8355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 t="str">
        <f>TEXT(((Table1[[#This Row],[deadline]]/60/60)/24)+DATE(1970,1,1),"mmm")</f>
        <v>Oct</v>
      </c>
      <c r="K2639" s="14" t="str">
        <f>TEXT(((Table1[[#This Row],[deadline]]/60/60)/24)+DATE(1970,1,1),"yyyy")</f>
        <v>2016</v>
      </c>
      <c r="L2639">
        <v>1474895475</v>
      </c>
      <c r="M2639">
        <f>((Table1[[#This Row],[launched_at]]/60/60)/24)+DATE(1970,1,1)+(-5/24)</f>
        <v>42639.341145833336</v>
      </c>
      <c r="N2639" t="b">
        <v>0</v>
      </c>
      <c r="O2639">
        <v>26</v>
      </c>
      <c r="P2639" t="b">
        <v>1</v>
      </c>
      <c r="Q2639" t="s">
        <v>8301</v>
      </c>
      <c r="R2639" s="5">
        <f>Table1[[#This Row],[pledged]]/D2639</f>
        <v>1.6619999999999999</v>
      </c>
      <c r="S2639" s="6">
        <f>IFERROR(Table1[[#This Row],[pledged]]/Table1[[#This Row],[backers_count]],0)</f>
        <v>31.96153846153846</v>
      </c>
      <c r="T2639" s="5" t="s">
        <v>8319</v>
      </c>
      <c r="U2639" s="5" t="s">
        <v>8355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 t="str">
        <f>TEXT(((Table1[[#This Row],[deadline]]/60/60)/24)+DATE(1970,1,1),"mmm")</f>
        <v>Jan</v>
      </c>
      <c r="K2640" s="14" t="str">
        <f>TEXT(((Table1[[#This Row],[deadline]]/60/60)/24)+DATE(1970,1,1),"yyyy")</f>
        <v>2015</v>
      </c>
      <c r="L2640">
        <v>1418766895</v>
      </c>
      <c r="M2640">
        <f>((Table1[[#This Row],[launched_at]]/60/60)/24)+DATE(1970,1,1)+(-5/24)</f>
        <v>41989.70480324074</v>
      </c>
      <c r="N2640" t="b">
        <v>0</v>
      </c>
      <c r="O2640">
        <v>14</v>
      </c>
      <c r="P2640" t="b">
        <v>1</v>
      </c>
      <c r="Q2640" t="s">
        <v>8301</v>
      </c>
      <c r="R2640" s="5">
        <f>Table1[[#This Row],[pledged]]/D2640</f>
        <v>1.0172910662824208</v>
      </c>
      <c r="S2640" s="6">
        <f>IFERROR(Table1[[#This Row],[pledged]]/Table1[[#This Row],[backers_count]],0)</f>
        <v>25.214285714285715</v>
      </c>
      <c r="T2640" s="5" t="s">
        <v>8319</v>
      </c>
      <c r="U2640" s="5" t="s">
        <v>8355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 t="str">
        <f>TEXT(((Table1[[#This Row],[deadline]]/60/60)/24)+DATE(1970,1,1),"mmm")</f>
        <v>Feb</v>
      </c>
      <c r="K2641" s="14" t="str">
        <f>TEXT(((Table1[[#This Row],[deadline]]/60/60)/24)+DATE(1970,1,1),"yyyy")</f>
        <v>2015</v>
      </c>
      <c r="L2641">
        <v>1421786748</v>
      </c>
      <c r="M2641">
        <f>((Table1[[#This Row],[launched_at]]/60/60)/24)+DATE(1970,1,1)+(-5/24)</f>
        <v>42024.656805555554</v>
      </c>
      <c r="N2641" t="b">
        <v>0</v>
      </c>
      <c r="O2641">
        <v>49</v>
      </c>
      <c r="P2641" t="b">
        <v>1</v>
      </c>
      <c r="Q2641" t="s">
        <v>8301</v>
      </c>
      <c r="R2641" s="5">
        <f>Table1[[#This Row],[pledged]]/D2641</f>
        <v>1.64</v>
      </c>
      <c r="S2641" s="6">
        <f>IFERROR(Table1[[#This Row],[pledged]]/Table1[[#This Row],[backers_count]],0)</f>
        <v>10.040816326530612</v>
      </c>
      <c r="T2641" s="5" t="s">
        <v>8319</v>
      </c>
      <c r="U2641" s="5" t="s">
        <v>8355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 t="str">
        <f>TEXT(((Table1[[#This Row],[deadline]]/60/60)/24)+DATE(1970,1,1),"mmm")</f>
        <v>Jun</v>
      </c>
      <c r="K2642" s="14" t="str">
        <f>TEXT(((Table1[[#This Row],[deadline]]/60/60)/24)+DATE(1970,1,1),"yyyy")</f>
        <v>2015</v>
      </c>
      <c r="L2642">
        <v>1428551474</v>
      </c>
      <c r="M2642">
        <f>((Table1[[#This Row],[launched_at]]/60/60)/24)+DATE(1970,1,1)+(-5/24)</f>
        <v>42102.952245370368</v>
      </c>
      <c r="N2642" t="b">
        <v>0</v>
      </c>
      <c r="O2642">
        <v>69</v>
      </c>
      <c r="P2642" t="b">
        <v>1</v>
      </c>
      <c r="Q2642" t="s">
        <v>8301</v>
      </c>
      <c r="R2642" s="5">
        <f>Table1[[#This Row],[pledged]]/D2642</f>
        <v>1.0566666666666666</v>
      </c>
      <c r="S2642" s="6">
        <f>IFERROR(Table1[[#This Row],[pledged]]/Table1[[#This Row],[backers_count]],0)</f>
        <v>45.94202898550725</v>
      </c>
      <c r="T2642" s="5" t="s">
        <v>8319</v>
      </c>
      <c r="U2642" s="5" t="s">
        <v>8355</v>
      </c>
    </row>
    <row r="2643" spans="1:21" ht="45" x14ac:dyDescent="0.2">
      <c r="A2643">
        <v>599</v>
      </c>
      <c r="B2643" s="3" t="s">
        <v>600</v>
      </c>
      <c r="C2643" s="3" t="s">
        <v>4709</v>
      </c>
      <c r="D2643">
        <v>50000</v>
      </c>
      <c r="E2643">
        <v>31</v>
      </c>
      <c r="F2643" t="s">
        <v>8221</v>
      </c>
      <c r="G2643" t="s">
        <v>8224</v>
      </c>
      <c r="H2643" t="s">
        <v>8246</v>
      </c>
      <c r="I2643">
        <v>1425827760</v>
      </c>
      <c r="J2643" s="14" t="str">
        <f>TEXT(((Table1[[#This Row],[deadline]]/60/60)/24)+DATE(1970,1,1),"mmm")</f>
        <v>Mar</v>
      </c>
      <c r="K2643" s="14" t="str">
        <f>TEXT(((Table1[[#This Row],[deadline]]/60/60)/24)+DATE(1970,1,1),"yyyy")</f>
        <v>2015</v>
      </c>
      <c r="L2643">
        <v>1423769402</v>
      </c>
      <c r="M2643">
        <f>((Table1[[#This Row],[launched_at]]/60/60)/24)+DATE(1970,1,1)+(-5/24)</f>
        <v>42047.604189814818</v>
      </c>
      <c r="N2643" t="b">
        <v>0</v>
      </c>
      <c r="O2643">
        <v>2</v>
      </c>
      <c r="P2643" t="b">
        <v>0</v>
      </c>
      <c r="Q2643" t="s">
        <v>8272</v>
      </c>
      <c r="R2643" s="5">
        <f>Table1[[#This Row],[pledged]]/D2643</f>
        <v>6.2E-4</v>
      </c>
      <c r="S2643" s="6">
        <f>IFERROR(Table1[[#This Row],[pledged]]/Table1[[#This Row],[backers_count]],0)</f>
        <v>15.5</v>
      </c>
      <c r="T2643" s="5" t="s">
        <v>8319</v>
      </c>
      <c r="U2643" s="5" t="s">
        <v>8320</v>
      </c>
    </row>
    <row r="2644" spans="1:21" x14ac:dyDescent="0.2">
      <c r="A2644">
        <v>497</v>
      </c>
      <c r="B2644" s="3" t="s">
        <v>498</v>
      </c>
      <c r="C2644" s="3" t="s">
        <v>4607</v>
      </c>
      <c r="D2644">
        <v>4480</v>
      </c>
      <c r="E2644">
        <v>30</v>
      </c>
      <c r="F2644" t="s">
        <v>8221</v>
      </c>
      <c r="G2644" t="s">
        <v>8224</v>
      </c>
      <c r="H2644" t="s">
        <v>8246</v>
      </c>
      <c r="I2644">
        <v>1419483600</v>
      </c>
      <c r="J2644" s="14" t="str">
        <f>TEXT(((Table1[[#This Row],[deadline]]/60/60)/24)+DATE(1970,1,1),"mmm")</f>
        <v>Dec</v>
      </c>
      <c r="K2644" s="14" t="str">
        <f>TEXT(((Table1[[#This Row],[deadline]]/60/60)/24)+DATE(1970,1,1),"yyyy")</f>
        <v>2014</v>
      </c>
      <c r="L2644">
        <v>1414889665</v>
      </c>
      <c r="M2644" s="13">
        <f>((Table1[[#This Row],[launched_at]]/60/60)/24)+DATE(1970,1,1)+(-5/24)</f>
        <v>41944.829456018517</v>
      </c>
      <c r="N2644" t="b">
        <v>0</v>
      </c>
      <c r="O2644">
        <v>3</v>
      </c>
      <c r="P2644" t="b">
        <v>0</v>
      </c>
      <c r="Q2644" t="s">
        <v>8270</v>
      </c>
      <c r="R2644" s="5">
        <f>Table1[[#This Row],[pledged]]/D2644</f>
        <v>6.6964285714285711E-3</v>
      </c>
      <c r="S2644" s="6">
        <f>IFERROR(Table1[[#This Row],[pledged]]/Table1[[#This Row],[backers_count]],0)</f>
        <v>10</v>
      </c>
      <c r="T2644" s="5" t="s">
        <v>8310</v>
      </c>
      <c r="U2644" s="5" t="s">
        <v>8316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 t="str">
        <f>TEXT(((Table1[[#This Row],[deadline]]/60/60)/24)+DATE(1970,1,1),"mmm")</f>
        <v>Dec</v>
      </c>
      <c r="K2645" s="14" t="str">
        <f>TEXT(((Table1[[#This Row],[deadline]]/60/60)/24)+DATE(1970,1,1),"yyyy")</f>
        <v>2016</v>
      </c>
      <c r="L2645">
        <v>1479218315</v>
      </c>
      <c r="M2645">
        <f>((Table1[[#This Row],[launched_at]]/60/60)/24)+DATE(1970,1,1)+(-5/24)</f>
        <v>42689.374016203699</v>
      </c>
      <c r="N2645" t="b">
        <v>1</v>
      </c>
      <c r="O2645">
        <v>1501</v>
      </c>
      <c r="P2645" t="b">
        <v>0</v>
      </c>
      <c r="Q2645" t="s">
        <v>8301</v>
      </c>
      <c r="R2645" s="5">
        <f>Table1[[#This Row],[pledged]]/D2645</f>
        <v>0.33559730999999998</v>
      </c>
      <c r="S2645" s="6">
        <f>IFERROR(Table1[[#This Row],[pledged]]/Table1[[#This Row],[backers_count]],0)</f>
        <v>223.58248500999335</v>
      </c>
      <c r="T2645" s="5" t="s">
        <v>8319</v>
      </c>
      <c r="U2645" s="5" t="s">
        <v>8355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 t="str">
        <f>TEXT(((Table1[[#This Row],[deadline]]/60/60)/24)+DATE(1970,1,1),"mmm")</f>
        <v>Mar</v>
      </c>
      <c r="K2646" s="14" t="str">
        <f>TEXT(((Table1[[#This Row],[deadline]]/60/60)/24)+DATE(1970,1,1),"yyyy")</f>
        <v>2017</v>
      </c>
      <c r="L2646">
        <v>1486580435</v>
      </c>
      <c r="M2646">
        <f>((Table1[[#This Row],[launched_at]]/60/60)/24)+DATE(1970,1,1)+(-5/24)</f>
        <v>42774.583738425928</v>
      </c>
      <c r="N2646" t="b">
        <v>1</v>
      </c>
      <c r="O2646">
        <v>52</v>
      </c>
      <c r="P2646" t="b">
        <v>0</v>
      </c>
      <c r="Q2646" t="s">
        <v>8301</v>
      </c>
      <c r="R2646" s="5">
        <f>Table1[[#This Row],[pledged]]/D2646</f>
        <v>2.053E-2</v>
      </c>
      <c r="S2646" s="6">
        <f>IFERROR(Table1[[#This Row],[pledged]]/Table1[[#This Row],[backers_count]],0)</f>
        <v>39.480769230769234</v>
      </c>
      <c r="T2646" s="5" t="s">
        <v>8319</v>
      </c>
      <c r="U2646" s="5" t="s">
        <v>8355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 t="str">
        <f>TEXT(((Table1[[#This Row],[deadline]]/60/60)/24)+DATE(1970,1,1),"mmm")</f>
        <v>Nov</v>
      </c>
      <c r="K2647" s="14" t="str">
        <f>TEXT(((Table1[[#This Row],[deadline]]/60/60)/24)+DATE(1970,1,1),"yyyy")</f>
        <v>2014</v>
      </c>
      <c r="L2647">
        <v>1412885603</v>
      </c>
      <c r="M2647">
        <f>((Table1[[#This Row],[launched_at]]/60/60)/24)+DATE(1970,1,1)+(-5/24)</f>
        <v>41921.634293981479</v>
      </c>
      <c r="N2647" t="b">
        <v>1</v>
      </c>
      <c r="O2647">
        <v>23</v>
      </c>
      <c r="P2647" t="b">
        <v>0</v>
      </c>
      <c r="Q2647" t="s">
        <v>8301</v>
      </c>
      <c r="R2647" s="5">
        <f>Table1[[#This Row],[pledged]]/D2647</f>
        <v>0.105</v>
      </c>
      <c r="S2647" s="6">
        <f>IFERROR(Table1[[#This Row],[pledged]]/Table1[[#This Row],[backers_count]],0)</f>
        <v>91.304347826086953</v>
      </c>
      <c r="T2647" s="5" t="s">
        <v>8319</v>
      </c>
      <c r="U2647" s="5" t="s">
        <v>8355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 t="str">
        <f>TEXT(((Table1[[#This Row],[deadline]]/60/60)/24)+DATE(1970,1,1),"mmm")</f>
        <v>Sep</v>
      </c>
      <c r="K2648" s="14" t="str">
        <f>TEXT(((Table1[[#This Row],[deadline]]/60/60)/24)+DATE(1970,1,1),"yyyy")</f>
        <v>2015</v>
      </c>
      <c r="L2648">
        <v>1439191869</v>
      </c>
      <c r="M2648">
        <f>((Table1[[#This Row],[launched_at]]/60/60)/24)+DATE(1970,1,1)+(-5/24)</f>
        <v>42226.10496527778</v>
      </c>
      <c r="N2648" t="b">
        <v>1</v>
      </c>
      <c r="O2648">
        <v>535</v>
      </c>
      <c r="P2648" t="b">
        <v>0</v>
      </c>
      <c r="Q2648" t="s">
        <v>8301</v>
      </c>
      <c r="R2648" s="5">
        <f>Table1[[#This Row],[pledged]]/D2648</f>
        <v>8.4172839999999999E-2</v>
      </c>
      <c r="S2648" s="6">
        <f>IFERROR(Table1[[#This Row],[pledged]]/Table1[[#This Row],[backers_count]],0)</f>
        <v>78.666205607476627</v>
      </c>
      <c r="T2648" s="5" t="s">
        <v>8319</v>
      </c>
      <c r="U2648" s="5" t="s">
        <v>8355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 t="str">
        <f>TEXT(((Table1[[#This Row],[deadline]]/60/60)/24)+DATE(1970,1,1),"mmm")</f>
        <v>Aug</v>
      </c>
      <c r="K2649" s="14" t="str">
        <f>TEXT(((Table1[[#This Row],[deadline]]/60/60)/24)+DATE(1970,1,1),"yyyy")</f>
        <v>2015</v>
      </c>
      <c r="L2649">
        <v>1436941019</v>
      </c>
      <c r="M2649">
        <f>((Table1[[#This Row],[launched_at]]/60/60)/24)+DATE(1970,1,1)+(-5/24)</f>
        <v>42200.053460648145</v>
      </c>
      <c r="N2649" t="b">
        <v>0</v>
      </c>
      <c r="O2649">
        <v>3</v>
      </c>
      <c r="P2649" t="b">
        <v>0</v>
      </c>
      <c r="Q2649" t="s">
        <v>8301</v>
      </c>
      <c r="R2649" s="5">
        <f>Table1[[#This Row],[pledged]]/D2649</f>
        <v>1.44E-2</v>
      </c>
      <c r="S2649" s="6">
        <f>IFERROR(Table1[[#This Row],[pledged]]/Table1[[#This Row],[backers_count]],0)</f>
        <v>12</v>
      </c>
      <c r="T2649" s="5" t="s">
        <v>8319</v>
      </c>
      <c r="U2649" s="5" t="s">
        <v>8355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 t="str">
        <f>TEXT(((Table1[[#This Row],[deadline]]/60/60)/24)+DATE(1970,1,1),"mmm")</f>
        <v>Mar</v>
      </c>
      <c r="K2650" s="14" t="str">
        <f>TEXT(((Table1[[#This Row],[deadline]]/60/60)/24)+DATE(1970,1,1),"yyyy")</f>
        <v>2016</v>
      </c>
      <c r="L2650">
        <v>1454951360</v>
      </c>
      <c r="M2650">
        <f>((Table1[[#This Row],[launched_at]]/60/60)/24)+DATE(1970,1,1)+(-5/24)</f>
        <v>42408.506481481476</v>
      </c>
      <c r="N2650" t="b">
        <v>0</v>
      </c>
      <c r="O2650">
        <v>6</v>
      </c>
      <c r="P2650" t="b">
        <v>0</v>
      </c>
      <c r="Q2650" t="s">
        <v>8301</v>
      </c>
      <c r="R2650" s="5">
        <f>Table1[[#This Row],[pledged]]/D2650</f>
        <v>8.8333333333333337E-3</v>
      </c>
      <c r="S2650" s="6">
        <f>IFERROR(Table1[[#This Row],[pledged]]/Table1[[#This Row],[backers_count]],0)</f>
        <v>17.666666666666668</v>
      </c>
      <c r="T2650" s="5" t="s">
        <v>8319</v>
      </c>
      <c r="U2650" s="5" t="s">
        <v>8355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 t="str">
        <f>TEXT(((Table1[[#This Row],[deadline]]/60/60)/24)+DATE(1970,1,1),"mmm")</f>
        <v>Feb</v>
      </c>
      <c r="K2651" s="14" t="str">
        <f>TEXT(((Table1[[#This Row],[deadline]]/60/60)/24)+DATE(1970,1,1),"yyyy")</f>
        <v>2016</v>
      </c>
      <c r="L2651">
        <v>1449186941</v>
      </c>
      <c r="M2651">
        <f>((Table1[[#This Row],[launched_at]]/60/60)/24)+DATE(1970,1,1)+(-5/24)</f>
        <v>42341.788668981484</v>
      </c>
      <c r="N2651" t="b">
        <v>0</v>
      </c>
      <c r="O2651">
        <v>3</v>
      </c>
      <c r="P2651" t="b">
        <v>0</v>
      </c>
      <c r="Q2651" t="s">
        <v>8301</v>
      </c>
      <c r="R2651" s="5">
        <f>Table1[[#This Row],[pledged]]/D2651</f>
        <v>9.9200000000000004E-4</v>
      </c>
      <c r="S2651" s="6">
        <f>IFERROR(Table1[[#This Row],[pledged]]/Table1[[#This Row],[backers_count]],0)</f>
        <v>41.333333333333336</v>
      </c>
      <c r="T2651" s="5" t="s">
        <v>8319</v>
      </c>
      <c r="U2651" s="5" t="s">
        <v>8355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 t="str">
        <f>TEXT(((Table1[[#This Row],[deadline]]/60/60)/24)+DATE(1970,1,1),"mmm")</f>
        <v>Dec</v>
      </c>
      <c r="K2652" s="14" t="str">
        <f>TEXT(((Table1[[#This Row],[deadline]]/60/60)/24)+DATE(1970,1,1),"yyyy")</f>
        <v>2016</v>
      </c>
      <c r="L2652">
        <v>1479740343</v>
      </c>
      <c r="M2652">
        <f>((Table1[[#This Row],[launched_at]]/60/60)/24)+DATE(1970,1,1)+(-5/24)</f>
        <v>42695.416006944441</v>
      </c>
      <c r="N2652" t="b">
        <v>0</v>
      </c>
      <c r="O2652">
        <v>5</v>
      </c>
      <c r="P2652" t="b">
        <v>0</v>
      </c>
      <c r="Q2652" t="s">
        <v>8301</v>
      </c>
      <c r="R2652" s="5">
        <f>Table1[[#This Row],[pledged]]/D2652</f>
        <v>5.966666666666667E-3</v>
      </c>
      <c r="S2652" s="6">
        <f>IFERROR(Table1[[#This Row],[pledged]]/Table1[[#This Row],[backers_count]],0)</f>
        <v>71.599999999999994</v>
      </c>
      <c r="T2652" s="5" t="s">
        <v>8319</v>
      </c>
      <c r="U2652" s="5" t="s">
        <v>8355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 t="str">
        <f>TEXT(((Table1[[#This Row],[deadline]]/60/60)/24)+DATE(1970,1,1),"mmm")</f>
        <v>Dec</v>
      </c>
      <c r="K2653" s="14" t="str">
        <f>TEXT(((Table1[[#This Row],[deadline]]/60/60)/24)+DATE(1970,1,1),"yyyy")</f>
        <v>2015</v>
      </c>
      <c r="L2653">
        <v>1447960809</v>
      </c>
      <c r="M2653">
        <f>((Table1[[#This Row],[launched_at]]/60/60)/24)+DATE(1970,1,1)+(-5/24)</f>
        <v>42327.597326388881</v>
      </c>
      <c r="N2653" t="b">
        <v>0</v>
      </c>
      <c r="O2653">
        <v>17</v>
      </c>
      <c r="P2653" t="b">
        <v>0</v>
      </c>
      <c r="Q2653" t="s">
        <v>8301</v>
      </c>
      <c r="R2653" s="5">
        <f>Table1[[#This Row],[pledged]]/D2653</f>
        <v>1.8689285714285714E-2</v>
      </c>
      <c r="S2653" s="6">
        <f>IFERROR(Table1[[#This Row],[pledged]]/Table1[[#This Row],[backers_count]],0)</f>
        <v>307.8235294117647</v>
      </c>
      <c r="T2653" s="5" t="s">
        <v>8319</v>
      </c>
      <c r="U2653" s="5" t="s">
        <v>8355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 t="str">
        <f>TEXT(((Table1[[#This Row],[deadline]]/60/60)/24)+DATE(1970,1,1),"mmm")</f>
        <v>Dec</v>
      </c>
      <c r="K2654" s="14" t="str">
        <f>TEXT(((Table1[[#This Row],[deadline]]/60/60)/24)+DATE(1970,1,1),"yyyy")</f>
        <v>2014</v>
      </c>
      <c r="L2654">
        <v>1415591325</v>
      </c>
      <c r="M2654">
        <f>((Table1[[#This Row],[launched_at]]/60/60)/24)+DATE(1970,1,1)+(-5/24)</f>
        <v>41952.950520833336</v>
      </c>
      <c r="N2654" t="b">
        <v>0</v>
      </c>
      <c r="O2654">
        <v>11</v>
      </c>
      <c r="P2654" t="b">
        <v>0</v>
      </c>
      <c r="Q2654" t="s">
        <v>8301</v>
      </c>
      <c r="R2654" s="5">
        <f>Table1[[#This Row],[pledged]]/D2654</f>
        <v>8.8500000000000002E-3</v>
      </c>
      <c r="S2654" s="6">
        <f>IFERROR(Table1[[#This Row],[pledged]]/Table1[[#This Row],[backers_count]],0)</f>
        <v>80.454545454545453</v>
      </c>
      <c r="T2654" s="5" t="s">
        <v>8319</v>
      </c>
      <c r="U2654" s="5" t="s">
        <v>8355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 t="str">
        <f>TEXT(((Table1[[#This Row],[deadline]]/60/60)/24)+DATE(1970,1,1),"mmm")</f>
        <v>Jun</v>
      </c>
      <c r="K2655" s="14" t="str">
        <f>TEXT(((Table1[[#This Row],[deadline]]/60/60)/24)+DATE(1970,1,1),"yyyy")</f>
        <v>2014</v>
      </c>
      <c r="L2655">
        <v>1399909127</v>
      </c>
      <c r="M2655">
        <f>((Table1[[#This Row],[launched_at]]/60/60)/24)+DATE(1970,1,1)+(-5/24)</f>
        <v>41771.443599537037</v>
      </c>
      <c r="N2655" t="b">
        <v>0</v>
      </c>
      <c r="O2655">
        <v>70</v>
      </c>
      <c r="P2655" t="b">
        <v>0</v>
      </c>
      <c r="Q2655" t="s">
        <v>8301</v>
      </c>
      <c r="R2655" s="5">
        <f>Table1[[#This Row],[pledged]]/D2655</f>
        <v>0.1152156862745098</v>
      </c>
      <c r="S2655" s="6">
        <f>IFERROR(Table1[[#This Row],[pledged]]/Table1[[#This Row],[backers_count]],0)</f>
        <v>83.942857142857136</v>
      </c>
      <c r="T2655" s="5" t="s">
        <v>8319</v>
      </c>
      <c r="U2655" s="5" t="s">
        <v>8355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 t="str">
        <f>TEXT(((Table1[[#This Row],[deadline]]/60/60)/24)+DATE(1970,1,1),"mmm")</f>
        <v>Apr</v>
      </c>
      <c r="K2656" s="14" t="str">
        <f>TEXT(((Table1[[#This Row],[deadline]]/60/60)/24)+DATE(1970,1,1),"yyyy")</f>
        <v>2015</v>
      </c>
      <c r="L2656">
        <v>1424442326</v>
      </c>
      <c r="M2656">
        <f>((Table1[[#This Row],[launched_at]]/60/60)/24)+DATE(1970,1,1)+(-5/24)</f>
        <v>42055.39266203704</v>
      </c>
      <c r="N2656" t="b">
        <v>0</v>
      </c>
      <c r="O2656">
        <v>6</v>
      </c>
      <c r="P2656" t="b">
        <v>0</v>
      </c>
      <c r="Q2656" t="s">
        <v>8301</v>
      </c>
      <c r="R2656" s="5">
        <f>Table1[[#This Row],[pledged]]/D2656</f>
        <v>5.1000000000000004E-4</v>
      </c>
      <c r="S2656" s="6">
        <f>IFERROR(Table1[[#This Row],[pledged]]/Table1[[#This Row],[backers_count]],0)</f>
        <v>8.5</v>
      </c>
      <c r="T2656" s="5" t="s">
        <v>8319</v>
      </c>
      <c r="U2656" s="5" t="s">
        <v>8355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 t="str">
        <f>TEXT(((Table1[[#This Row],[deadline]]/60/60)/24)+DATE(1970,1,1),"mmm")</f>
        <v>Feb</v>
      </c>
      <c r="K2657" s="14" t="str">
        <f>TEXT(((Table1[[#This Row],[deadline]]/60/60)/24)+DATE(1970,1,1),"yyyy")</f>
        <v>2016</v>
      </c>
      <c r="L2657">
        <v>1452631647</v>
      </c>
      <c r="M2657">
        <f>((Table1[[#This Row],[launched_at]]/60/60)/24)+DATE(1970,1,1)+(-5/24)</f>
        <v>42381.657951388886</v>
      </c>
      <c r="N2657" t="b">
        <v>0</v>
      </c>
      <c r="O2657">
        <v>43</v>
      </c>
      <c r="P2657" t="b">
        <v>0</v>
      </c>
      <c r="Q2657" t="s">
        <v>8301</v>
      </c>
      <c r="R2657" s="5">
        <f>Table1[[#This Row],[pledged]]/D2657</f>
        <v>0.21033333333333334</v>
      </c>
      <c r="S2657" s="6">
        <f>IFERROR(Table1[[#This Row],[pledged]]/Table1[[#This Row],[backers_count]],0)</f>
        <v>73.372093023255815</v>
      </c>
      <c r="T2657" s="5" t="s">
        <v>8319</v>
      </c>
      <c r="U2657" s="5" t="s">
        <v>8355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 t="str">
        <f>TEXT(((Table1[[#This Row],[deadline]]/60/60)/24)+DATE(1970,1,1),"mmm")</f>
        <v>Mar</v>
      </c>
      <c r="K2658" s="14" t="str">
        <f>TEXT(((Table1[[#This Row],[deadline]]/60/60)/24)+DATE(1970,1,1),"yyyy")</f>
        <v>2017</v>
      </c>
      <c r="L2658">
        <v>1485966688</v>
      </c>
      <c r="M2658">
        <f>((Table1[[#This Row],[launched_at]]/60/60)/24)+DATE(1970,1,1)+(-5/24)</f>
        <v>42767.480185185181</v>
      </c>
      <c r="N2658" t="b">
        <v>0</v>
      </c>
      <c r="O2658">
        <v>152</v>
      </c>
      <c r="P2658" t="b">
        <v>0</v>
      </c>
      <c r="Q2658" t="s">
        <v>8301</v>
      </c>
      <c r="R2658" s="5">
        <f>Table1[[#This Row],[pledged]]/D2658</f>
        <v>0.11436666666666667</v>
      </c>
      <c r="S2658" s="6">
        <f>IFERROR(Table1[[#This Row],[pledged]]/Table1[[#This Row],[backers_count]],0)</f>
        <v>112.86184210526316</v>
      </c>
      <c r="T2658" s="5" t="s">
        <v>8319</v>
      </c>
      <c r="U2658" s="5" t="s">
        <v>8355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 t="str">
        <f>TEXT(((Table1[[#This Row],[deadline]]/60/60)/24)+DATE(1970,1,1),"mmm")</f>
        <v>Aug</v>
      </c>
      <c r="K2659" s="14" t="str">
        <f>TEXT(((Table1[[#This Row],[deadline]]/60/60)/24)+DATE(1970,1,1),"yyyy")</f>
        <v>2016</v>
      </c>
      <c r="L2659">
        <v>1467325053</v>
      </c>
      <c r="M2659">
        <f>((Table1[[#This Row],[launched_at]]/60/60)/24)+DATE(1970,1,1)+(-5/24)</f>
        <v>42551.720520833333</v>
      </c>
      <c r="N2659" t="b">
        <v>0</v>
      </c>
      <c r="O2659">
        <v>59</v>
      </c>
      <c r="P2659" t="b">
        <v>0</v>
      </c>
      <c r="Q2659" t="s">
        <v>8301</v>
      </c>
      <c r="R2659" s="5">
        <f>Table1[[#This Row],[pledged]]/D2659</f>
        <v>0.18737933333333334</v>
      </c>
      <c r="S2659" s="6">
        <f>IFERROR(Table1[[#This Row],[pledged]]/Table1[[#This Row],[backers_count]],0)</f>
        <v>95.277627118644077</v>
      </c>
      <c r="T2659" s="5" t="s">
        <v>8319</v>
      </c>
      <c r="U2659" s="5" t="s">
        <v>8355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 t="str">
        <f>TEXT(((Table1[[#This Row],[deadline]]/60/60)/24)+DATE(1970,1,1),"mmm")</f>
        <v>Jul</v>
      </c>
      <c r="K2660" s="14" t="str">
        <f>TEXT(((Table1[[#This Row],[deadline]]/60/60)/24)+DATE(1970,1,1),"yyyy")</f>
        <v>2016</v>
      </c>
      <c r="L2660">
        <v>1467321194</v>
      </c>
      <c r="M2660">
        <f>((Table1[[#This Row],[launched_at]]/60/60)/24)+DATE(1970,1,1)+(-5/24)</f>
        <v>42551.675856481481</v>
      </c>
      <c r="N2660" t="b">
        <v>0</v>
      </c>
      <c r="O2660">
        <v>4</v>
      </c>
      <c r="P2660" t="b">
        <v>0</v>
      </c>
      <c r="Q2660" t="s">
        <v>8301</v>
      </c>
      <c r="R2660" s="5">
        <f>Table1[[#This Row],[pledged]]/D2660</f>
        <v>9.2857142857142856E-4</v>
      </c>
      <c r="S2660" s="6">
        <f>IFERROR(Table1[[#This Row],[pledged]]/Table1[[#This Row],[backers_count]],0)</f>
        <v>22.75</v>
      </c>
      <c r="T2660" s="5" t="s">
        <v>8319</v>
      </c>
      <c r="U2660" s="5" t="s">
        <v>8355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 t="str">
        <f>TEXT(((Table1[[#This Row],[deadline]]/60/60)/24)+DATE(1970,1,1),"mmm")</f>
        <v>Apr</v>
      </c>
      <c r="K2661" s="14" t="str">
        <f>TEXT(((Table1[[#This Row],[deadline]]/60/60)/24)+DATE(1970,1,1),"yyyy")</f>
        <v>2015</v>
      </c>
      <c r="L2661">
        <v>1426729210</v>
      </c>
      <c r="M2661">
        <f>((Table1[[#This Row],[launched_at]]/60/60)/24)+DATE(1970,1,1)+(-5/24)</f>
        <v>42081.861226851855</v>
      </c>
      <c r="N2661" t="b">
        <v>0</v>
      </c>
      <c r="O2661">
        <v>10</v>
      </c>
      <c r="P2661" t="b">
        <v>0</v>
      </c>
      <c r="Q2661" t="s">
        <v>8301</v>
      </c>
      <c r="R2661" s="5">
        <f>Table1[[#This Row],[pledged]]/D2661</f>
        <v>2.720408163265306E-2</v>
      </c>
      <c r="S2661" s="6">
        <f>IFERROR(Table1[[#This Row],[pledged]]/Table1[[#This Row],[backers_count]],0)</f>
        <v>133.30000000000001</v>
      </c>
      <c r="T2661" s="5" t="s">
        <v>8319</v>
      </c>
      <c r="U2661" s="5" t="s">
        <v>8355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 t="str">
        <f>TEXT(((Table1[[#This Row],[deadline]]/60/60)/24)+DATE(1970,1,1),"mmm")</f>
        <v>Nov</v>
      </c>
      <c r="K2662" s="14" t="str">
        <f>TEXT(((Table1[[#This Row],[deadline]]/60/60)/24)+DATE(1970,1,1),"yyyy")</f>
        <v>2015</v>
      </c>
      <c r="L2662">
        <v>1443200818</v>
      </c>
      <c r="M2662">
        <f>((Table1[[#This Row],[launched_at]]/60/60)/24)+DATE(1970,1,1)+(-5/24)</f>
        <v>42272.504837962959</v>
      </c>
      <c r="N2662" t="b">
        <v>0</v>
      </c>
      <c r="O2662">
        <v>5</v>
      </c>
      <c r="P2662" t="b">
        <v>0</v>
      </c>
      <c r="Q2662" t="s">
        <v>8301</v>
      </c>
      <c r="R2662" s="5">
        <f>Table1[[#This Row],[pledged]]/D2662</f>
        <v>9.5E-4</v>
      </c>
      <c r="S2662" s="6">
        <f>IFERROR(Table1[[#This Row],[pledged]]/Table1[[#This Row],[backers_count]],0)</f>
        <v>3.8</v>
      </c>
      <c r="T2662" s="5" t="s">
        <v>8319</v>
      </c>
      <c r="U2662" s="5" t="s">
        <v>8355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 t="str">
        <f>TEXT(((Table1[[#This Row],[deadline]]/60/60)/24)+DATE(1970,1,1),"mmm")</f>
        <v>Oct</v>
      </c>
      <c r="K2663" s="14" t="str">
        <f>TEXT(((Table1[[#This Row],[deadline]]/60/60)/24)+DATE(1970,1,1),"yyyy")</f>
        <v>2013</v>
      </c>
      <c r="L2663">
        <v>1380150010</v>
      </c>
      <c r="M2663">
        <f>((Table1[[#This Row],[launched_at]]/60/60)/24)+DATE(1970,1,1)+(-5/24)</f>
        <v>41542.750115740739</v>
      </c>
      <c r="N2663" t="b">
        <v>0</v>
      </c>
      <c r="O2663">
        <v>60</v>
      </c>
      <c r="P2663" t="b">
        <v>1</v>
      </c>
      <c r="Q2663" t="s">
        <v>8302</v>
      </c>
      <c r="R2663" s="5">
        <f>Table1[[#This Row],[pledged]]/D2663</f>
        <v>1.0289999999999999</v>
      </c>
      <c r="S2663" s="6">
        <f>IFERROR(Table1[[#This Row],[pledged]]/Table1[[#This Row],[backers_count]],0)</f>
        <v>85.75</v>
      </c>
      <c r="T2663" s="5" t="s">
        <v>8319</v>
      </c>
      <c r="U2663" s="5" t="s">
        <v>8356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 t="str">
        <f>TEXT(((Table1[[#This Row],[deadline]]/60/60)/24)+DATE(1970,1,1),"mmm")</f>
        <v>Aug</v>
      </c>
      <c r="K2664" s="14" t="str">
        <f>TEXT(((Table1[[#This Row],[deadline]]/60/60)/24)+DATE(1970,1,1),"yyyy")</f>
        <v>2015</v>
      </c>
      <c r="L2664">
        <v>1437587713</v>
      </c>
      <c r="M2664">
        <f>((Table1[[#This Row],[launched_at]]/60/60)/24)+DATE(1970,1,1)+(-5/24)</f>
        <v>42207.538344907407</v>
      </c>
      <c r="N2664" t="b">
        <v>0</v>
      </c>
      <c r="O2664">
        <v>80</v>
      </c>
      <c r="P2664" t="b">
        <v>1</v>
      </c>
      <c r="Q2664" t="s">
        <v>8302</v>
      </c>
      <c r="R2664" s="5">
        <f>Table1[[#This Row],[pledged]]/D2664</f>
        <v>1.0680000000000001</v>
      </c>
      <c r="S2664" s="6">
        <f>IFERROR(Table1[[#This Row],[pledged]]/Table1[[#This Row],[backers_count]],0)</f>
        <v>267</v>
      </c>
      <c r="T2664" s="5" t="s">
        <v>8319</v>
      </c>
      <c r="U2664" s="5" t="s">
        <v>8356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 t="str">
        <f>TEXT(((Table1[[#This Row],[deadline]]/60/60)/24)+DATE(1970,1,1),"mmm")</f>
        <v>Sep</v>
      </c>
      <c r="K2665" s="14" t="str">
        <f>TEXT(((Table1[[#This Row],[deadline]]/60/60)/24)+DATE(1970,1,1),"yyyy")</f>
        <v>2015</v>
      </c>
      <c r="L2665">
        <v>1438873007</v>
      </c>
      <c r="M2665">
        <f>((Table1[[#This Row],[launched_at]]/60/60)/24)+DATE(1970,1,1)+(-5/24)</f>
        <v>42222.41443287037</v>
      </c>
      <c r="N2665" t="b">
        <v>0</v>
      </c>
      <c r="O2665">
        <v>56</v>
      </c>
      <c r="P2665" t="b">
        <v>1</v>
      </c>
      <c r="Q2665" t="s">
        <v>8302</v>
      </c>
      <c r="R2665" s="5">
        <f>Table1[[#This Row],[pledged]]/D2665</f>
        <v>1.0459624999999999</v>
      </c>
      <c r="S2665" s="6">
        <f>IFERROR(Table1[[#This Row],[pledged]]/Table1[[#This Row],[backers_count]],0)</f>
        <v>373.55803571428572</v>
      </c>
      <c r="T2665" s="5" t="s">
        <v>8319</v>
      </c>
      <c r="U2665" s="5" t="s">
        <v>8356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 t="str">
        <f>TEXT(((Table1[[#This Row],[deadline]]/60/60)/24)+DATE(1970,1,1),"mmm")</f>
        <v>Dec</v>
      </c>
      <c r="K2666" s="14" t="str">
        <f>TEXT(((Table1[[#This Row],[deadline]]/60/60)/24)+DATE(1970,1,1),"yyyy")</f>
        <v>2015</v>
      </c>
      <c r="L2666">
        <v>1446683797</v>
      </c>
      <c r="M2666">
        <f>((Table1[[#This Row],[launched_at]]/60/60)/24)+DATE(1970,1,1)+(-5/24)</f>
        <v>42312.817094907405</v>
      </c>
      <c r="N2666" t="b">
        <v>0</v>
      </c>
      <c r="O2666">
        <v>104</v>
      </c>
      <c r="P2666" t="b">
        <v>1</v>
      </c>
      <c r="Q2666" t="s">
        <v>8302</v>
      </c>
      <c r="R2666" s="5">
        <f>Table1[[#This Row],[pledged]]/D2666</f>
        <v>1.0342857142857143</v>
      </c>
      <c r="S2666" s="6">
        <f>IFERROR(Table1[[#This Row],[pledged]]/Table1[[#This Row],[backers_count]],0)</f>
        <v>174.03846153846155</v>
      </c>
      <c r="T2666" s="5" t="s">
        <v>8319</v>
      </c>
      <c r="U2666" s="5" t="s">
        <v>8356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 t="str">
        <f>TEXT(((Table1[[#This Row],[deadline]]/60/60)/24)+DATE(1970,1,1),"mmm")</f>
        <v>May</v>
      </c>
      <c r="K2667" s="14" t="str">
        <f>TEXT(((Table1[[#This Row],[deadline]]/60/60)/24)+DATE(1970,1,1),"yyyy")</f>
        <v>2015</v>
      </c>
      <c r="L2667">
        <v>1426886974</v>
      </c>
      <c r="M2667">
        <f>((Table1[[#This Row],[launched_at]]/60/60)/24)+DATE(1970,1,1)+(-5/24)</f>
        <v>42083.687199074069</v>
      </c>
      <c r="N2667" t="b">
        <v>0</v>
      </c>
      <c r="O2667">
        <v>46</v>
      </c>
      <c r="P2667" t="b">
        <v>1</v>
      </c>
      <c r="Q2667" t="s">
        <v>8302</v>
      </c>
      <c r="R2667" s="5">
        <f>Table1[[#This Row],[pledged]]/D2667</f>
        <v>1.2314285714285715</v>
      </c>
      <c r="S2667" s="6">
        <f>IFERROR(Table1[[#This Row],[pledged]]/Table1[[#This Row],[backers_count]],0)</f>
        <v>93.695652173913047</v>
      </c>
      <c r="T2667" s="5" t="s">
        <v>8319</v>
      </c>
      <c r="U2667" s="5" t="s">
        <v>8356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 t="str">
        <f>TEXT(((Table1[[#This Row],[deadline]]/60/60)/24)+DATE(1970,1,1),"mmm")</f>
        <v>Sep</v>
      </c>
      <c r="K2668" s="14" t="str">
        <f>TEXT(((Table1[[#This Row],[deadline]]/60/60)/24)+DATE(1970,1,1),"yyyy")</f>
        <v>2015</v>
      </c>
      <c r="L2668">
        <v>1440008439</v>
      </c>
      <c r="M2668">
        <f>((Table1[[#This Row],[launched_at]]/60/60)/24)+DATE(1970,1,1)+(-5/24)</f>
        <v>42235.55600694444</v>
      </c>
      <c r="N2668" t="b">
        <v>0</v>
      </c>
      <c r="O2668">
        <v>206</v>
      </c>
      <c r="P2668" t="b">
        <v>1</v>
      </c>
      <c r="Q2668" t="s">
        <v>8302</v>
      </c>
      <c r="R2668" s="5">
        <f>Table1[[#This Row],[pledged]]/D2668</f>
        <v>1.592951</v>
      </c>
      <c r="S2668" s="6">
        <f>IFERROR(Table1[[#This Row],[pledged]]/Table1[[#This Row],[backers_count]],0)</f>
        <v>77.327718446601949</v>
      </c>
      <c r="T2668" s="5" t="s">
        <v>8319</v>
      </c>
      <c r="U2668" s="5" t="s">
        <v>8356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 t="str">
        <f>TEXT(((Table1[[#This Row],[deadline]]/60/60)/24)+DATE(1970,1,1),"mmm")</f>
        <v>Feb</v>
      </c>
      <c r="K2669" s="14" t="str">
        <f>TEXT(((Table1[[#This Row],[deadline]]/60/60)/24)+DATE(1970,1,1),"yyyy")</f>
        <v>2016</v>
      </c>
      <c r="L2669">
        <v>1452550416</v>
      </c>
      <c r="M2669">
        <f>((Table1[[#This Row],[launched_at]]/60/60)/24)+DATE(1970,1,1)+(-5/24)</f>
        <v>42380.717777777776</v>
      </c>
      <c r="N2669" t="b">
        <v>0</v>
      </c>
      <c r="O2669">
        <v>18</v>
      </c>
      <c r="P2669" t="b">
        <v>1</v>
      </c>
      <c r="Q2669" t="s">
        <v>8302</v>
      </c>
      <c r="R2669" s="5">
        <f>Table1[[#This Row],[pledged]]/D2669</f>
        <v>1.1066666666666667</v>
      </c>
      <c r="S2669" s="6">
        <f>IFERROR(Table1[[#This Row],[pledged]]/Table1[[#This Row],[backers_count]],0)</f>
        <v>92.222222222222229</v>
      </c>
      <c r="T2669" s="5" t="s">
        <v>8319</v>
      </c>
      <c r="U2669" s="5" t="s">
        <v>8356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 t="str">
        <f>TEXT(((Table1[[#This Row],[deadline]]/60/60)/24)+DATE(1970,1,1),"mmm")</f>
        <v>Nov</v>
      </c>
      <c r="K2670" s="14" t="str">
        <f>TEXT(((Table1[[#This Row],[deadline]]/60/60)/24)+DATE(1970,1,1),"yyyy")</f>
        <v>2015</v>
      </c>
      <c r="L2670">
        <v>1443449265</v>
      </c>
      <c r="M2670">
        <f>((Table1[[#This Row],[launched_at]]/60/60)/24)+DATE(1970,1,1)+(-5/24)</f>
        <v>42275.380381944437</v>
      </c>
      <c r="N2670" t="b">
        <v>0</v>
      </c>
      <c r="O2670">
        <v>28</v>
      </c>
      <c r="P2670" t="b">
        <v>1</v>
      </c>
      <c r="Q2670" t="s">
        <v>8302</v>
      </c>
      <c r="R2670" s="5">
        <f>Table1[[#This Row],[pledged]]/D2670</f>
        <v>1.7070000000000001</v>
      </c>
      <c r="S2670" s="6">
        <f>IFERROR(Table1[[#This Row],[pledged]]/Table1[[#This Row],[backers_count]],0)</f>
        <v>60.964285714285715</v>
      </c>
      <c r="T2670" s="5" t="s">
        <v>8319</v>
      </c>
      <c r="U2670" s="5" t="s">
        <v>8356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 t="str">
        <f>TEXT(((Table1[[#This Row],[deadline]]/60/60)/24)+DATE(1970,1,1),"mmm")</f>
        <v>Jan</v>
      </c>
      <c r="K2671" s="14" t="str">
        <f>TEXT(((Table1[[#This Row],[deadline]]/60/60)/24)+DATE(1970,1,1),"yyyy")</f>
        <v>2016</v>
      </c>
      <c r="L2671">
        <v>1447203096</v>
      </c>
      <c r="M2671">
        <f>((Table1[[#This Row],[launched_at]]/60/60)/24)+DATE(1970,1,1)+(-5/24)</f>
        <v>42318.827499999999</v>
      </c>
      <c r="N2671" t="b">
        <v>0</v>
      </c>
      <c r="O2671">
        <v>11</v>
      </c>
      <c r="P2671" t="b">
        <v>1</v>
      </c>
      <c r="Q2671" t="s">
        <v>8302</v>
      </c>
      <c r="R2671" s="5">
        <f>Table1[[#This Row],[pledged]]/D2671</f>
        <v>1.25125</v>
      </c>
      <c r="S2671" s="6">
        <f>IFERROR(Table1[[#This Row],[pledged]]/Table1[[#This Row],[backers_count]],0)</f>
        <v>91</v>
      </c>
      <c r="T2671" s="5" t="s">
        <v>8319</v>
      </c>
      <c r="U2671" s="5" t="s">
        <v>8356</v>
      </c>
    </row>
    <row r="2672" spans="1:21" ht="45" x14ac:dyDescent="0.2">
      <c r="A2672">
        <v>881</v>
      </c>
      <c r="B2672" s="3" t="s">
        <v>882</v>
      </c>
      <c r="C2672" s="3" t="s">
        <v>4991</v>
      </c>
      <c r="D2672">
        <v>3750</v>
      </c>
      <c r="E2672">
        <v>30</v>
      </c>
      <c r="F2672" t="s">
        <v>8221</v>
      </c>
      <c r="G2672" t="s">
        <v>8224</v>
      </c>
      <c r="H2672" t="s">
        <v>8246</v>
      </c>
      <c r="I2672">
        <v>1326520886</v>
      </c>
      <c r="J2672" s="14" t="str">
        <f>TEXT(((Table1[[#This Row],[deadline]]/60/60)/24)+DATE(1970,1,1),"mmm")</f>
        <v>Jan</v>
      </c>
      <c r="K2672" s="14" t="str">
        <f>TEXT(((Table1[[#This Row],[deadline]]/60/60)/24)+DATE(1970,1,1),"yyyy")</f>
        <v>2012</v>
      </c>
      <c r="L2672">
        <v>1322632886</v>
      </c>
      <c r="M2672">
        <f>((Table1[[#This Row],[launched_at]]/60/60)/24)+DATE(1970,1,1)+(-5/24)</f>
        <v>40877.042662037034</v>
      </c>
      <c r="N2672" t="b">
        <v>0</v>
      </c>
      <c r="O2672">
        <v>1</v>
      </c>
      <c r="P2672" t="b">
        <v>0</v>
      </c>
      <c r="Q2672" t="s">
        <v>8279</v>
      </c>
      <c r="R2672" s="5">
        <f>Table1[[#This Row],[pledged]]/D2672</f>
        <v>8.0000000000000002E-3</v>
      </c>
      <c r="S2672" s="6">
        <f>IFERROR(Table1[[#This Row],[pledged]]/Table1[[#This Row],[backers_count]],0)</f>
        <v>30</v>
      </c>
      <c r="T2672" s="5" t="s">
        <v>8325</v>
      </c>
      <c r="U2672" s="5" t="s">
        <v>8329</v>
      </c>
    </row>
    <row r="2673" spans="1:21" ht="45" x14ac:dyDescent="0.2">
      <c r="A2673">
        <v>912</v>
      </c>
      <c r="B2673" s="3" t="s">
        <v>913</v>
      </c>
      <c r="C2673" s="3" t="s">
        <v>5022</v>
      </c>
      <c r="D2673">
        <v>3500</v>
      </c>
      <c r="E2673">
        <v>30</v>
      </c>
      <c r="F2673" t="s">
        <v>8221</v>
      </c>
      <c r="G2673" t="s">
        <v>8224</v>
      </c>
      <c r="H2673" t="s">
        <v>8246</v>
      </c>
      <c r="I2673">
        <v>1355197047</v>
      </c>
      <c r="J2673" s="14" t="str">
        <f>TEXT(((Table1[[#This Row],[deadline]]/60/60)/24)+DATE(1970,1,1),"mmm")</f>
        <v>Dec</v>
      </c>
      <c r="K2673" s="14" t="str">
        <f>TEXT(((Table1[[#This Row],[deadline]]/60/60)/24)+DATE(1970,1,1),"yyyy")</f>
        <v>2012</v>
      </c>
      <c r="L2673">
        <v>1350009447</v>
      </c>
      <c r="M2673">
        <f>((Table1[[#This Row],[launched_at]]/60/60)/24)+DATE(1970,1,1)+(-5/24)</f>
        <v>41193.901006944441</v>
      </c>
      <c r="N2673" t="b">
        <v>0</v>
      </c>
      <c r="O2673">
        <v>2</v>
      </c>
      <c r="P2673" t="b">
        <v>0</v>
      </c>
      <c r="Q2673" t="s">
        <v>8278</v>
      </c>
      <c r="R2673" s="5">
        <f>Table1[[#This Row],[pledged]]/D2673</f>
        <v>8.5714285714285719E-3</v>
      </c>
      <c r="S2673" s="6">
        <f>IFERROR(Table1[[#This Row],[pledged]]/Table1[[#This Row],[backers_count]],0)</f>
        <v>15</v>
      </c>
      <c r="T2673" s="5" t="s">
        <v>8325</v>
      </c>
      <c r="U2673" s="5" t="s">
        <v>8328</v>
      </c>
    </row>
    <row r="2674" spans="1:21" ht="45" x14ac:dyDescent="0.2">
      <c r="A2674">
        <v>917</v>
      </c>
      <c r="B2674" s="3" t="s">
        <v>918</v>
      </c>
      <c r="C2674" s="3" t="s">
        <v>5027</v>
      </c>
      <c r="D2674">
        <v>5000</v>
      </c>
      <c r="E2674">
        <v>30</v>
      </c>
      <c r="F2674" t="s">
        <v>8221</v>
      </c>
      <c r="G2674" t="s">
        <v>8224</v>
      </c>
      <c r="H2674" t="s">
        <v>8246</v>
      </c>
      <c r="I2674">
        <v>1405305000</v>
      </c>
      <c r="J2674" s="14" t="str">
        <f>TEXT(((Table1[[#This Row],[deadline]]/60/60)/24)+DATE(1970,1,1),"mmm")</f>
        <v>Jul</v>
      </c>
      <c r="K2674" s="14" t="str">
        <f>TEXT(((Table1[[#This Row],[deadline]]/60/60)/24)+DATE(1970,1,1),"yyyy")</f>
        <v>2014</v>
      </c>
      <c r="L2674">
        <v>1402612730</v>
      </c>
      <c r="M2674">
        <f>((Table1[[#This Row],[launched_at]]/60/60)/24)+DATE(1970,1,1)+(-5/24)</f>
        <v>41802.735300925924</v>
      </c>
      <c r="N2674" t="b">
        <v>0</v>
      </c>
      <c r="O2674">
        <v>1</v>
      </c>
      <c r="P2674" t="b">
        <v>0</v>
      </c>
      <c r="Q2674" t="s">
        <v>8278</v>
      </c>
      <c r="R2674" s="5">
        <f>Table1[[#This Row],[pledged]]/D2674</f>
        <v>6.0000000000000001E-3</v>
      </c>
      <c r="S2674" s="6">
        <f>IFERROR(Table1[[#This Row],[pledged]]/Table1[[#This Row],[backers_count]],0)</f>
        <v>30</v>
      </c>
      <c r="T2674" s="5" t="s">
        <v>8325</v>
      </c>
      <c r="U2674" s="5" t="s">
        <v>8328</v>
      </c>
    </row>
    <row r="2675" spans="1:21" ht="45" x14ac:dyDescent="0.2">
      <c r="A2675">
        <v>1173</v>
      </c>
      <c r="B2675" s="3" t="s">
        <v>1174</v>
      </c>
      <c r="C2675" s="3" t="s">
        <v>5283</v>
      </c>
      <c r="D2675">
        <v>125000</v>
      </c>
      <c r="E2675">
        <v>30</v>
      </c>
      <c r="F2675" t="s">
        <v>8221</v>
      </c>
      <c r="G2675" t="s">
        <v>8224</v>
      </c>
      <c r="H2675" t="s">
        <v>8246</v>
      </c>
      <c r="I2675">
        <v>1438576057</v>
      </c>
      <c r="J2675" s="14" t="str">
        <f>TEXT(((Table1[[#This Row],[deadline]]/60/60)/24)+DATE(1970,1,1),"mmm")</f>
        <v>Aug</v>
      </c>
      <c r="K2675" s="14" t="str">
        <f>TEXT(((Table1[[#This Row],[deadline]]/60/60)/24)+DATE(1970,1,1),"yyyy")</f>
        <v>2015</v>
      </c>
      <c r="L2675">
        <v>1435552057</v>
      </c>
      <c r="M2675">
        <f>((Table1[[#This Row],[launched_at]]/60/60)/24)+DATE(1970,1,1)+(-5/24)</f>
        <v>42183.97751157407</v>
      </c>
      <c r="N2675" t="b">
        <v>0</v>
      </c>
      <c r="O2675">
        <v>1</v>
      </c>
      <c r="P2675" t="b">
        <v>0</v>
      </c>
      <c r="Q2675" t="s">
        <v>8284</v>
      </c>
      <c r="R2675" s="5">
        <f>Table1[[#This Row],[pledged]]/D2675</f>
        <v>2.4000000000000001E-4</v>
      </c>
      <c r="S2675" s="6">
        <f>IFERROR(Table1[[#This Row],[pledged]]/Table1[[#This Row],[backers_count]],0)</f>
        <v>30</v>
      </c>
      <c r="T2675" s="5" t="s">
        <v>8336</v>
      </c>
      <c r="U2675" s="5" t="s">
        <v>8337</v>
      </c>
    </row>
    <row r="2676" spans="1:21" ht="45" x14ac:dyDescent="0.2">
      <c r="A2676">
        <v>1492</v>
      </c>
      <c r="B2676" s="3" t="s">
        <v>1493</v>
      </c>
      <c r="C2676" s="3" t="s">
        <v>5602</v>
      </c>
      <c r="D2676">
        <v>4000</v>
      </c>
      <c r="E2676">
        <v>30</v>
      </c>
      <c r="F2676" t="s">
        <v>8221</v>
      </c>
      <c r="G2676" t="s">
        <v>8224</v>
      </c>
      <c r="H2676" t="s">
        <v>8246</v>
      </c>
      <c r="I2676">
        <v>1308431646</v>
      </c>
      <c r="J2676" s="14" t="str">
        <f>TEXT(((Table1[[#This Row],[deadline]]/60/60)/24)+DATE(1970,1,1),"mmm")</f>
        <v>Jun</v>
      </c>
      <c r="K2676" s="14" t="str">
        <f>TEXT(((Table1[[#This Row],[deadline]]/60/60)/24)+DATE(1970,1,1),"yyyy")</f>
        <v>2011</v>
      </c>
      <c r="L2676">
        <v>1305839646</v>
      </c>
      <c r="M2676">
        <f>((Table1[[#This Row],[launched_at]]/60/60)/24)+DATE(1970,1,1)+(-5/24)</f>
        <v>40682.676458333335</v>
      </c>
      <c r="N2676" t="b">
        <v>0</v>
      </c>
      <c r="O2676">
        <v>2</v>
      </c>
      <c r="P2676" t="b">
        <v>0</v>
      </c>
      <c r="Q2676" t="s">
        <v>8275</v>
      </c>
      <c r="R2676" s="5">
        <f>Table1[[#This Row],[pledged]]/D2676</f>
        <v>7.4999999999999997E-3</v>
      </c>
      <c r="S2676" s="6">
        <f>IFERROR(Table1[[#This Row],[pledged]]/Table1[[#This Row],[backers_count]],0)</f>
        <v>15</v>
      </c>
      <c r="T2676" s="5" t="s">
        <v>8322</v>
      </c>
      <c r="U2676" s="5" t="s">
        <v>8324</v>
      </c>
    </row>
    <row r="2677" spans="1:21" ht="30" x14ac:dyDescent="0.2">
      <c r="A2677">
        <v>2408</v>
      </c>
      <c r="B2677" s="3" t="s">
        <v>2409</v>
      </c>
      <c r="C2677" s="3" t="s">
        <v>6518</v>
      </c>
      <c r="D2677">
        <v>15000</v>
      </c>
      <c r="E2677">
        <v>30</v>
      </c>
      <c r="F2677" t="s">
        <v>8221</v>
      </c>
      <c r="G2677" t="s">
        <v>8224</v>
      </c>
      <c r="H2677" t="s">
        <v>8246</v>
      </c>
      <c r="I2677">
        <v>1415247757</v>
      </c>
      <c r="J2677" s="14" t="str">
        <f>TEXT(((Table1[[#This Row],[deadline]]/60/60)/24)+DATE(1970,1,1),"mmm")</f>
        <v>Nov</v>
      </c>
      <c r="K2677" s="14" t="str">
        <f>TEXT(((Table1[[#This Row],[deadline]]/60/60)/24)+DATE(1970,1,1),"yyyy")</f>
        <v>2014</v>
      </c>
      <c r="L2677">
        <v>1412652157</v>
      </c>
      <c r="M2677">
        <f>((Table1[[#This Row],[launched_at]]/60/60)/24)+DATE(1970,1,1)+(-5/24)</f>
        <v>41918.93237268518</v>
      </c>
      <c r="N2677" t="b">
        <v>0</v>
      </c>
      <c r="O2677">
        <v>2</v>
      </c>
      <c r="P2677" t="b">
        <v>0</v>
      </c>
      <c r="Q2677" t="s">
        <v>8284</v>
      </c>
      <c r="R2677" s="5">
        <f>Table1[[#This Row],[pledged]]/D2677</f>
        <v>2E-3</v>
      </c>
      <c r="S2677" s="6">
        <f>IFERROR(Table1[[#This Row],[pledged]]/Table1[[#This Row],[backers_count]],0)</f>
        <v>15</v>
      </c>
      <c r="T2677" s="5" t="s">
        <v>8336</v>
      </c>
      <c r="U2677" s="5" t="s">
        <v>8337</v>
      </c>
    </row>
    <row r="2678" spans="1:21" ht="45" x14ac:dyDescent="0.2">
      <c r="A2678">
        <v>2506</v>
      </c>
      <c r="B2678" s="3" t="s">
        <v>2506</v>
      </c>
      <c r="C2678" s="3" t="s">
        <v>6616</v>
      </c>
      <c r="D2678">
        <v>5000</v>
      </c>
      <c r="E2678">
        <v>30</v>
      </c>
      <c r="F2678" t="s">
        <v>8221</v>
      </c>
      <c r="G2678" t="s">
        <v>8225</v>
      </c>
      <c r="H2678" t="s">
        <v>8247</v>
      </c>
      <c r="I2678">
        <v>1443906000</v>
      </c>
      <c r="J2678" s="14" t="str">
        <f>TEXT(((Table1[[#This Row],[deadline]]/60/60)/24)+DATE(1970,1,1),"mmm")</f>
        <v>Oct</v>
      </c>
      <c r="K2678" s="14" t="str">
        <f>TEXT(((Table1[[#This Row],[deadline]]/60/60)/24)+DATE(1970,1,1),"yyyy")</f>
        <v>2015</v>
      </c>
      <c r="L2678">
        <v>1441955269</v>
      </c>
      <c r="M2678">
        <f>((Table1[[#This Row],[launched_at]]/60/60)/24)+DATE(1970,1,1)+(-5/24)</f>
        <v>42258.088761574072</v>
      </c>
      <c r="N2678" t="b">
        <v>0</v>
      </c>
      <c r="O2678">
        <v>2</v>
      </c>
      <c r="P2678" t="b">
        <v>0</v>
      </c>
      <c r="Q2678" t="s">
        <v>8299</v>
      </c>
      <c r="R2678" s="5">
        <f>Table1[[#This Row],[pledged]]/D2678</f>
        <v>6.0000000000000001E-3</v>
      </c>
      <c r="S2678" s="6">
        <f>IFERROR(Table1[[#This Row],[pledged]]/Table1[[#This Row],[backers_count]],0)</f>
        <v>15</v>
      </c>
      <c r="T2678" s="5" t="s">
        <v>8336</v>
      </c>
      <c r="U2678" s="5" t="s">
        <v>8353</v>
      </c>
    </row>
    <row r="2679" spans="1:21" ht="45" x14ac:dyDescent="0.2">
      <c r="A2679">
        <v>2844</v>
      </c>
      <c r="B2679" s="3" t="s">
        <v>2844</v>
      </c>
      <c r="C2679" s="3" t="s">
        <v>6954</v>
      </c>
      <c r="D2679">
        <v>550</v>
      </c>
      <c r="E2679">
        <v>30</v>
      </c>
      <c r="F2679" t="s">
        <v>8221</v>
      </c>
      <c r="G2679" t="s">
        <v>8239</v>
      </c>
      <c r="H2679" t="s">
        <v>8249</v>
      </c>
      <c r="I2679">
        <v>1483535180</v>
      </c>
      <c r="J2679" s="14" t="str">
        <f>TEXT(((Table1[[#This Row],[deadline]]/60/60)/24)+DATE(1970,1,1),"mmm")</f>
        <v>Jan</v>
      </c>
      <c r="K2679" s="14" t="str">
        <f>TEXT(((Table1[[#This Row],[deadline]]/60/60)/24)+DATE(1970,1,1),"yyyy")</f>
        <v>2017</v>
      </c>
      <c r="L2679">
        <v>1480943180</v>
      </c>
      <c r="M2679">
        <f>((Table1[[#This Row],[launched_at]]/60/60)/24)+DATE(1970,1,1)+(-5/24)</f>
        <v>42709.337731481479</v>
      </c>
      <c r="N2679" t="b">
        <v>0</v>
      </c>
      <c r="O2679">
        <v>1</v>
      </c>
      <c r="P2679" t="b">
        <v>0</v>
      </c>
      <c r="Q2679" t="s">
        <v>8271</v>
      </c>
      <c r="R2679" s="5">
        <f>Table1[[#This Row],[pledged]]/D2679</f>
        <v>5.4545454545454543E-2</v>
      </c>
      <c r="S2679" s="6">
        <f>IFERROR(Table1[[#This Row],[pledged]]/Table1[[#This Row],[backers_count]],0)</f>
        <v>30</v>
      </c>
      <c r="T2679" s="5" t="s">
        <v>8317</v>
      </c>
      <c r="U2679" s="5" t="s">
        <v>8318</v>
      </c>
    </row>
    <row r="2680" spans="1:21" ht="45" x14ac:dyDescent="0.2">
      <c r="A2680">
        <v>3647</v>
      </c>
      <c r="B2680" s="3" t="s">
        <v>3645</v>
      </c>
      <c r="C2680" s="3" t="s">
        <v>7757</v>
      </c>
      <c r="D2680">
        <v>500</v>
      </c>
      <c r="E2680">
        <v>30</v>
      </c>
      <c r="F2680" t="s">
        <v>8221</v>
      </c>
      <c r="G2680" t="s">
        <v>8225</v>
      </c>
      <c r="H2680" t="s">
        <v>8247</v>
      </c>
      <c r="I2680">
        <v>1475258327</v>
      </c>
      <c r="J2680" s="14" t="str">
        <f>TEXT(((Table1[[#This Row],[deadline]]/60/60)/24)+DATE(1970,1,1),"mmm")</f>
        <v>Sep</v>
      </c>
      <c r="K2680" s="14" t="str">
        <f>TEXT(((Table1[[#This Row],[deadline]]/60/60)/24)+DATE(1970,1,1),"yyyy")</f>
        <v>2016</v>
      </c>
      <c r="L2680">
        <v>1471370327</v>
      </c>
      <c r="M2680">
        <f>((Table1[[#This Row],[launched_at]]/60/60)/24)+DATE(1970,1,1)+(-5/24)</f>
        <v>42598.540821759256</v>
      </c>
      <c r="N2680" t="b">
        <v>0</v>
      </c>
      <c r="O2680">
        <v>2</v>
      </c>
      <c r="P2680" t="b">
        <v>0</v>
      </c>
      <c r="Q2680" t="s">
        <v>8305</v>
      </c>
      <c r="R2680" s="5">
        <f>Table1[[#This Row],[pledged]]/D2680</f>
        <v>0.06</v>
      </c>
      <c r="S2680" s="6">
        <f>IFERROR(Table1[[#This Row],[pledged]]/Table1[[#This Row],[backers_count]],0)</f>
        <v>15</v>
      </c>
      <c r="T2680" s="5" t="s">
        <v>8317</v>
      </c>
      <c r="U2680" s="5" t="s">
        <v>8359</v>
      </c>
    </row>
    <row r="2681" spans="1:21" ht="45" x14ac:dyDescent="0.2">
      <c r="A2681">
        <v>1121</v>
      </c>
      <c r="B2681" s="3" t="s">
        <v>1122</v>
      </c>
      <c r="C2681" s="3" t="s">
        <v>5231</v>
      </c>
      <c r="D2681">
        <v>250000</v>
      </c>
      <c r="E2681">
        <v>29</v>
      </c>
      <c r="F2681" t="s">
        <v>8221</v>
      </c>
      <c r="G2681" t="s">
        <v>8224</v>
      </c>
      <c r="H2681" t="s">
        <v>8246</v>
      </c>
      <c r="I2681">
        <v>1457904316</v>
      </c>
      <c r="J2681" s="14" t="str">
        <f>TEXT(((Table1[[#This Row],[deadline]]/60/60)/24)+DATE(1970,1,1),"mmm")</f>
        <v>Mar</v>
      </c>
      <c r="K2681" s="14" t="str">
        <f>TEXT(((Table1[[#This Row],[deadline]]/60/60)/24)+DATE(1970,1,1),"yyyy")</f>
        <v>2016</v>
      </c>
      <c r="L2681">
        <v>1455315916</v>
      </c>
      <c r="M2681">
        <f>((Table1[[#This Row],[launched_at]]/60/60)/24)+DATE(1970,1,1)+(-5/24)</f>
        <v>42412.72587962963</v>
      </c>
      <c r="N2681" t="b">
        <v>0</v>
      </c>
      <c r="O2681">
        <v>5</v>
      </c>
      <c r="P2681" t="b">
        <v>0</v>
      </c>
      <c r="Q2681" t="s">
        <v>8282</v>
      </c>
      <c r="R2681" s="5">
        <f>Table1[[#This Row],[pledged]]/D2681</f>
        <v>1.16E-4</v>
      </c>
      <c r="S2681" s="6">
        <f>IFERROR(Table1[[#This Row],[pledged]]/Table1[[#This Row],[backers_count]],0)</f>
        <v>5.8</v>
      </c>
      <c r="T2681" s="5" t="s">
        <v>8333</v>
      </c>
      <c r="U2681" s="5" t="s">
        <v>8334</v>
      </c>
    </row>
    <row r="2682" spans="1:21" ht="45" x14ac:dyDescent="0.2">
      <c r="A2682">
        <v>2879</v>
      </c>
      <c r="B2682" s="3" t="s">
        <v>2879</v>
      </c>
      <c r="C2682" s="3" t="s">
        <v>6989</v>
      </c>
      <c r="D2682">
        <v>11200</v>
      </c>
      <c r="E2682">
        <v>29</v>
      </c>
      <c r="F2682" t="s">
        <v>8221</v>
      </c>
      <c r="G2682" t="s">
        <v>8224</v>
      </c>
      <c r="H2682" t="s">
        <v>8246</v>
      </c>
      <c r="I2682">
        <v>1453310661</v>
      </c>
      <c r="J2682" s="14" t="str">
        <f>TEXT(((Table1[[#This Row],[deadline]]/60/60)/24)+DATE(1970,1,1),"mmm")</f>
        <v>Jan</v>
      </c>
      <c r="K2682" s="14" t="str">
        <f>TEXT(((Table1[[#This Row],[deadline]]/60/60)/24)+DATE(1970,1,1),"yyyy")</f>
        <v>2016</v>
      </c>
      <c r="L2682">
        <v>1450718661</v>
      </c>
      <c r="M2682">
        <f>((Table1[[#This Row],[launched_at]]/60/60)/24)+DATE(1970,1,1)+(-5/24)</f>
        <v>42359.516909722217</v>
      </c>
      <c r="N2682" t="b">
        <v>0</v>
      </c>
      <c r="O2682">
        <v>1</v>
      </c>
      <c r="P2682" t="b">
        <v>0</v>
      </c>
      <c r="Q2682" t="s">
        <v>8271</v>
      </c>
      <c r="R2682" s="5">
        <f>Table1[[#This Row],[pledged]]/D2682</f>
        <v>2.5892857142857141E-3</v>
      </c>
      <c r="S2682" s="6">
        <f>IFERROR(Table1[[#This Row],[pledged]]/Table1[[#This Row],[backers_count]],0)</f>
        <v>29</v>
      </c>
      <c r="T2682" s="5" t="s">
        <v>8317</v>
      </c>
      <c r="U2682" s="5" t="s">
        <v>8318</v>
      </c>
    </row>
    <row r="2683" spans="1:21" ht="45" x14ac:dyDescent="0.2">
      <c r="A2683">
        <v>4019</v>
      </c>
      <c r="B2683" s="3" t="s">
        <v>4015</v>
      </c>
      <c r="C2683" s="3" t="s">
        <v>8124</v>
      </c>
      <c r="D2683">
        <v>3500</v>
      </c>
      <c r="E2683">
        <v>29</v>
      </c>
      <c r="F2683" t="s">
        <v>8221</v>
      </c>
      <c r="G2683" t="s">
        <v>8224</v>
      </c>
      <c r="H2683" t="s">
        <v>8246</v>
      </c>
      <c r="I2683">
        <v>1460737680</v>
      </c>
      <c r="J2683" s="14" t="str">
        <f>TEXT(((Table1[[#This Row],[deadline]]/60/60)/24)+DATE(1970,1,1),"mmm")</f>
        <v>Apr</v>
      </c>
      <c r="K2683" s="14" t="str">
        <f>TEXT(((Table1[[#This Row],[deadline]]/60/60)/24)+DATE(1970,1,1),"yyyy")</f>
        <v>2016</v>
      </c>
      <c r="L2683">
        <v>1455725596</v>
      </c>
      <c r="M2683">
        <f>((Table1[[#This Row],[launched_at]]/60/60)/24)+DATE(1970,1,1)+(-5/24)</f>
        <v>42417.467546296299</v>
      </c>
      <c r="N2683" t="b">
        <v>0</v>
      </c>
      <c r="O2683">
        <v>4</v>
      </c>
      <c r="P2683" t="b">
        <v>0</v>
      </c>
      <c r="Q2683" t="s">
        <v>8271</v>
      </c>
      <c r="R2683" s="5">
        <f>Table1[[#This Row],[pledged]]/D2683</f>
        <v>8.2857142857142851E-3</v>
      </c>
      <c r="S2683" s="6">
        <f>IFERROR(Table1[[#This Row],[pledged]]/Table1[[#This Row],[backers_count]],0)</f>
        <v>7.25</v>
      </c>
      <c r="T2683" s="5" t="s">
        <v>8317</v>
      </c>
      <c r="U2683" s="5" t="s">
        <v>8318</v>
      </c>
    </row>
    <row r="2684" spans="1:21" ht="30" x14ac:dyDescent="0.2">
      <c r="A2684">
        <v>4065</v>
      </c>
      <c r="B2684" s="3" t="s">
        <v>4061</v>
      </c>
      <c r="C2684" s="3" t="s">
        <v>8169</v>
      </c>
      <c r="D2684">
        <v>4000</v>
      </c>
      <c r="E2684">
        <v>27</v>
      </c>
      <c r="F2684" t="s">
        <v>8221</v>
      </c>
      <c r="G2684" t="s">
        <v>8224</v>
      </c>
      <c r="H2684" t="s">
        <v>8246</v>
      </c>
      <c r="I2684">
        <v>1407883811</v>
      </c>
      <c r="J2684" s="14" t="str">
        <f>TEXT(((Table1[[#This Row],[deadline]]/60/60)/24)+DATE(1970,1,1),"mmm")</f>
        <v>Aug</v>
      </c>
      <c r="K2684" s="14" t="str">
        <f>TEXT(((Table1[[#This Row],[deadline]]/60/60)/24)+DATE(1970,1,1),"yyyy")</f>
        <v>2014</v>
      </c>
      <c r="L2684">
        <v>1405291811</v>
      </c>
      <c r="M2684">
        <f>((Table1[[#This Row],[launched_at]]/60/60)/24)+DATE(1970,1,1)+(-5/24)</f>
        <v>41833.74318287037</v>
      </c>
      <c r="N2684" t="b">
        <v>0</v>
      </c>
      <c r="O2684">
        <v>4</v>
      </c>
      <c r="P2684" t="b">
        <v>0</v>
      </c>
      <c r="Q2684" t="s">
        <v>8271</v>
      </c>
      <c r="R2684" s="5">
        <f>Table1[[#This Row],[pledged]]/D2684</f>
        <v>6.7499999999999999E-3</v>
      </c>
      <c r="S2684" s="6">
        <f>IFERROR(Table1[[#This Row],[pledged]]/Table1[[#This Row],[backers_count]],0)</f>
        <v>6.75</v>
      </c>
      <c r="T2684" s="5" t="s">
        <v>8317</v>
      </c>
      <c r="U2684" s="5" t="s">
        <v>8318</v>
      </c>
    </row>
    <row r="2685" spans="1:21" ht="45" x14ac:dyDescent="0.2">
      <c r="A2685">
        <v>2698</v>
      </c>
      <c r="B2685" s="3" t="s">
        <v>2698</v>
      </c>
      <c r="C2685" s="3" t="s">
        <v>6808</v>
      </c>
      <c r="D2685">
        <v>8000</v>
      </c>
      <c r="E2685">
        <v>26.01</v>
      </c>
      <c r="F2685" t="s">
        <v>8221</v>
      </c>
      <c r="G2685" t="s">
        <v>8224</v>
      </c>
      <c r="H2685" t="s">
        <v>8246</v>
      </c>
      <c r="I2685">
        <v>1403904808</v>
      </c>
      <c r="J2685" s="14" t="str">
        <f>TEXT(((Table1[[#This Row],[deadline]]/60/60)/24)+DATE(1970,1,1),"mmm")</f>
        <v>Jun</v>
      </c>
      <c r="K2685" s="14" t="str">
        <f>TEXT(((Table1[[#This Row],[deadline]]/60/60)/24)+DATE(1970,1,1),"yyyy")</f>
        <v>2014</v>
      </c>
      <c r="L2685">
        <v>1401312808</v>
      </c>
      <c r="M2685">
        <f>((Table1[[#This Row],[launched_at]]/60/60)/24)+DATE(1970,1,1)+(-5/24)</f>
        <v>41787.689907407403</v>
      </c>
      <c r="N2685" t="b">
        <v>0</v>
      </c>
      <c r="O2685">
        <v>2</v>
      </c>
      <c r="P2685" t="b">
        <v>0</v>
      </c>
      <c r="Q2685" t="s">
        <v>8284</v>
      </c>
      <c r="R2685" s="5">
        <f>Table1[[#This Row],[pledged]]/D2685</f>
        <v>3.2512500000000002E-3</v>
      </c>
      <c r="S2685" s="6">
        <f>IFERROR(Table1[[#This Row],[pledged]]/Table1[[#This Row],[backers_count]],0)</f>
        <v>13.005000000000001</v>
      </c>
      <c r="T2685" s="5" t="s">
        <v>8336</v>
      </c>
      <c r="U2685" s="5" t="s">
        <v>8337</v>
      </c>
    </row>
    <row r="2686" spans="1:21" ht="45" x14ac:dyDescent="0.2">
      <c r="A2686">
        <v>453</v>
      </c>
      <c r="B2686" s="3" t="s">
        <v>454</v>
      </c>
      <c r="C2686" s="3" t="s">
        <v>4563</v>
      </c>
      <c r="D2686">
        <v>94875</v>
      </c>
      <c r="E2686">
        <v>26</v>
      </c>
      <c r="F2686" t="s">
        <v>8221</v>
      </c>
      <c r="G2686" t="s">
        <v>8224</v>
      </c>
      <c r="H2686" t="s">
        <v>8246</v>
      </c>
      <c r="I2686">
        <v>1424375279</v>
      </c>
      <c r="J2686" s="14" t="str">
        <f>TEXT(((Table1[[#This Row],[deadline]]/60/60)/24)+DATE(1970,1,1),"mmm")</f>
        <v>Feb</v>
      </c>
      <c r="K2686" s="14" t="str">
        <f>TEXT(((Table1[[#This Row],[deadline]]/60/60)/24)+DATE(1970,1,1),"yyyy")</f>
        <v>2015</v>
      </c>
      <c r="L2686">
        <v>1422992879</v>
      </c>
      <c r="M2686" s="13">
        <f>((Table1[[#This Row],[launched_at]]/60/60)/24)+DATE(1970,1,1)+(-5/24)</f>
        <v>42038.616655092592</v>
      </c>
      <c r="N2686" t="b">
        <v>0</v>
      </c>
      <c r="O2686">
        <v>2</v>
      </c>
      <c r="P2686" t="b">
        <v>0</v>
      </c>
      <c r="Q2686" t="s">
        <v>8270</v>
      </c>
      <c r="R2686" s="5">
        <f>Table1[[#This Row],[pledged]]/D2686</f>
        <v>2.740447957839262E-4</v>
      </c>
      <c r="S2686" s="6">
        <f>IFERROR(Table1[[#This Row],[pledged]]/Table1[[#This Row],[backers_count]],0)</f>
        <v>13</v>
      </c>
      <c r="T2686" s="5" t="s">
        <v>8310</v>
      </c>
      <c r="U2686" s="5" t="s">
        <v>8316</v>
      </c>
    </row>
    <row r="2687" spans="1:21" ht="30" x14ac:dyDescent="0.2">
      <c r="A2687">
        <v>594</v>
      </c>
      <c r="B2687" s="3" t="s">
        <v>595</v>
      </c>
      <c r="C2687" s="3" t="s">
        <v>4704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1460832206</v>
      </c>
      <c r="J2687" s="14" t="str">
        <f>TEXT(((Table1[[#This Row],[deadline]]/60/60)/24)+DATE(1970,1,1),"mmm")</f>
        <v>Apr</v>
      </c>
      <c r="K2687" s="14" t="str">
        <f>TEXT(((Table1[[#This Row],[deadline]]/60/60)/24)+DATE(1970,1,1),"yyyy")</f>
        <v>2016</v>
      </c>
      <c r="L2687">
        <v>1458240206</v>
      </c>
      <c r="M2687">
        <f>((Table1[[#This Row],[launched_at]]/60/60)/24)+DATE(1970,1,1)+(-5/24)</f>
        <v>42446.571828703702</v>
      </c>
      <c r="N2687" t="b">
        <v>0</v>
      </c>
      <c r="O2687">
        <v>2</v>
      </c>
      <c r="P2687" t="b">
        <v>0</v>
      </c>
      <c r="Q2687" t="s">
        <v>8272</v>
      </c>
      <c r="R2687" s="5">
        <f>Table1[[#This Row],[pledged]]/D2687</f>
        <v>1.0399999999999999E-3</v>
      </c>
      <c r="S2687" s="6">
        <f>IFERROR(Table1[[#This Row],[pledged]]/Table1[[#This Row],[backers_count]],0)</f>
        <v>13</v>
      </c>
      <c r="T2687" s="5" t="s">
        <v>8319</v>
      </c>
      <c r="U2687" s="5" t="s">
        <v>8320</v>
      </c>
    </row>
    <row r="2688" spans="1:21" ht="45" x14ac:dyDescent="0.2">
      <c r="A2688">
        <v>990</v>
      </c>
      <c r="B2688" s="3" t="s">
        <v>991</v>
      </c>
      <c r="C2688" s="3" t="s">
        <v>5100</v>
      </c>
      <c r="D2688">
        <v>25000</v>
      </c>
      <c r="E2688">
        <v>26</v>
      </c>
      <c r="F2688" t="s">
        <v>8221</v>
      </c>
      <c r="G2688" t="s">
        <v>8224</v>
      </c>
      <c r="H2688" t="s">
        <v>8246</v>
      </c>
      <c r="I2688">
        <v>1409770164</v>
      </c>
      <c r="J2688" s="14" t="str">
        <f>TEXT(((Table1[[#This Row],[deadline]]/60/60)/24)+DATE(1970,1,1),"mmm")</f>
        <v>Sep</v>
      </c>
      <c r="K2688" s="14" t="str">
        <f>TEXT(((Table1[[#This Row],[deadline]]/60/60)/24)+DATE(1970,1,1),"yyyy")</f>
        <v>2014</v>
      </c>
      <c r="L2688">
        <v>1407178164</v>
      </c>
      <c r="M2688">
        <f>((Table1[[#This Row],[launched_at]]/60/60)/24)+DATE(1970,1,1)+(-5/24)</f>
        <v>41855.575972222221</v>
      </c>
      <c r="N2688" t="b">
        <v>0</v>
      </c>
      <c r="O2688">
        <v>2</v>
      </c>
      <c r="P2688" t="b">
        <v>0</v>
      </c>
      <c r="Q2688" t="s">
        <v>8273</v>
      </c>
      <c r="R2688" s="5">
        <f>Table1[[#This Row],[pledged]]/D2688</f>
        <v>1.0399999999999999E-3</v>
      </c>
      <c r="S2688" s="6">
        <f>IFERROR(Table1[[#This Row],[pledged]]/Table1[[#This Row],[backers_count]],0)</f>
        <v>13</v>
      </c>
      <c r="T2688" s="5" t="s">
        <v>8319</v>
      </c>
      <c r="U2688" s="5" t="s">
        <v>8321</v>
      </c>
    </row>
    <row r="2689" spans="1:21" ht="45" x14ac:dyDescent="0.2">
      <c r="A2689">
        <v>1422</v>
      </c>
      <c r="B2689" s="3" t="s">
        <v>1423</v>
      </c>
      <c r="C2689" s="3" t="s">
        <v>5532</v>
      </c>
      <c r="D2689">
        <v>25000</v>
      </c>
      <c r="E2689">
        <v>26</v>
      </c>
      <c r="F2689" t="s">
        <v>8221</v>
      </c>
      <c r="G2689" t="s">
        <v>8228</v>
      </c>
      <c r="H2689" t="s">
        <v>8250</v>
      </c>
      <c r="I2689">
        <v>1474436704</v>
      </c>
      <c r="J2689" s="14" t="str">
        <f>TEXT(((Table1[[#This Row],[deadline]]/60/60)/24)+DATE(1970,1,1),"mmm")</f>
        <v>Sep</v>
      </c>
      <c r="K2689" s="14" t="str">
        <f>TEXT(((Table1[[#This Row],[deadline]]/60/60)/24)+DATE(1970,1,1),"yyyy")</f>
        <v>2016</v>
      </c>
      <c r="L2689">
        <v>1471844704</v>
      </c>
      <c r="M2689">
        <f>((Table1[[#This Row],[launched_at]]/60/60)/24)+DATE(1970,1,1)+(-5/24)</f>
        <v>42604.031296296293</v>
      </c>
      <c r="N2689" t="b">
        <v>0</v>
      </c>
      <c r="O2689">
        <v>2</v>
      </c>
      <c r="P2689" t="b">
        <v>0</v>
      </c>
      <c r="Q2689" t="s">
        <v>8287</v>
      </c>
      <c r="R2689" s="5">
        <f>Table1[[#This Row],[pledged]]/D2689</f>
        <v>1.0399999999999999E-3</v>
      </c>
      <c r="S2689" s="6">
        <f>IFERROR(Table1[[#This Row],[pledged]]/Table1[[#This Row],[backers_count]],0)</f>
        <v>13</v>
      </c>
      <c r="T2689" s="5" t="s">
        <v>8322</v>
      </c>
      <c r="U2689" s="5" t="s">
        <v>8341</v>
      </c>
    </row>
    <row r="2690" spans="1:21" ht="45" x14ac:dyDescent="0.2">
      <c r="A2690">
        <v>1874</v>
      </c>
      <c r="B2690" s="3" t="s">
        <v>1875</v>
      </c>
      <c r="C2690" s="3" t="s">
        <v>5984</v>
      </c>
      <c r="D2690">
        <v>160000</v>
      </c>
      <c r="E2690">
        <v>26</v>
      </c>
      <c r="F2690" t="s">
        <v>8221</v>
      </c>
      <c r="G2690" t="s">
        <v>8224</v>
      </c>
      <c r="H2690" t="s">
        <v>8246</v>
      </c>
      <c r="I2690">
        <v>1467155733</v>
      </c>
      <c r="J2690" s="14" t="str">
        <f>TEXT(((Table1[[#This Row],[deadline]]/60/60)/24)+DATE(1970,1,1),"mmm")</f>
        <v>Jun</v>
      </c>
      <c r="K2690" s="14" t="str">
        <f>TEXT(((Table1[[#This Row],[deadline]]/60/60)/24)+DATE(1970,1,1),"yyyy")</f>
        <v>2016</v>
      </c>
      <c r="L2690">
        <v>1465427733</v>
      </c>
      <c r="M2690">
        <f>((Table1[[#This Row],[launched_at]]/60/60)/24)+DATE(1970,1,1)+(-5/24)</f>
        <v>42529.760798611103</v>
      </c>
      <c r="N2690" t="b">
        <v>0</v>
      </c>
      <c r="O2690">
        <v>2</v>
      </c>
      <c r="P2690" t="b">
        <v>0</v>
      </c>
      <c r="Q2690" t="s">
        <v>8283</v>
      </c>
      <c r="R2690" s="5">
        <f>Table1[[#This Row],[pledged]]/D2690</f>
        <v>1.6249999999999999E-4</v>
      </c>
      <c r="S2690" s="6">
        <f>IFERROR(Table1[[#This Row],[pledged]]/Table1[[#This Row],[backers_count]],0)</f>
        <v>13</v>
      </c>
      <c r="T2690" s="5" t="s">
        <v>8333</v>
      </c>
      <c r="U2690" s="5" t="s">
        <v>8335</v>
      </c>
    </row>
    <row r="2691" spans="1:21" ht="60" x14ac:dyDescent="0.2">
      <c r="A2691">
        <v>2159</v>
      </c>
      <c r="B2691" s="3" t="s">
        <v>2160</v>
      </c>
      <c r="C2691" s="3" t="s">
        <v>6269</v>
      </c>
      <c r="D2691">
        <v>3600</v>
      </c>
      <c r="E2691">
        <v>26</v>
      </c>
      <c r="F2691" t="s">
        <v>8221</v>
      </c>
      <c r="G2691" t="s">
        <v>8224</v>
      </c>
      <c r="H2691" t="s">
        <v>8246</v>
      </c>
      <c r="I2691">
        <v>1310837574</v>
      </c>
      <c r="J2691" s="14" t="str">
        <f>TEXT(((Table1[[#This Row],[deadline]]/60/60)/24)+DATE(1970,1,1),"mmm")</f>
        <v>Jul</v>
      </c>
      <c r="K2691" s="14" t="str">
        <f>TEXT(((Table1[[#This Row],[deadline]]/60/60)/24)+DATE(1970,1,1),"yyyy")</f>
        <v>2011</v>
      </c>
      <c r="L2691">
        <v>1308245574</v>
      </c>
      <c r="M2691">
        <f>((Table1[[#This Row],[launched_at]]/60/60)/24)+DATE(1970,1,1)+(-5/24)</f>
        <v>40710.522847222215</v>
      </c>
      <c r="N2691" t="b">
        <v>0</v>
      </c>
      <c r="O2691">
        <v>2</v>
      </c>
      <c r="P2691" t="b">
        <v>0</v>
      </c>
      <c r="Q2691" t="s">
        <v>8282</v>
      </c>
      <c r="R2691" s="5">
        <f>Table1[[#This Row],[pledged]]/D2691</f>
        <v>7.2222222222222219E-3</v>
      </c>
      <c r="S2691" s="6">
        <f>IFERROR(Table1[[#This Row],[pledged]]/Table1[[#This Row],[backers_count]],0)</f>
        <v>13</v>
      </c>
      <c r="T2691" s="5" t="s">
        <v>8333</v>
      </c>
      <c r="U2691" s="5" t="s">
        <v>8334</v>
      </c>
    </row>
    <row r="2692" spans="1:21" ht="45" x14ac:dyDescent="0.2">
      <c r="A2692">
        <v>2434</v>
      </c>
      <c r="B2692" s="3" t="s">
        <v>2435</v>
      </c>
      <c r="C2692" s="3" t="s">
        <v>6544</v>
      </c>
      <c r="D2692">
        <v>20000</v>
      </c>
      <c r="E2692">
        <v>26</v>
      </c>
      <c r="F2692" t="s">
        <v>8221</v>
      </c>
      <c r="G2692" t="s">
        <v>8224</v>
      </c>
      <c r="H2692" t="s">
        <v>8246</v>
      </c>
      <c r="I2692">
        <v>1438662474</v>
      </c>
      <c r="J2692" s="14" t="str">
        <f>TEXT(((Table1[[#This Row],[deadline]]/60/60)/24)+DATE(1970,1,1),"mmm")</f>
        <v>Aug</v>
      </c>
      <c r="K2692" s="14" t="str">
        <f>TEXT(((Table1[[#This Row],[deadline]]/60/60)/24)+DATE(1970,1,1),"yyyy")</f>
        <v>2015</v>
      </c>
      <c r="L2692">
        <v>1435206474</v>
      </c>
      <c r="M2692">
        <f>((Table1[[#This Row],[launched_at]]/60/60)/24)+DATE(1970,1,1)+(-5/24)</f>
        <v>42179.977708333325</v>
      </c>
      <c r="N2692" t="b">
        <v>0</v>
      </c>
      <c r="O2692">
        <v>2</v>
      </c>
      <c r="P2692" t="b">
        <v>0</v>
      </c>
      <c r="Q2692" t="s">
        <v>8284</v>
      </c>
      <c r="R2692" s="5">
        <f>Table1[[#This Row],[pledged]]/D2692</f>
        <v>1.2999999999999999E-3</v>
      </c>
      <c r="S2692" s="6">
        <f>IFERROR(Table1[[#This Row],[pledged]]/Table1[[#This Row],[backers_count]],0)</f>
        <v>13</v>
      </c>
      <c r="T2692" s="5" t="s">
        <v>8336</v>
      </c>
      <c r="U2692" s="5" t="s">
        <v>8337</v>
      </c>
    </row>
    <row r="2693" spans="1:21" ht="45" x14ac:dyDescent="0.2">
      <c r="A2693">
        <v>2591</v>
      </c>
      <c r="B2693" s="3" t="s">
        <v>2591</v>
      </c>
      <c r="C2693" s="3" t="s">
        <v>6701</v>
      </c>
      <c r="D2693">
        <v>1500</v>
      </c>
      <c r="E2693">
        <v>26</v>
      </c>
      <c r="F2693" t="s">
        <v>8221</v>
      </c>
      <c r="G2693" t="s">
        <v>8224</v>
      </c>
      <c r="H2693" t="s">
        <v>8246</v>
      </c>
      <c r="I2693">
        <v>1457901924</v>
      </c>
      <c r="J2693" s="14" t="str">
        <f>TEXT(((Table1[[#This Row],[deadline]]/60/60)/24)+DATE(1970,1,1),"mmm")</f>
        <v>Mar</v>
      </c>
      <c r="K2693" s="14" t="str">
        <f>TEXT(((Table1[[#This Row],[deadline]]/60/60)/24)+DATE(1970,1,1),"yyyy")</f>
        <v>2016</v>
      </c>
      <c r="L2693">
        <v>1452721524</v>
      </c>
      <c r="M2693">
        <f>((Table1[[#This Row],[launched_at]]/60/60)/24)+DATE(1970,1,1)+(-5/24)</f>
        <v>42382.698194444441</v>
      </c>
      <c r="N2693" t="b">
        <v>0</v>
      </c>
      <c r="O2693">
        <v>2</v>
      </c>
      <c r="P2693" t="b">
        <v>0</v>
      </c>
      <c r="Q2693" t="s">
        <v>8284</v>
      </c>
      <c r="R2693" s="5">
        <f>Table1[[#This Row],[pledged]]/D2693</f>
        <v>1.7333333333333333E-2</v>
      </c>
      <c r="S2693" s="6">
        <f>IFERROR(Table1[[#This Row],[pledged]]/Table1[[#This Row],[backers_count]],0)</f>
        <v>13</v>
      </c>
      <c r="T2693" s="5" t="s">
        <v>8336</v>
      </c>
      <c r="U2693" s="5" t="s">
        <v>8337</v>
      </c>
    </row>
    <row r="2694" spans="1:21" x14ac:dyDescent="0.2">
      <c r="A2694">
        <v>3108</v>
      </c>
      <c r="B2694" s="3" t="s">
        <v>3108</v>
      </c>
      <c r="C2694" s="3" t="s">
        <v>7218</v>
      </c>
      <c r="D2694">
        <v>50000</v>
      </c>
      <c r="E2694">
        <v>26</v>
      </c>
      <c r="F2694" t="s">
        <v>8221</v>
      </c>
      <c r="G2694" t="s">
        <v>8224</v>
      </c>
      <c r="H2694" t="s">
        <v>8246</v>
      </c>
      <c r="I2694">
        <v>1430234394</v>
      </c>
      <c r="J2694" s="14" t="str">
        <f>TEXT(((Table1[[#This Row],[deadline]]/60/60)/24)+DATE(1970,1,1),"mmm")</f>
        <v>Apr</v>
      </c>
      <c r="K2694" s="14" t="str">
        <f>TEXT(((Table1[[#This Row],[deadline]]/60/60)/24)+DATE(1970,1,1),"yyyy")</f>
        <v>2015</v>
      </c>
      <c r="L2694">
        <v>1425053994</v>
      </c>
      <c r="M2694">
        <f>((Table1[[#This Row],[launched_at]]/60/60)/24)+DATE(1970,1,1)+(-5/24)</f>
        <v>42062.47215277778</v>
      </c>
      <c r="N2694" t="b">
        <v>0</v>
      </c>
      <c r="O2694">
        <v>2</v>
      </c>
      <c r="P2694" t="b">
        <v>0</v>
      </c>
      <c r="Q2694" t="s">
        <v>8303</v>
      </c>
      <c r="R2694" s="5">
        <f>Table1[[#This Row],[pledged]]/D2694</f>
        <v>5.1999999999999995E-4</v>
      </c>
      <c r="S2694" s="6">
        <f>IFERROR(Table1[[#This Row],[pledged]]/Table1[[#This Row],[backers_count]],0)</f>
        <v>13</v>
      </c>
      <c r="T2694" s="5" t="s">
        <v>8317</v>
      </c>
      <c r="U2694" s="5" t="s">
        <v>8357</v>
      </c>
    </row>
    <row r="2695" spans="1:21" ht="30" x14ac:dyDescent="0.2">
      <c r="A2695">
        <v>3853</v>
      </c>
      <c r="B2695" s="3" t="s">
        <v>3850</v>
      </c>
      <c r="C2695" s="3" t="s">
        <v>7962</v>
      </c>
      <c r="D2695">
        <v>100000</v>
      </c>
      <c r="E2695">
        <v>26</v>
      </c>
      <c r="F2695" t="s">
        <v>8221</v>
      </c>
      <c r="G2695" t="s">
        <v>8224</v>
      </c>
      <c r="H2695" t="s">
        <v>8246</v>
      </c>
      <c r="I2695">
        <v>1409602178</v>
      </c>
      <c r="J2695" s="14" t="str">
        <f>TEXT(((Table1[[#This Row],[deadline]]/60/60)/24)+DATE(1970,1,1),"mmm")</f>
        <v>Sep</v>
      </c>
      <c r="K2695" s="14" t="str">
        <f>TEXT(((Table1[[#This Row],[deadline]]/60/60)/24)+DATE(1970,1,1),"yyyy")</f>
        <v>2014</v>
      </c>
      <c r="L2695">
        <v>1406578178</v>
      </c>
      <c r="M2695">
        <f>((Table1[[#This Row],[launched_at]]/60/60)/24)+DATE(1970,1,1)+(-5/24)</f>
        <v>41848.631689814814</v>
      </c>
      <c r="N2695" t="b">
        <v>0</v>
      </c>
      <c r="O2695">
        <v>2</v>
      </c>
      <c r="P2695" t="b">
        <v>0</v>
      </c>
      <c r="Q2695" t="s">
        <v>8271</v>
      </c>
      <c r="R2695" s="5">
        <f>Table1[[#This Row],[pledged]]/D2695</f>
        <v>2.5999999999999998E-4</v>
      </c>
      <c r="S2695" s="6">
        <f>IFERROR(Table1[[#This Row],[pledged]]/Table1[[#This Row],[backers_count]],0)</f>
        <v>13</v>
      </c>
      <c r="T2695" s="5" t="s">
        <v>8317</v>
      </c>
      <c r="U2695" s="5" t="s">
        <v>8318</v>
      </c>
    </row>
    <row r="2696" spans="1:21" ht="45" x14ac:dyDescent="0.2">
      <c r="A2696">
        <v>4013</v>
      </c>
      <c r="B2696" s="3" t="s">
        <v>4009</v>
      </c>
      <c r="C2696" s="3" t="s">
        <v>8118</v>
      </c>
      <c r="D2696">
        <v>2000</v>
      </c>
      <c r="E2696">
        <v>26</v>
      </c>
      <c r="F2696" t="s">
        <v>8221</v>
      </c>
      <c r="G2696" t="s">
        <v>8224</v>
      </c>
      <c r="H2696" t="s">
        <v>8246</v>
      </c>
      <c r="I2696">
        <v>1424070823</v>
      </c>
      <c r="J2696" s="14" t="str">
        <f>TEXT(((Table1[[#This Row],[deadline]]/60/60)/24)+DATE(1970,1,1),"mmm")</f>
        <v>Feb</v>
      </c>
      <c r="K2696" s="14" t="str">
        <f>TEXT(((Table1[[#This Row],[deadline]]/60/60)/24)+DATE(1970,1,1),"yyyy")</f>
        <v>2015</v>
      </c>
      <c r="L2696">
        <v>1421478823</v>
      </c>
      <c r="M2696">
        <f>((Table1[[#This Row],[launched_at]]/60/60)/24)+DATE(1970,1,1)+(-5/24)</f>
        <v>42021.092858796292</v>
      </c>
      <c r="N2696" t="b">
        <v>0</v>
      </c>
      <c r="O2696">
        <v>2</v>
      </c>
      <c r="P2696" t="b">
        <v>0</v>
      </c>
      <c r="Q2696" t="s">
        <v>8271</v>
      </c>
      <c r="R2696" s="5">
        <f>Table1[[#This Row],[pledged]]/D2696</f>
        <v>1.2999999999999999E-2</v>
      </c>
      <c r="S2696" s="6">
        <f>IFERROR(Table1[[#This Row],[pledged]]/Table1[[#This Row],[backers_count]],0)</f>
        <v>13</v>
      </c>
      <c r="T2696" s="5" t="s">
        <v>8317</v>
      </c>
      <c r="U2696" s="5" t="s">
        <v>8318</v>
      </c>
    </row>
    <row r="2697" spans="1:21" ht="45" x14ac:dyDescent="0.2">
      <c r="A2697">
        <v>459</v>
      </c>
      <c r="B2697" s="3" t="s">
        <v>460</v>
      </c>
      <c r="C2697" s="3" t="s">
        <v>4569</v>
      </c>
      <c r="D2697">
        <v>39000</v>
      </c>
      <c r="E2697">
        <v>25</v>
      </c>
      <c r="F2697" t="s">
        <v>8221</v>
      </c>
      <c r="G2697" t="s">
        <v>8224</v>
      </c>
      <c r="H2697" t="s">
        <v>8246</v>
      </c>
      <c r="I2697">
        <v>1321201327</v>
      </c>
      <c r="J2697" s="14" t="str">
        <f>TEXT(((Table1[[#This Row],[deadline]]/60/60)/24)+DATE(1970,1,1),"mmm")</f>
        <v>Nov</v>
      </c>
      <c r="K2697" s="14" t="str">
        <f>TEXT(((Table1[[#This Row],[deadline]]/60/60)/24)+DATE(1970,1,1),"yyyy")</f>
        <v>2011</v>
      </c>
      <c r="L2697">
        <v>1316013727</v>
      </c>
      <c r="M2697" s="13">
        <f>((Table1[[#This Row],[launched_at]]/60/60)/24)+DATE(1970,1,1)+(-5/24)</f>
        <v>40800.432025462964</v>
      </c>
      <c r="N2697" t="b">
        <v>0</v>
      </c>
      <c r="O2697">
        <v>1</v>
      </c>
      <c r="P2697" t="b">
        <v>0</v>
      </c>
      <c r="Q2697" t="s">
        <v>8270</v>
      </c>
      <c r="R2697" s="5">
        <f>Table1[[#This Row],[pledged]]/D2697</f>
        <v>6.4102564102564103E-4</v>
      </c>
      <c r="S2697" s="6">
        <f>IFERROR(Table1[[#This Row],[pledged]]/Table1[[#This Row],[backers_count]],0)</f>
        <v>25</v>
      </c>
      <c r="T2697" s="5" t="s">
        <v>8310</v>
      </c>
      <c r="U2697" s="5" t="s">
        <v>8316</v>
      </c>
    </row>
    <row r="2698" spans="1:21" ht="30" x14ac:dyDescent="0.2">
      <c r="A2698">
        <v>460</v>
      </c>
      <c r="B2698" s="3" t="s">
        <v>461</v>
      </c>
      <c r="C2698" s="3" t="s">
        <v>4570</v>
      </c>
      <c r="D2698">
        <v>8500</v>
      </c>
      <c r="E2698">
        <v>25</v>
      </c>
      <c r="F2698" t="s">
        <v>8221</v>
      </c>
      <c r="G2698" t="s">
        <v>8224</v>
      </c>
      <c r="H2698" t="s">
        <v>8246</v>
      </c>
      <c r="I2698">
        <v>1401595200</v>
      </c>
      <c r="J2698" s="14" t="str">
        <f>TEXT(((Table1[[#This Row],[deadline]]/60/60)/24)+DATE(1970,1,1),"mmm")</f>
        <v>Jun</v>
      </c>
      <c r="K2698" s="14" t="str">
        <f>TEXT(((Table1[[#This Row],[deadline]]/60/60)/24)+DATE(1970,1,1),"yyyy")</f>
        <v>2014</v>
      </c>
      <c r="L2698">
        <v>1398862875</v>
      </c>
      <c r="M2698" s="13">
        <f>((Table1[[#This Row],[launched_at]]/60/60)/24)+DATE(1970,1,1)+(-5/24)</f>
        <v>41759.334201388883</v>
      </c>
      <c r="N2698" t="b">
        <v>0</v>
      </c>
      <c r="O2698">
        <v>2</v>
      </c>
      <c r="P2698" t="b">
        <v>0</v>
      </c>
      <c r="Q2698" t="s">
        <v>8270</v>
      </c>
      <c r="R2698" s="5">
        <f>Table1[[#This Row],[pledged]]/D2698</f>
        <v>2.9411764705882353E-3</v>
      </c>
      <c r="S2698" s="6">
        <f>IFERROR(Table1[[#This Row],[pledged]]/Table1[[#This Row],[backers_count]],0)</f>
        <v>12.5</v>
      </c>
      <c r="T2698" s="5" t="s">
        <v>8310</v>
      </c>
      <c r="U2698" s="5" t="s">
        <v>8316</v>
      </c>
    </row>
    <row r="2699" spans="1:21" ht="45" x14ac:dyDescent="0.2">
      <c r="A2699">
        <v>541</v>
      </c>
      <c r="B2699" s="3" t="s">
        <v>542</v>
      </c>
      <c r="C2699" s="3" t="s">
        <v>4651</v>
      </c>
      <c r="D2699">
        <v>4500</v>
      </c>
      <c r="E2699">
        <v>25</v>
      </c>
      <c r="F2699" t="s">
        <v>8221</v>
      </c>
      <c r="G2699" t="s">
        <v>8224</v>
      </c>
      <c r="H2699" t="s">
        <v>8246</v>
      </c>
      <c r="I2699">
        <v>1446080834</v>
      </c>
      <c r="J2699" s="14" t="str">
        <f>TEXT(((Table1[[#This Row],[deadline]]/60/60)/24)+DATE(1970,1,1),"mmm")</f>
        <v>Oct</v>
      </c>
      <c r="K2699" s="14" t="str">
        <f>TEXT(((Table1[[#This Row],[deadline]]/60/60)/24)+DATE(1970,1,1),"yyyy")</f>
        <v>2015</v>
      </c>
      <c r="L2699">
        <v>1443488834</v>
      </c>
      <c r="M2699">
        <f>((Table1[[#This Row],[launched_at]]/60/60)/24)+DATE(1970,1,1)+(-5/24)</f>
        <v>42275.838356481479</v>
      </c>
      <c r="N2699" t="b">
        <v>0</v>
      </c>
      <c r="O2699">
        <v>1</v>
      </c>
      <c r="P2699" t="b">
        <v>0</v>
      </c>
      <c r="Q2699" t="s">
        <v>8272</v>
      </c>
      <c r="R2699" s="5">
        <f>Table1[[#This Row],[pledged]]/D2699</f>
        <v>5.5555555555555558E-3</v>
      </c>
      <c r="S2699" s="6">
        <f>IFERROR(Table1[[#This Row],[pledged]]/Table1[[#This Row],[backers_count]],0)</f>
        <v>25</v>
      </c>
      <c r="T2699" s="5" t="s">
        <v>8319</v>
      </c>
      <c r="U2699" s="5" t="s">
        <v>8320</v>
      </c>
    </row>
    <row r="2700" spans="1:21" ht="45" x14ac:dyDescent="0.2">
      <c r="A2700">
        <v>938</v>
      </c>
      <c r="B2700" s="3" t="s">
        <v>939</v>
      </c>
      <c r="C2700" s="3" t="s">
        <v>5048</v>
      </c>
      <c r="D2700">
        <v>7000</v>
      </c>
      <c r="E2700">
        <v>25</v>
      </c>
      <c r="F2700" t="s">
        <v>8221</v>
      </c>
      <c r="G2700" t="s">
        <v>8224</v>
      </c>
      <c r="H2700" t="s">
        <v>8246</v>
      </c>
      <c r="I2700">
        <v>1346585448</v>
      </c>
      <c r="J2700" s="14" t="str">
        <f>TEXT(((Table1[[#This Row],[deadline]]/60/60)/24)+DATE(1970,1,1),"mmm")</f>
        <v>Sep</v>
      </c>
      <c r="K2700" s="14" t="str">
        <f>TEXT(((Table1[[#This Row],[deadline]]/60/60)/24)+DATE(1970,1,1),"yyyy")</f>
        <v>2012</v>
      </c>
      <c r="L2700">
        <v>1343993448</v>
      </c>
      <c r="M2700">
        <f>((Table1[[#This Row],[launched_at]]/60/60)/24)+DATE(1970,1,1)+(-5/24)</f>
        <v>41124.27138888889</v>
      </c>
      <c r="N2700" t="b">
        <v>0</v>
      </c>
      <c r="O2700">
        <v>1</v>
      </c>
      <c r="P2700" t="b">
        <v>0</v>
      </c>
      <c r="Q2700" t="s">
        <v>8278</v>
      </c>
      <c r="R2700" s="5">
        <f>Table1[[#This Row],[pledged]]/D2700</f>
        <v>3.5714285714285713E-3</v>
      </c>
      <c r="S2700" s="6">
        <f>IFERROR(Table1[[#This Row],[pledged]]/Table1[[#This Row],[backers_count]],0)</f>
        <v>25</v>
      </c>
      <c r="T2700" s="5" t="s">
        <v>8325</v>
      </c>
      <c r="U2700" s="5" t="s">
        <v>8328</v>
      </c>
    </row>
    <row r="2701" spans="1:21" ht="45" x14ac:dyDescent="0.2">
      <c r="A2701">
        <v>1091</v>
      </c>
      <c r="B2701" s="3" t="s">
        <v>1092</v>
      </c>
      <c r="C2701" s="3" t="s">
        <v>5201</v>
      </c>
      <c r="D2701">
        <v>200</v>
      </c>
      <c r="E2701">
        <v>25</v>
      </c>
      <c r="F2701" t="s">
        <v>8221</v>
      </c>
      <c r="G2701" t="s">
        <v>8225</v>
      </c>
      <c r="H2701" t="s">
        <v>8247</v>
      </c>
      <c r="I2701">
        <v>1460313672</v>
      </c>
      <c r="J2701" s="14" t="str">
        <f>TEXT(((Table1[[#This Row],[deadline]]/60/60)/24)+DATE(1970,1,1),"mmm")</f>
        <v>Apr</v>
      </c>
      <c r="K2701" s="14" t="str">
        <f>TEXT(((Table1[[#This Row],[deadline]]/60/60)/24)+DATE(1970,1,1),"yyyy")</f>
        <v>2016</v>
      </c>
      <c r="L2701">
        <v>1457725272</v>
      </c>
      <c r="M2701">
        <f>((Table1[[#This Row],[launched_at]]/60/60)/24)+DATE(1970,1,1)+(-5/24)</f>
        <v>42440.611944444441</v>
      </c>
      <c r="N2701" t="b">
        <v>0</v>
      </c>
      <c r="O2701">
        <v>2</v>
      </c>
      <c r="P2701" t="b">
        <v>0</v>
      </c>
      <c r="Q2701" t="s">
        <v>8282</v>
      </c>
      <c r="R2701" s="5">
        <f>Table1[[#This Row],[pledged]]/D2701</f>
        <v>0.125</v>
      </c>
      <c r="S2701" s="6">
        <f>IFERROR(Table1[[#This Row],[pledged]]/Table1[[#This Row],[backers_count]],0)</f>
        <v>12.5</v>
      </c>
      <c r="T2701" s="5" t="s">
        <v>8333</v>
      </c>
      <c r="U2701" s="5" t="s">
        <v>8334</v>
      </c>
    </row>
    <row r="2702" spans="1:21" ht="45" x14ac:dyDescent="0.2">
      <c r="A2702">
        <v>1099</v>
      </c>
      <c r="B2702" s="3" t="s">
        <v>1100</v>
      </c>
      <c r="C2702" s="3" t="s">
        <v>5209</v>
      </c>
      <c r="D2702">
        <v>5000</v>
      </c>
      <c r="E2702">
        <v>25</v>
      </c>
      <c r="F2702" t="s">
        <v>8221</v>
      </c>
      <c r="G2702" t="s">
        <v>8225</v>
      </c>
      <c r="H2702" t="s">
        <v>8247</v>
      </c>
      <c r="I2702">
        <v>1431547468</v>
      </c>
      <c r="J2702" s="14" t="str">
        <f>TEXT(((Table1[[#This Row],[deadline]]/60/60)/24)+DATE(1970,1,1),"mmm")</f>
        <v>May</v>
      </c>
      <c r="K2702" s="14" t="str">
        <f>TEXT(((Table1[[#This Row],[deadline]]/60/60)/24)+DATE(1970,1,1),"yyyy")</f>
        <v>2015</v>
      </c>
      <c r="L2702">
        <v>1428955468</v>
      </c>
      <c r="M2702">
        <f>((Table1[[#This Row],[launched_at]]/60/60)/24)+DATE(1970,1,1)+(-5/24)</f>
        <v>42107.628101851849</v>
      </c>
      <c r="N2702" t="b">
        <v>0</v>
      </c>
      <c r="O2702">
        <v>1</v>
      </c>
      <c r="P2702" t="b">
        <v>0</v>
      </c>
      <c r="Q2702" t="s">
        <v>8282</v>
      </c>
      <c r="R2702" s="5">
        <f>Table1[[#This Row],[pledged]]/D2702</f>
        <v>5.0000000000000001E-3</v>
      </c>
      <c r="S2702" s="6">
        <f>IFERROR(Table1[[#This Row],[pledged]]/Table1[[#This Row],[backers_count]],0)</f>
        <v>25</v>
      </c>
      <c r="T2702" s="5" t="s">
        <v>8333</v>
      </c>
      <c r="U2702" s="5" t="s">
        <v>8334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 t="str">
        <f>TEXT(((Table1[[#This Row],[deadline]]/60/60)/24)+DATE(1970,1,1),"mmm")</f>
        <v>Apr</v>
      </c>
      <c r="K2703" s="14" t="str">
        <f>TEXT(((Table1[[#This Row],[deadline]]/60/60)/24)+DATE(1970,1,1),"yyyy")</f>
        <v>2017</v>
      </c>
      <c r="L2703">
        <v>1488911734</v>
      </c>
      <c r="M2703">
        <f>((Table1[[#This Row],[launched_at]]/60/60)/24)+DATE(1970,1,1)+(-5/24)</f>
        <v>42801.566365740735</v>
      </c>
      <c r="N2703" t="b">
        <v>0</v>
      </c>
      <c r="O2703">
        <v>46</v>
      </c>
      <c r="P2703" t="b">
        <v>0</v>
      </c>
      <c r="Q2703" t="s">
        <v>8303</v>
      </c>
      <c r="R2703" s="5">
        <f>Table1[[#This Row],[pledged]]/D2703</f>
        <v>0.46176470588235297</v>
      </c>
      <c r="S2703" s="6">
        <f>IFERROR(Table1[[#This Row],[pledged]]/Table1[[#This Row],[backers_count]],0)</f>
        <v>34.130434782608695</v>
      </c>
      <c r="T2703" s="5" t="s">
        <v>8317</v>
      </c>
      <c r="U2703" s="5" t="s">
        <v>8357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 t="str">
        <f>TEXT(((Table1[[#This Row],[deadline]]/60/60)/24)+DATE(1970,1,1),"mmm")</f>
        <v>Apr</v>
      </c>
      <c r="K2704" s="14" t="str">
        <f>TEXT(((Table1[[#This Row],[deadline]]/60/60)/24)+DATE(1970,1,1),"yyyy")</f>
        <v>2017</v>
      </c>
      <c r="L2704">
        <v>1488827677</v>
      </c>
      <c r="M2704">
        <f>((Table1[[#This Row],[launched_at]]/60/60)/24)+DATE(1970,1,1)+(-5/24)</f>
        <v>42800.593483796292</v>
      </c>
      <c r="N2704" t="b">
        <v>1</v>
      </c>
      <c r="O2704">
        <v>26</v>
      </c>
      <c r="P2704" t="b">
        <v>0</v>
      </c>
      <c r="Q2704" t="s">
        <v>8303</v>
      </c>
      <c r="R2704" s="5">
        <f>Table1[[#This Row],[pledged]]/D2704</f>
        <v>0.34410000000000002</v>
      </c>
      <c r="S2704" s="6">
        <f>IFERROR(Table1[[#This Row],[pledged]]/Table1[[#This Row],[backers_count]],0)</f>
        <v>132.34615384615384</v>
      </c>
      <c r="T2704" s="5" t="s">
        <v>8317</v>
      </c>
      <c r="U2704" s="5" t="s">
        <v>8357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 t="str">
        <f>TEXT(((Table1[[#This Row],[deadline]]/60/60)/24)+DATE(1970,1,1),"mmm")</f>
        <v>Mar</v>
      </c>
      <c r="K2705" s="14" t="str">
        <f>TEXT(((Table1[[#This Row],[deadline]]/60/60)/24)+DATE(1970,1,1),"yyyy")</f>
        <v>2017</v>
      </c>
      <c r="L2705">
        <v>1485016430</v>
      </c>
      <c r="M2705">
        <f>((Table1[[#This Row],[launched_at]]/60/60)/24)+DATE(1970,1,1)+(-5/24)</f>
        <v>42756.481828703698</v>
      </c>
      <c r="N2705" t="b">
        <v>0</v>
      </c>
      <c r="O2705">
        <v>45</v>
      </c>
      <c r="P2705" t="b">
        <v>0</v>
      </c>
      <c r="Q2705" t="s">
        <v>8303</v>
      </c>
      <c r="R2705" s="5">
        <f>Table1[[#This Row],[pledged]]/D2705</f>
        <v>1.0375000000000001</v>
      </c>
      <c r="S2705" s="6">
        <f>IFERROR(Table1[[#This Row],[pledged]]/Table1[[#This Row],[backers_count]],0)</f>
        <v>922.22222222222217</v>
      </c>
      <c r="T2705" s="5" t="s">
        <v>8317</v>
      </c>
      <c r="U2705" s="5" t="s">
        <v>8357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 t="str">
        <f>TEXT(((Table1[[#This Row],[deadline]]/60/60)/24)+DATE(1970,1,1),"mmm")</f>
        <v>Apr</v>
      </c>
      <c r="K2706" s="14" t="str">
        <f>TEXT(((Table1[[#This Row],[deadline]]/60/60)/24)+DATE(1970,1,1),"yyyy")</f>
        <v>2017</v>
      </c>
      <c r="L2706">
        <v>1487709714</v>
      </c>
      <c r="M2706">
        <f>((Table1[[#This Row],[launched_at]]/60/60)/24)+DATE(1970,1,1)+(-5/24)</f>
        <v>42787.654097222221</v>
      </c>
      <c r="N2706" t="b">
        <v>0</v>
      </c>
      <c r="O2706">
        <v>7</v>
      </c>
      <c r="P2706" t="b">
        <v>0</v>
      </c>
      <c r="Q2706" t="s">
        <v>8303</v>
      </c>
      <c r="R2706" s="5">
        <f>Table1[[#This Row],[pledged]]/D2706</f>
        <v>6.0263157894736845E-2</v>
      </c>
      <c r="S2706" s="6">
        <f>IFERROR(Table1[[#This Row],[pledged]]/Table1[[#This Row],[backers_count]],0)</f>
        <v>163.57142857142858</v>
      </c>
      <c r="T2706" s="5" t="s">
        <v>8317</v>
      </c>
      <c r="U2706" s="5" t="s">
        <v>8357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 t="str">
        <f>TEXT(((Table1[[#This Row],[deadline]]/60/60)/24)+DATE(1970,1,1),"mmm")</f>
        <v>Mar</v>
      </c>
      <c r="K2707" s="14" t="str">
        <f>TEXT(((Table1[[#This Row],[deadline]]/60/60)/24)+DATE(1970,1,1),"yyyy")</f>
        <v>2017</v>
      </c>
      <c r="L2707">
        <v>1486504758</v>
      </c>
      <c r="M2707">
        <f>((Table1[[#This Row],[launched_at]]/60/60)/24)+DATE(1970,1,1)+(-5/24)</f>
        <v>42773.70784722222</v>
      </c>
      <c r="N2707" t="b">
        <v>0</v>
      </c>
      <c r="O2707">
        <v>8</v>
      </c>
      <c r="P2707" t="b">
        <v>0</v>
      </c>
      <c r="Q2707" t="s">
        <v>8303</v>
      </c>
      <c r="R2707" s="5">
        <f>Table1[[#This Row],[pledged]]/D2707</f>
        <v>0.10539393939393939</v>
      </c>
      <c r="S2707" s="6">
        <f>IFERROR(Table1[[#This Row],[pledged]]/Table1[[#This Row],[backers_count]],0)</f>
        <v>217.375</v>
      </c>
      <c r="T2707" s="5" t="s">
        <v>8317</v>
      </c>
      <c r="U2707" s="5" t="s">
        <v>8357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 t="str">
        <f>TEXT(((Table1[[#This Row],[deadline]]/60/60)/24)+DATE(1970,1,1),"mmm")</f>
        <v>Oct</v>
      </c>
      <c r="K2708" s="14" t="str">
        <f>TEXT(((Table1[[#This Row],[deadline]]/60/60)/24)+DATE(1970,1,1),"yyyy")</f>
        <v>2014</v>
      </c>
      <c r="L2708">
        <v>1410937483</v>
      </c>
      <c r="M2708">
        <f>((Table1[[#This Row],[launched_at]]/60/60)/24)+DATE(1970,1,1)+(-5/24)</f>
        <v>41899.086608796293</v>
      </c>
      <c r="N2708" t="b">
        <v>1</v>
      </c>
      <c r="O2708">
        <v>263</v>
      </c>
      <c r="P2708" t="b">
        <v>1</v>
      </c>
      <c r="Q2708" t="s">
        <v>8303</v>
      </c>
      <c r="R2708" s="5">
        <f>Table1[[#This Row],[pledged]]/D2708</f>
        <v>1.1229714285714285</v>
      </c>
      <c r="S2708" s="6">
        <f>IFERROR(Table1[[#This Row],[pledged]]/Table1[[#This Row],[backers_count]],0)</f>
        <v>149.44486692015209</v>
      </c>
      <c r="T2708" s="5" t="s">
        <v>8317</v>
      </c>
      <c r="U2708" s="5" t="s">
        <v>8357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 t="str">
        <f>TEXT(((Table1[[#This Row],[deadline]]/60/60)/24)+DATE(1970,1,1),"mmm")</f>
        <v>May</v>
      </c>
      <c r="K2709" s="14" t="str">
        <f>TEXT(((Table1[[#This Row],[deadline]]/60/60)/24)+DATE(1970,1,1),"yyyy")</f>
        <v>2013</v>
      </c>
      <c r="L2709">
        <v>1367088443</v>
      </c>
      <c r="M2709">
        <f>((Table1[[#This Row],[launched_at]]/60/60)/24)+DATE(1970,1,1)+(-5/24)</f>
        <v>41391.574571759258</v>
      </c>
      <c r="N2709" t="b">
        <v>1</v>
      </c>
      <c r="O2709">
        <v>394</v>
      </c>
      <c r="P2709" t="b">
        <v>1</v>
      </c>
      <c r="Q2709" t="s">
        <v>8303</v>
      </c>
      <c r="R2709" s="5">
        <f>Table1[[#This Row],[pledged]]/D2709</f>
        <v>3.50844625</v>
      </c>
      <c r="S2709" s="6">
        <f>IFERROR(Table1[[#This Row],[pledged]]/Table1[[#This Row],[backers_count]],0)</f>
        <v>71.237487309644663</v>
      </c>
      <c r="T2709" s="5" t="s">
        <v>8317</v>
      </c>
      <c r="U2709" s="5" t="s">
        <v>8357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 t="str">
        <f>TEXT(((Table1[[#This Row],[deadline]]/60/60)/24)+DATE(1970,1,1),"mmm")</f>
        <v>Jul</v>
      </c>
      <c r="K2710" s="14" t="str">
        <f>TEXT(((Table1[[#This Row],[deadline]]/60/60)/24)+DATE(1970,1,1),"yyyy")</f>
        <v>2016</v>
      </c>
      <c r="L2710">
        <v>1463935526</v>
      </c>
      <c r="M2710">
        <f>((Table1[[#This Row],[launched_at]]/60/60)/24)+DATE(1970,1,1)+(-5/24)</f>
        <v>42512.489884259259</v>
      </c>
      <c r="N2710" t="b">
        <v>1</v>
      </c>
      <c r="O2710">
        <v>1049</v>
      </c>
      <c r="P2710" t="b">
        <v>1</v>
      </c>
      <c r="Q2710" t="s">
        <v>8303</v>
      </c>
      <c r="R2710" s="5">
        <f>Table1[[#This Row],[pledged]]/D2710</f>
        <v>2.3321535</v>
      </c>
      <c r="S2710" s="6">
        <f>IFERROR(Table1[[#This Row],[pledged]]/Table1[[#This Row],[backers_count]],0)</f>
        <v>44.464318398474738</v>
      </c>
      <c r="T2710" s="5" t="s">
        <v>8317</v>
      </c>
      <c r="U2710" s="5" t="s">
        <v>8357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 t="str">
        <f>TEXT(((Table1[[#This Row],[deadline]]/60/60)/24)+DATE(1970,1,1),"mmm")</f>
        <v>Oct</v>
      </c>
      <c r="K2711" s="14" t="str">
        <f>TEXT(((Table1[[#This Row],[deadline]]/60/60)/24)+DATE(1970,1,1),"yyyy")</f>
        <v>2016</v>
      </c>
      <c r="L2711">
        <v>1472528141</v>
      </c>
      <c r="M2711">
        <f>((Table1[[#This Row],[launched_at]]/60/60)/24)+DATE(1970,1,1)+(-5/24)</f>
        <v>42611.941446759258</v>
      </c>
      <c r="N2711" t="b">
        <v>1</v>
      </c>
      <c r="O2711">
        <v>308</v>
      </c>
      <c r="P2711" t="b">
        <v>1</v>
      </c>
      <c r="Q2711" t="s">
        <v>8303</v>
      </c>
      <c r="R2711" s="5">
        <f>Table1[[#This Row],[pledged]]/D2711</f>
        <v>1.01606</v>
      </c>
      <c r="S2711" s="6">
        <f>IFERROR(Table1[[#This Row],[pledged]]/Table1[[#This Row],[backers_count]],0)</f>
        <v>164.94480519480518</v>
      </c>
      <c r="T2711" s="5" t="s">
        <v>8317</v>
      </c>
      <c r="U2711" s="5" t="s">
        <v>8357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 t="str">
        <f>TEXT(((Table1[[#This Row],[deadline]]/60/60)/24)+DATE(1970,1,1),"mmm")</f>
        <v>Aug</v>
      </c>
      <c r="K2712" s="14" t="str">
        <f>TEXT(((Table1[[#This Row],[deadline]]/60/60)/24)+DATE(1970,1,1),"yyyy")</f>
        <v>2014</v>
      </c>
      <c r="L2712">
        <v>1404797428</v>
      </c>
      <c r="M2712">
        <f>((Table1[[#This Row],[launched_at]]/60/60)/24)+DATE(1970,1,1)+(-5/24)</f>
        <v>41828.021157407406</v>
      </c>
      <c r="N2712" t="b">
        <v>1</v>
      </c>
      <c r="O2712">
        <v>1088</v>
      </c>
      <c r="P2712" t="b">
        <v>1</v>
      </c>
      <c r="Q2712" t="s">
        <v>8303</v>
      </c>
      <c r="R2712" s="5">
        <f>Table1[[#This Row],[pledged]]/D2712</f>
        <v>1.5390035000000002</v>
      </c>
      <c r="S2712" s="6">
        <f>IFERROR(Table1[[#This Row],[pledged]]/Table1[[#This Row],[backers_count]],0)</f>
        <v>84.871516544117654</v>
      </c>
      <c r="T2712" s="5" t="s">
        <v>8317</v>
      </c>
      <c r="U2712" s="5" t="s">
        <v>8357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 t="str">
        <f>TEXT(((Table1[[#This Row],[deadline]]/60/60)/24)+DATE(1970,1,1),"mmm")</f>
        <v>Jun</v>
      </c>
      <c r="K2713" s="14" t="str">
        <f>TEXT(((Table1[[#This Row],[deadline]]/60/60)/24)+DATE(1970,1,1),"yyyy")</f>
        <v>2014</v>
      </c>
      <c r="L2713">
        <v>1400694790</v>
      </c>
      <c r="M2713">
        <f>((Table1[[#This Row],[launched_at]]/60/60)/24)+DATE(1970,1,1)+(-5/24)</f>
        <v>41780.536921296298</v>
      </c>
      <c r="N2713" t="b">
        <v>1</v>
      </c>
      <c r="O2713">
        <v>73</v>
      </c>
      <c r="P2713" t="b">
        <v>1</v>
      </c>
      <c r="Q2713" t="s">
        <v>8303</v>
      </c>
      <c r="R2713" s="5">
        <f>Table1[[#This Row],[pledged]]/D2713</f>
        <v>1.007161125319693</v>
      </c>
      <c r="S2713" s="6">
        <f>IFERROR(Table1[[#This Row],[pledged]]/Table1[[#This Row],[backers_count]],0)</f>
        <v>53.945205479452056</v>
      </c>
      <c r="T2713" s="5" t="s">
        <v>8317</v>
      </c>
      <c r="U2713" s="5" t="s">
        <v>8357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 t="str">
        <f>TEXT(((Table1[[#This Row],[deadline]]/60/60)/24)+DATE(1970,1,1),"mmm")</f>
        <v>Jul</v>
      </c>
      <c r="K2714" s="14" t="str">
        <f>TEXT(((Table1[[#This Row],[deadline]]/60/60)/24)+DATE(1970,1,1),"yyyy")</f>
        <v>2013</v>
      </c>
      <c r="L2714">
        <v>1370568560</v>
      </c>
      <c r="M2714">
        <f>((Table1[[#This Row],[launched_at]]/60/60)/24)+DATE(1970,1,1)+(-5/24)</f>
        <v>41431.853703703702</v>
      </c>
      <c r="N2714" t="b">
        <v>1</v>
      </c>
      <c r="O2714">
        <v>143</v>
      </c>
      <c r="P2714" t="b">
        <v>1</v>
      </c>
      <c r="Q2714" t="s">
        <v>8303</v>
      </c>
      <c r="R2714" s="5">
        <f>Table1[[#This Row],[pledged]]/D2714</f>
        <v>1.3138181818181818</v>
      </c>
      <c r="S2714" s="6">
        <f>IFERROR(Table1[[#This Row],[pledged]]/Table1[[#This Row],[backers_count]],0)</f>
        <v>50.531468531468533</v>
      </c>
      <c r="T2714" s="5" t="s">
        <v>8317</v>
      </c>
      <c r="U2714" s="5" t="s">
        <v>8357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 t="str">
        <f>TEXT(((Table1[[#This Row],[deadline]]/60/60)/24)+DATE(1970,1,1),"mmm")</f>
        <v>Dec</v>
      </c>
      <c r="K2715" s="14" t="str">
        <f>TEXT(((Table1[[#This Row],[deadline]]/60/60)/24)+DATE(1970,1,1),"yyyy")</f>
        <v>2015</v>
      </c>
      <c r="L2715">
        <v>1447515684</v>
      </c>
      <c r="M2715">
        <f>((Table1[[#This Row],[launched_at]]/60/60)/24)+DATE(1970,1,1)+(-5/24)</f>
        <v>42322.445416666662</v>
      </c>
      <c r="N2715" t="b">
        <v>1</v>
      </c>
      <c r="O2715">
        <v>1420</v>
      </c>
      <c r="P2715" t="b">
        <v>1</v>
      </c>
      <c r="Q2715" t="s">
        <v>8303</v>
      </c>
      <c r="R2715" s="5">
        <f>Table1[[#This Row],[pledged]]/D2715</f>
        <v>1.0224133333333334</v>
      </c>
      <c r="S2715" s="6">
        <f>IFERROR(Table1[[#This Row],[pledged]]/Table1[[#This Row],[backers_count]],0)</f>
        <v>108.00140845070422</v>
      </c>
      <c r="T2715" s="5" t="s">
        <v>8317</v>
      </c>
      <c r="U2715" s="5" t="s">
        <v>8357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 t="str">
        <f>TEXT(((Table1[[#This Row],[deadline]]/60/60)/24)+DATE(1970,1,1),"mmm")</f>
        <v>Oct</v>
      </c>
      <c r="K2716" s="14" t="str">
        <f>TEXT(((Table1[[#This Row],[deadline]]/60/60)/24)+DATE(1970,1,1),"yyyy")</f>
        <v>2016</v>
      </c>
      <c r="L2716">
        <v>1474040596</v>
      </c>
      <c r="M2716">
        <f>((Table1[[#This Row],[launched_at]]/60/60)/24)+DATE(1970,1,1)+(-5/24)</f>
        <v>42629.446712962956</v>
      </c>
      <c r="N2716" t="b">
        <v>1</v>
      </c>
      <c r="O2716">
        <v>305</v>
      </c>
      <c r="P2716" t="b">
        <v>1</v>
      </c>
      <c r="Q2716" t="s">
        <v>8303</v>
      </c>
      <c r="R2716" s="5">
        <f>Table1[[#This Row],[pledged]]/D2716</f>
        <v>1.1635599999999999</v>
      </c>
      <c r="S2716" s="6">
        <f>IFERROR(Table1[[#This Row],[pledged]]/Table1[[#This Row],[backers_count]],0)</f>
        <v>95.373770491803285</v>
      </c>
      <c r="T2716" s="5" t="s">
        <v>8317</v>
      </c>
      <c r="U2716" s="5" t="s">
        <v>8357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 t="str">
        <f>TEXT(((Table1[[#This Row],[deadline]]/60/60)/24)+DATE(1970,1,1),"mmm")</f>
        <v>Feb</v>
      </c>
      <c r="K2717" s="14" t="str">
        <f>TEXT(((Table1[[#This Row],[deadline]]/60/60)/24)+DATE(1970,1,1),"yyyy")</f>
        <v>2016</v>
      </c>
      <c r="L2717">
        <v>1453109628</v>
      </c>
      <c r="M2717">
        <f>((Table1[[#This Row],[launched_at]]/60/60)/24)+DATE(1970,1,1)+(-5/24)</f>
        <v>42387.190138888887</v>
      </c>
      <c r="N2717" t="b">
        <v>1</v>
      </c>
      <c r="O2717">
        <v>551</v>
      </c>
      <c r="P2717" t="b">
        <v>1</v>
      </c>
      <c r="Q2717" t="s">
        <v>8303</v>
      </c>
      <c r="R2717" s="5">
        <f>Table1[[#This Row],[pledged]]/D2717</f>
        <v>2.6462241666666664</v>
      </c>
      <c r="S2717" s="6">
        <f>IFERROR(Table1[[#This Row],[pledged]]/Table1[[#This Row],[backers_count]],0)</f>
        <v>57.631016333938291</v>
      </c>
      <c r="T2717" s="5" t="s">
        <v>8317</v>
      </c>
      <c r="U2717" s="5" t="s">
        <v>8357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 t="str">
        <f>TEXT(((Table1[[#This Row],[deadline]]/60/60)/24)+DATE(1970,1,1),"mmm")</f>
        <v>Oct</v>
      </c>
      <c r="K2718" s="14" t="str">
        <f>TEXT(((Table1[[#This Row],[deadline]]/60/60)/24)+DATE(1970,1,1),"yyyy")</f>
        <v>2015</v>
      </c>
      <c r="L2718">
        <v>1441699193</v>
      </c>
      <c r="M2718">
        <f>((Table1[[#This Row],[launched_at]]/60/60)/24)+DATE(1970,1,1)+(-5/24)</f>
        <v>42255.124918981477</v>
      </c>
      <c r="N2718" t="b">
        <v>1</v>
      </c>
      <c r="O2718">
        <v>187</v>
      </c>
      <c r="P2718" t="b">
        <v>1</v>
      </c>
      <c r="Q2718" t="s">
        <v>8303</v>
      </c>
      <c r="R2718" s="5">
        <f>Table1[[#This Row],[pledged]]/D2718</f>
        <v>1.1998010000000001</v>
      </c>
      <c r="S2718" s="6">
        <f>IFERROR(Table1[[#This Row],[pledged]]/Table1[[#This Row],[backers_count]],0)</f>
        <v>64.160481283422456</v>
      </c>
      <c r="T2718" s="5" t="s">
        <v>8317</v>
      </c>
      <c r="U2718" s="5" t="s">
        <v>8357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 t="str">
        <f>TEXT(((Table1[[#This Row],[deadline]]/60/60)/24)+DATE(1970,1,1),"mmm")</f>
        <v>Dec</v>
      </c>
      <c r="K2719" s="14" t="str">
        <f>TEXT(((Table1[[#This Row],[deadline]]/60/60)/24)+DATE(1970,1,1),"yyyy")</f>
        <v>2014</v>
      </c>
      <c r="L2719">
        <v>1414015049</v>
      </c>
      <c r="M2719">
        <f>((Table1[[#This Row],[launched_at]]/60/60)/24)+DATE(1970,1,1)+(-5/24)</f>
        <v>41934.706585648149</v>
      </c>
      <c r="N2719" t="b">
        <v>1</v>
      </c>
      <c r="O2719">
        <v>325</v>
      </c>
      <c r="P2719" t="b">
        <v>1</v>
      </c>
      <c r="Q2719" t="s">
        <v>8303</v>
      </c>
      <c r="R2719" s="5">
        <f>Table1[[#This Row],[pledged]]/D2719</f>
        <v>1.2010400000000001</v>
      </c>
      <c r="S2719" s="6">
        <f>IFERROR(Table1[[#This Row],[pledged]]/Table1[[#This Row],[backers_count]],0)</f>
        <v>92.387692307692305</v>
      </c>
      <c r="T2719" s="5" t="s">
        <v>8317</v>
      </c>
      <c r="U2719" s="5" t="s">
        <v>8357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 t="str">
        <f>TEXT(((Table1[[#This Row],[deadline]]/60/60)/24)+DATE(1970,1,1),"mmm")</f>
        <v>May</v>
      </c>
      <c r="K2720" s="14" t="str">
        <f>TEXT(((Table1[[#This Row],[deadline]]/60/60)/24)+DATE(1970,1,1),"yyyy")</f>
        <v>2016</v>
      </c>
      <c r="L2720">
        <v>1459865945</v>
      </c>
      <c r="M2720">
        <f>((Table1[[#This Row],[launched_at]]/60/60)/24)+DATE(1970,1,1)+(-5/24)</f>
        <v>42465.388252314813</v>
      </c>
      <c r="N2720" t="b">
        <v>1</v>
      </c>
      <c r="O2720">
        <v>148</v>
      </c>
      <c r="P2720" t="b">
        <v>1</v>
      </c>
      <c r="Q2720" t="s">
        <v>8303</v>
      </c>
      <c r="R2720" s="5">
        <f>Table1[[#This Row],[pledged]]/D2720</f>
        <v>1.0358333333333334</v>
      </c>
      <c r="S2720" s="6">
        <f>IFERROR(Table1[[#This Row],[pledged]]/Table1[[#This Row],[backers_count]],0)</f>
        <v>125.97972972972973</v>
      </c>
      <c r="T2720" s="5" t="s">
        <v>8317</v>
      </c>
      <c r="U2720" s="5" t="s">
        <v>8357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 t="str">
        <f>TEXT(((Table1[[#This Row],[deadline]]/60/60)/24)+DATE(1970,1,1),"mmm")</f>
        <v>Apr</v>
      </c>
      <c r="K2721" s="14" t="str">
        <f>TEXT(((Table1[[#This Row],[deadline]]/60/60)/24)+DATE(1970,1,1),"yyyy")</f>
        <v>2016</v>
      </c>
      <c r="L2721">
        <v>1455756294</v>
      </c>
      <c r="M2721">
        <f>((Table1[[#This Row],[launched_at]]/60/60)/24)+DATE(1970,1,1)+(-5/24)</f>
        <v>42417.822847222218</v>
      </c>
      <c r="N2721" t="b">
        <v>0</v>
      </c>
      <c r="O2721">
        <v>69</v>
      </c>
      <c r="P2721" t="b">
        <v>1</v>
      </c>
      <c r="Q2721" t="s">
        <v>8303</v>
      </c>
      <c r="R2721" s="5">
        <f>Table1[[#This Row],[pledged]]/D2721</f>
        <v>1.0883333333333334</v>
      </c>
      <c r="S2721" s="6">
        <f>IFERROR(Table1[[#This Row],[pledged]]/Table1[[#This Row],[backers_count]],0)</f>
        <v>94.637681159420296</v>
      </c>
      <c r="T2721" s="5" t="s">
        <v>8317</v>
      </c>
      <c r="U2721" s="5" t="s">
        <v>8357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 t="str">
        <f>TEXT(((Table1[[#This Row],[deadline]]/60/60)/24)+DATE(1970,1,1),"mmm")</f>
        <v>Nov</v>
      </c>
      <c r="K2722" s="14" t="str">
        <f>TEXT(((Table1[[#This Row],[deadline]]/60/60)/24)+DATE(1970,1,1),"yyyy")</f>
        <v>2016</v>
      </c>
      <c r="L2722">
        <v>1476270653</v>
      </c>
      <c r="M2722">
        <f>((Table1[[#This Row],[launched_at]]/60/60)/24)+DATE(1970,1,1)+(-5/24)</f>
        <v>42655.257557870362</v>
      </c>
      <c r="N2722" t="b">
        <v>0</v>
      </c>
      <c r="O2722">
        <v>173</v>
      </c>
      <c r="P2722" t="b">
        <v>1</v>
      </c>
      <c r="Q2722" t="s">
        <v>8303</v>
      </c>
      <c r="R2722" s="5">
        <f>Table1[[#This Row],[pledged]]/D2722</f>
        <v>1.1812400000000001</v>
      </c>
      <c r="S2722" s="6">
        <f>IFERROR(Table1[[#This Row],[pledged]]/Table1[[#This Row],[backers_count]],0)</f>
        <v>170.69942196531792</v>
      </c>
      <c r="T2722" s="5" t="s">
        <v>8317</v>
      </c>
      <c r="U2722" s="5" t="s">
        <v>8357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 t="str">
        <f>TEXT(((Table1[[#This Row],[deadline]]/60/60)/24)+DATE(1970,1,1),"mmm")</f>
        <v>Sep</v>
      </c>
      <c r="K2723" s="14" t="str">
        <f>TEXT(((Table1[[#This Row],[deadline]]/60/60)/24)+DATE(1970,1,1),"yyyy")</f>
        <v>2013</v>
      </c>
      <c r="L2723">
        <v>1375880598</v>
      </c>
      <c r="M2723">
        <f>((Table1[[#This Row],[launched_at]]/60/60)/24)+DATE(1970,1,1)+(-5/24)</f>
        <v>41493.335625</v>
      </c>
      <c r="N2723" t="b">
        <v>0</v>
      </c>
      <c r="O2723">
        <v>269</v>
      </c>
      <c r="P2723" t="b">
        <v>1</v>
      </c>
      <c r="Q2723" t="s">
        <v>8295</v>
      </c>
      <c r="R2723" s="5">
        <f>Table1[[#This Row],[pledged]]/D2723</f>
        <v>14.62</v>
      </c>
      <c r="S2723" s="6">
        <f>IFERROR(Table1[[#This Row],[pledged]]/Table1[[#This Row],[backers_count]],0)</f>
        <v>40.762081784386616</v>
      </c>
      <c r="T2723" s="5" t="s">
        <v>8319</v>
      </c>
      <c r="U2723" s="5" t="s">
        <v>8349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 t="str">
        <f>TEXT(((Table1[[#This Row],[deadline]]/60/60)/24)+DATE(1970,1,1),"mmm")</f>
        <v>Jan</v>
      </c>
      <c r="K2724" s="14" t="str">
        <f>TEXT(((Table1[[#This Row],[deadline]]/60/60)/24)+DATE(1970,1,1),"yyyy")</f>
        <v>2017</v>
      </c>
      <c r="L2724">
        <v>1480538053</v>
      </c>
      <c r="M2724">
        <f>((Table1[[#This Row],[launched_at]]/60/60)/24)+DATE(1970,1,1)+(-5/24)</f>
        <v>42704.64876157407</v>
      </c>
      <c r="N2724" t="b">
        <v>0</v>
      </c>
      <c r="O2724">
        <v>185</v>
      </c>
      <c r="P2724" t="b">
        <v>1</v>
      </c>
      <c r="Q2724" t="s">
        <v>8295</v>
      </c>
      <c r="R2724" s="5">
        <f>Table1[[#This Row],[pledged]]/D2724</f>
        <v>2.5253999999999999</v>
      </c>
      <c r="S2724" s="6">
        <f>IFERROR(Table1[[#This Row],[pledged]]/Table1[[#This Row],[backers_count]],0)</f>
        <v>68.254054054054052</v>
      </c>
      <c r="T2724" s="5" t="s">
        <v>8319</v>
      </c>
      <c r="U2724" s="5" t="s">
        <v>8349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 t="str">
        <f>TEXT(((Table1[[#This Row],[deadline]]/60/60)/24)+DATE(1970,1,1),"mmm")</f>
        <v>Dec</v>
      </c>
      <c r="K2725" s="14" t="str">
        <f>TEXT(((Table1[[#This Row],[deadline]]/60/60)/24)+DATE(1970,1,1),"yyyy")</f>
        <v>2014</v>
      </c>
      <c r="L2725">
        <v>1414872488</v>
      </c>
      <c r="M2725">
        <f>((Table1[[#This Row],[launched_at]]/60/60)/24)+DATE(1970,1,1)+(-5/24)</f>
        <v>41944.630648148144</v>
      </c>
      <c r="N2725" t="b">
        <v>0</v>
      </c>
      <c r="O2725">
        <v>176</v>
      </c>
      <c r="P2725" t="b">
        <v>1</v>
      </c>
      <c r="Q2725" t="s">
        <v>8295</v>
      </c>
      <c r="R2725" s="5">
        <f>Table1[[#This Row],[pledged]]/D2725</f>
        <v>1.4005000000000001</v>
      </c>
      <c r="S2725" s="6">
        <f>IFERROR(Table1[[#This Row],[pledged]]/Table1[[#This Row],[backers_count]],0)</f>
        <v>95.48863636363636</v>
      </c>
      <c r="T2725" s="5" t="s">
        <v>8319</v>
      </c>
      <c r="U2725" s="5" t="s">
        <v>8349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 t="str">
        <f>TEXT(((Table1[[#This Row],[deadline]]/60/60)/24)+DATE(1970,1,1),"mmm")</f>
        <v>Aug</v>
      </c>
      <c r="K2726" s="14" t="str">
        <f>TEXT(((Table1[[#This Row],[deadline]]/60/60)/24)+DATE(1970,1,1),"yyyy")</f>
        <v>2015</v>
      </c>
      <c r="L2726">
        <v>1436860259</v>
      </c>
      <c r="M2726">
        <f>((Table1[[#This Row],[launched_at]]/60/60)/24)+DATE(1970,1,1)+(-5/24)</f>
        <v>42199.118738425925</v>
      </c>
      <c r="N2726" t="b">
        <v>0</v>
      </c>
      <c r="O2726">
        <v>1019</v>
      </c>
      <c r="P2726" t="b">
        <v>1</v>
      </c>
      <c r="Q2726" t="s">
        <v>8295</v>
      </c>
      <c r="R2726" s="5">
        <f>Table1[[#This Row],[pledged]]/D2726</f>
        <v>2.9687520259319289</v>
      </c>
      <c r="S2726" s="6">
        <f>IFERROR(Table1[[#This Row],[pledged]]/Table1[[#This Row],[backers_count]],0)</f>
        <v>7.1902649656526005</v>
      </c>
      <c r="T2726" s="5" t="s">
        <v>8319</v>
      </c>
      <c r="U2726" s="5" t="s">
        <v>8349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 t="str">
        <f>TEXT(((Table1[[#This Row],[deadline]]/60/60)/24)+DATE(1970,1,1),"mmm")</f>
        <v>Mar</v>
      </c>
      <c r="K2727" s="14" t="str">
        <f>TEXT(((Table1[[#This Row],[deadline]]/60/60)/24)+DATE(1970,1,1),"yyyy")</f>
        <v>2017</v>
      </c>
      <c r="L2727">
        <v>1484070735</v>
      </c>
      <c r="M2727">
        <f>((Table1[[#This Row],[launched_at]]/60/60)/24)+DATE(1970,1,1)+(-5/24)</f>
        <v>42745.53628472222</v>
      </c>
      <c r="N2727" t="b">
        <v>0</v>
      </c>
      <c r="O2727">
        <v>113</v>
      </c>
      <c r="P2727" t="b">
        <v>1</v>
      </c>
      <c r="Q2727" t="s">
        <v>8295</v>
      </c>
      <c r="R2727" s="5">
        <f>Table1[[#This Row],[pledged]]/D2727</f>
        <v>1.445425</v>
      </c>
      <c r="S2727" s="6">
        <f>IFERROR(Table1[[#This Row],[pledged]]/Table1[[#This Row],[backers_count]],0)</f>
        <v>511.65486725663715</v>
      </c>
      <c r="T2727" s="5" t="s">
        <v>8319</v>
      </c>
      <c r="U2727" s="5" t="s">
        <v>8349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 t="str">
        <f>TEXT(((Table1[[#This Row],[deadline]]/60/60)/24)+DATE(1970,1,1),"mmm")</f>
        <v>Apr</v>
      </c>
      <c r="K2728" s="14" t="str">
        <f>TEXT(((Table1[[#This Row],[deadline]]/60/60)/24)+DATE(1970,1,1),"yyyy")</f>
        <v>2016</v>
      </c>
      <c r="L2728">
        <v>1458741311</v>
      </c>
      <c r="M2728">
        <f>((Table1[[#This Row],[launched_at]]/60/60)/24)+DATE(1970,1,1)+(-5/24)</f>
        <v>42452.371655092589</v>
      </c>
      <c r="N2728" t="b">
        <v>0</v>
      </c>
      <c r="O2728">
        <v>404</v>
      </c>
      <c r="P2728" t="b">
        <v>1</v>
      </c>
      <c r="Q2728" t="s">
        <v>8295</v>
      </c>
      <c r="R2728" s="5">
        <f>Table1[[#This Row],[pledged]]/D2728</f>
        <v>1.05745</v>
      </c>
      <c r="S2728" s="6">
        <f>IFERROR(Table1[[#This Row],[pledged]]/Table1[[#This Row],[backers_count]],0)</f>
        <v>261.74504950495049</v>
      </c>
      <c r="T2728" s="5" t="s">
        <v>8319</v>
      </c>
      <c r="U2728" s="5" t="s">
        <v>8349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 t="str">
        <f>TEXT(((Table1[[#This Row],[deadline]]/60/60)/24)+DATE(1970,1,1),"mmm")</f>
        <v>Aug</v>
      </c>
      <c r="K2729" s="14" t="str">
        <f>TEXT(((Table1[[#This Row],[deadline]]/60/60)/24)+DATE(1970,1,1),"yyyy")</f>
        <v>2015</v>
      </c>
      <c r="L2729">
        <v>1436804063</v>
      </c>
      <c r="M2729">
        <f>((Table1[[#This Row],[launched_at]]/60/60)/24)+DATE(1970,1,1)+(-5/24)</f>
        <v>42198.468321759261</v>
      </c>
      <c r="N2729" t="b">
        <v>0</v>
      </c>
      <c r="O2729">
        <v>707</v>
      </c>
      <c r="P2729" t="b">
        <v>1</v>
      </c>
      <c r="Q2729" t="s">
        <v>8295</v>
      </c>
      <c r="R2729" s="5">
        <f>Table1[[#This Row],[pledged]]/D2729</f>
        <v>4.9321000000000002</v>
      </c>
      <c r="S2729" s="6">
        <f>IFERROR(Table1[[#This Row],[pledged]]/Table1[[#This Row],[backers_count]],0)</f>
        <v>69.760961810466767</v>
      </c>
      <c r="T2729" s="5" t="s">
        <v>8319</v>
      </c>
      <c r="U2729" s="5" t="s">
        <v>8349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 t="str">
        <f>TEXT(((Table1[[#This Row],[deadline]]/60/60)/24)+DATE(1970,1,1),"mmm")</f>
        <v>Dec</v>
      </c>
      <c r="K2730" s="14" t="str">
        <f>TEXT(((Table1[[#This Row],[deadline]]/60/60)/24)+DATE(1970,1,1),"yyyy")</f>
        <v>2015</v>
      </c>
      <c r="L2730">
        <v>1448461434</v>
      </c>
      <c r="M2730">
        <f>((Table1[[#This Row],[launched_at]]/60/60)/24)+DATE(1970,1,1)+(-5/24)</f>
        <v>42333.391597222224</v>
      </c>
      <c r="N2730" t="b">
        <v>0</v>
      </c>
      <c r="O2730">
        <v>392</v>
      </c>
      <c r="P2730" t="b">
        <v>1</v>
      </c>
      <c r="Q2730" t="s">
        <v>8295</v>
      </c>
      <c r="R2730" s="5">
        <f>Table1[[#This Row],[pledged]]/D2730</f>
        <v>2.0182666666666669</v>
      </c>
      <c r="S2730" s="6">
        <f>IFERROR(Table1[[#This Row],[pledged]]/Table1[[#This Row],[backers_count]],0)</f>
        <v>77.229591836734699</v>
      </c>
      <c r="T2730" s="5" t="s">
        <v>8319</v>
      </c>
      <c r="U2730" s="5" t="s">
        <v>8349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 t="str">
        <f>TEXT(((Table1[[#This Row],[deadline]]/60/60)/24)+DATE(1970,1,1),"mmm")</f>
        <v>May</v>
      </c>
      <c r="K2731" s="14" t="str">
        <f>TEXT(((Table1[[#This Row],[deadline]]/60/60)/24)+DATE(1970,1,1),"yyyy")</f>
        <v>2015</v>
      </c>
      <c r="L2731">
        <v>1427867197</v>
      </c>
      <c r="M2731">
        <f>((Table1[[#This Row],[launched_at]]/60/60)/24)+DATE(1970,1,1)+(-5/24)</f>
        <v>42095.032372685186</v>
      </c>
      <c r="N2731" t="b">
        <v>0</v>
      </c>
      <c r="O2731">
        <v>23</v>
      </c>
      <c r="P2731" t="b">
        <v>1</v>
      </c>
      <c r="Q2731" t="s">
        <v>8295</v>
      </c>
      <c r="R2731" s="5">
        <f>Table1[[#This Row],[pledged]]/D2731</f>
        <v>1.0444</v>
      </c>
      <c r="S2731" s="6">
        <f>IFERROR(Table1[[#This Row],[pledged]]/Table1[[#This Row],[backers_count]],0)</f>
        <v>340.56521739130437</v>
      </c>
      <c r="T2731" s="5" t="s">
        <v>8319</v>
      </c>
      <c r="U2731" s="5" t="s">
        <v>8349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 t="str">
        <f>TEXT(((Table1[[#This Row],[deadline]]/60/60)/24)+DATE(1970,1,1),"mmm")</f>
        <v>Apr</v>
      </c>
      <c r="K2732" s="14" t="str">
        <f>TEXT(((Table1[[#This Row],[deadline]]/60/60)/24)+DATE(1970,1,1),"yyyy")</f>
        <v>2013</v>
      </c>
      <c r="L2732">
        <v>1363611575</v>
      </c>
      <c r="M2732">
        <f>((Table1[[#This Row],[launched_at]]/60/60)/24)+DATE(1970,1,1)+(-5/24)</f>
        <v>41351.333043981482</v>
      </c>
      <c r="N2732" t="b">
        <v>0</v>
      </c>
      <c r="O2732">
        <v>682</v>
      </c>
      <c r="P2732" t="b">
        <v>1</v>
      </c>
      <c r="Q2732" t="s">
        <v>8295</v>
      </c>
      <c r="R2732" s="5">
        <f>Table1[[#This Row],[pledged]]/D2732</f>
        <v>1.7029262962962963</v>
      </c>
      <c r="S2732" s="6">
        <f>IFERROR(Table1[[#This Row],[pledged]]/Table1[[#This Row],[backers_count]],0)</f>
        <v>67.417903225806455</v>
      </c>
      <c r="T2732" s="5" t="s">
        <v>8319</v>
      </c>
      <c r="U2732" s="5" t="s">
        <v>8349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 t="str">
        <f>TEXT(((Table1[[#This Row],[deadline]]/60/60)/24)+DATE(1970,1,1),"mmm")</f>
        <v>Oct</v>
      </c>
      <c r="K2733" s="14" t="str">
        <f>TEXT(((Table1[[#This Row],[deadline]]/60/60)/24)+DATE(1970,1,1),"yyyy")</f>
        <v>2014</v>
      </c>
      <c r="L2733">
        <v>1408624622</v>
      </c>
      <c r="M2733">
        <f>((Table1[[#This Row],[launched_at]]/60/60)/24)+DATE(1970,1,1)+(-5/24)</f>
        <v>41872.317384259259</v>
      </c>
      <c r="N2733" t="b">
        <v>0</v>
      </c>
      <c r="O2733">
        <v>37</v>
      </c>
      <c r="P2733" t="b">
        <v>1</v>
      </c>
      <c r="Q2733" t="s">
        <v>8295</v>
      </c>
      <c r="R2733" s="5">
        <f>Table1[[#This Row],[pledged]]/D2733</f>
        <v>1.0430333333333333</v>
      </c>
      <c r="S2733" s="6">
        <f>IFERROR(Table1[[#This Row],[pledged]]/Table1[[#This Row],[backers_count]],0)</f>
        <v>845.70270270270271</v>
      </c>
      <c r="T2733" s="5" t="s">
        <v>8319</v>
      </c>
      <c r="U2733" s="5" t="s">
        <v>8349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 t="str">
        <f>TEXT(((Table1[[#This Row],[deadline]]/60/60)/24)+DATE(1970,1,1),"mmm")</f>
        <v>May</v>
      </c>
      <c r="K2734" s="14" t="str">
        <f>TEXT(((Table1[[#This Row],[deadline]]/60/60)/24)+DATE(1970,1,1),"yyyy")</f>
        <v>2013</v>
      </c>
      <c r="L2734">
        <v>1366917828</v>
      </c>
      <c r="M2734">
        <f>((Table1[[#This Row],[launched_at]]/60/60)/24)+DATE(1970,1,1)+(-5/24)</f>
        <v>41389.599861111106</v>
      </c>
      <c r="N2734" t="b">
        <v>0</v>
      </c>
      <c r="O2734">
        <v>146</v>
      </c>
      <c r="P2734" t="b">
        <v>1</v>
      </c>
      <c r="Q2734" t="s">
        <v>8295</v>
      </c>
      <c r="R2734" s="5">
        <f>Table1[[#This Row],[pledged]]/D2734</f>
        <v>1.1825000000000001</v>
      </c>
      <c r="S2734" s="6">
        <f>IFERROR(Table1[[#This Row],[pledged]]/Table1[[#This Row],[backers_count]],0)</f>
        <v>97.191780821917803</v>
      </c>
      <c r="T2734" s="5" t="s">
        <v>8319</v>
      </c>
      <c r="U2734" s="5" t="s">
        <v>8349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 t="str">
        <f>TEXT(((Table1[[#This Row],[deadline]]/60/60)/24)+DATE(1970,1,1),"mmm")</f>
        <v>Apr</v>
      </c>
      <c r="K2735" s="14" t="str">
        <f>TEXT(((Table1[[#This Row],[deadline]]/60/60)/24)+DATE(1970,1,1),"yyyy")</f>
        <v>2015</v>
      </c>
      <c r="L2735">
        <v>1423463574</v>
      </c>
      <c r="M2735">
        <f>((Table1[[#This Row],[launched_at]]/60/60)/24)+DATE(1970,1,1)+(-5/24)</f>
        <v>42044.064513888887</v>
      </c>
      <c r="N2735" t="b">
        <v>0</v>
      </c>
      <c r="O2735">
        <v>119</v>
      </c>
      <c r="P2735" t="b">
        <v>1</v>
      </c>
      <c r="Q2735" t="s">
        <v>8295</v>
      </c>
      <c r="R2735" s="5">
        <f>Table1[[#This Row],[pledged]]/D2735</f>
        <v>1.07538</v>
      </c>
      <c r="S2735" s="6">
        <f>IFERROR(Table1[[#This Row],[pledged]]/Table1[[#This Row],[backers_count]],0)</f>
        <v>451.84033613445376</v>
      </c>
      <c r="T2735" s="5" t="s">
        <v>8319</v>
      </c>
      <c r="U2735" s="5" t="s">
        <v>8349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 t="str">
        <f>TEXT(((Table1[[#This Row],[deadline]]/60/60)/24)+DATE(1970,1,1),"mmm")</f>
        <v>Oct</v>
      </c>
      <c r="K2736" s="14" t="str">
        <f>TEXT(((Table1[[#This Row],[deadline]]/60/60)/24)+DATE(1970,1,1),"yyyy")</f>
        <v>2016</v>
      </c>
      <c r="L2736">
        <v>1473782592</v>
      </c>
      <c r="M2736">
        <f>((Table1[[#This Row],[launched_at]]/60/60)/24)+DATE(1970,1,1)+(-5/24)</f>
        <v>42626.460555555554</v>
      </c>
      <c r="N2736" t="b">
        <v>0</v>
      </c>
      <c r="O2736">
        <v>163</v>
      </c>
      <c r="P2736" t="b">
        <v>1</v>
      </c>
      <c r="Q2736" t="s">
        <v>8295</v>
      </c>
      <c r="R2736" s="5">
        <f>Table1[[#This Row],[pledged]]/D2736</f>
        <v>22603</v>
      </c>
      <c r="S2736" s="6">
        <f>IFERROR(Table1[[#This Row],[pledged]]/Table1[[#This Row],[backers_count]],0)</f>
        <v>138.66871165644173</v>
      </c>
      <c r="T2736" s="5" t="s">
        <v>8319</v>
      </c>
      <c r="U2736" s="5" t="s">
        <v>8349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 t="str">
        <f>TEXT(((Table1[[#This Row],[deadline]]/60/60)/24)+DATE(1970,1,1),"mmm")</f>
        <v>Mar</v>
      </c>
      <c r="K2737" s="14" t="str">
        <f>TEXT(((Table1[[#This Row],[deadline]]/60/60)/24)+DATE(1970,1,1),"yyyy")</f>
        <v>2013</v>
      </c>
      <c r="L2737">
        <v>1360551250</v>
      </c>
      <c r="M2737">
        <f>((Table1[[#This Row],[launched_at]]/60/60)/24)+DATE(1970,1,1)+(-5/24)</f>
        <v>41315.912615740737</v>
      </c>
      <c r="N2737" t="b">
        <v>0</v>
      </c>
      <c r="O2737">
        <v>339</v>
      </c>
      <c r="P2737" t="b">
        <v>1</v>
      </c>
      <c r="Q2737" t="s">
        <v>8295</v>
      </c>
      <c r="R2737" s="5">
        <f>Table1[[#This Row],[pledged]]/D2737</f>
        <v>9.7813466666666677</v>
      </c>
      <c r="S2737" s="6">
        <f>IFERROR(Table1[[#This Row],[pledged]]/Table1[[#This Row],[backers_count]],0)</f>
        <v>21.640147492625371</v>
      </c>
      <c r="T2737" s="5" t="s">
        <v>8319</v>
      </c>
      <c r="U2737" s="5" t="s">
        <v>8349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 t="str">
        <f>TEXT(((Table1[[#This Row],[deadline]]/60/60)/24)+DATE(1970,1,1),"mmm")</f>
        <v>Apr</v>
      </c>
      <c r="K2738" s="14" t="str">
        <f>TEXT(((Table1[[#This Row],[deadline]]/60/60)/24)+DATE(1970,1,1),"yyyy")</f>
        <v>2014</v>
      </c>
      <c r="L2738">
        <v>1395676773</v>
      </c>
      <c r="M2738">
        <f>((Table1[[#This Row],[launched_at]]/60/60)/24)+DATE(1970,1,1)+(-5/24)</f>
        <v>41722.458020833328</v>
      </c>
      <c r="N2738" t="b">
        <v>0</v>
      </c>
      <c r="O2738">
        <v>58</v>
      </c>
      <c r="P2738" t="b">
        <v>1</v>
      </c>
      <c r="Q2738" t="s">
        <v>8295</v>
      </c>
      <c r="R2738" s="5">
        <f>Table1[[#This Row],[pledged]]/D2738</f>
        <v>1.2290000000000001</v>
      </c>
      <c r="S2738" s="6">
        <f>IFERROR(Table1[[#This Row],[pledged]]/Table1[[#This Row],[backers_count]],0)</f>
        <v>169.51724137931035</v>
      </c>
      <c r="T2738" s="5" t="s">
        <v>8319</v>
      </c>
      <c r="U2738" s="5" t="s">
        <v>8349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 t="str">
        <f>TEXT(((Table1[[#This Row],[deadline]]/60/60)/24)+DATE(1970,1,1),"mmm")</f>
        <v>Jan</v>
      </c>
      <c r="K2739" s="14" t="str">
        <f>TEXT(((Table1[[#This Row],[deadline]]/60/60)/24)+DATE(1970,1,1),"yyyy")</f>
        <v>2014</v>
      </c>
      <c r="L2739">
        <v>1386108087</v>
      </c>
      <c r="M2739">
        <f>((Table1[[#This Row],[launched_at]]/60/60)/24)+DATE(1970,1,1)+(-5/24)</f>
        <v>41611.709340277775</v>
      </c>
      <c r="N2739" t="b">
        <v>0</v>
      </c>
      <c r="O2739">
        <v>456</v>
      </c>
      <c r="P2739" t="b">
        <v>1</v>
      </c>
      <c r="Q2739" t="s">
        <v>8295</v>
      </c>
      <c r="R2739" s="5">
        <f>Table1[[#This Row],[pledged]]/D2739</f>
        <v>2.4606080000000001</v>
      </c>
      <c r="S2739" s="6">
        <f>IFERROR(Table1[[#This Row],[pledged]]/Table1[[#This Row],[backers_count]],0)</f>
        <v>161.88210526315791</v>
      </c>
      <c r="T2739" s="5" t="s">
        <v>8319</v>
      </c>
      <c r="U2739" s="5" t="s">
        <v>8349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 t="str">
        <f>TEXT(((Table1[[#This Row],[deadline]]/60/60)/24)+DATE(1970,1,1),"mmm")</f>
        <v>Nov</v>
      </c>
      <c r="K2740" s="14" t="str">
        <f>TEXT(((Table1[[#This Row],[deadline]]/60/60)/24)+DATE(1970,1,1),"yyyy")</f>
        <v>2016</v>
      </c>
      <c r="L2740">
        <v>1473218804</v>
      </c>
      <c r="M2740">
        <f>((Table1[[#This Row],[launched_at]]/60/60)/24)+DATE(1970,1,1)+(-5/24)</f>
        <v>42619.935231481482</v>
      </c>
      <c r="N2740" t="b">
        <v>0</v>
      </c>
      <c r="O2740">
        <v>15</v>
      </c>
      <c r="P2740" t="b">
        <v>1</v>
      </c>
      <c r="Q2740" t="s">
        <v>8295</v>
      </c>
      <c r="R2740" s="5">
        <f>Table1[[#This Row],[pledged]]/D2740</f>
        <v>1.4794</v>
      </c>
      <c r="S2740" s="6">
        <f>IFERROR(Table1[[#This Row],[pledged]]/Table1[[#This Row],[backers_count]],0)</f>
        <v>493.13333333333333</v>
      </c>
      <c r="T2740" s="5" t="s">
        <v>8319</v>
      </c>
      <c r="U2740" s="5" t="s">
        <v>8349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 t="str">
        <f>TEXT(((Table1[[#This Row],[deadline]]/60/60)/24)+DATE(1970,1,1),"mmm")</f>
        <v>May</v>
      </c>
      <c r="K2741" s="14" t="str">
        <f>TEXT(((Table1[[#This Row],[deadline]]/60/60)/24)+DATE(1970,1,1),"yyyy")</f>
        <v>2014</v>
      </c>
      <c r="L2741">
        <v>1395436717</v>
      </c>
      <c r="M2741">
        <f>((Table1[[#This Row],[launched_at]]/60/60)/24)+DATE(1970,1,1)+(-5/24)</f>
        <v>41719.679594907408</v>
      </c>
      <c r="N2741" t="b">
        <v>0</v>
      </c>
      <c r="O2741">
        <v>191</v>
      </c>
      <c r="P2741" t="b">
        <v>1</v>
      </c>
      <c r="Q2741" t="s">
        <v>8295</v>
      </c>
      <c r="R2741" s="5">
        <f>Table1[[#This Row],[pledged]]/D2741</f>
        <v>3.8409090909090908</v>
      </c>
      <c r="S2741" s="6">
        <f>IFERROR(Table1[[#This Row],[pledged]]/Table1[[#This Row],[backers_count]],0)</f>
        <v>22.120418848167539</v>
      </c>
      <c r="T2741" s="5" t="s">
        <v>8319</v>
      </c>
      <c r="U2741" s="5" t="s">
        <v>8349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 t="str">
        <f>TEXT(((Table1[[#This Row],[deadline]]/60/60)/24)+DATE(1970,1,1),"mmm")</f>
        <v>Mar</v>
      </c>
      <c r="K2742" s="14" t="str">
        <f>TEXT(((Table1[[#This Row],[deadline]]/60/60)/24)+DATE(1970,1,1),"yyyy")</f>
        <v>2015</v>
      </c>
      <c r="L2742">
        <v>1423529152</v>
      </c>
      <c r="M2742">
        <f>((Table1[[#This Row],[launched_at]]/60/60)/24)+DATE(1970,1,1)+(-5/24)</f>
        <v>42044.823518518511</v>
      </c>
      <c r="N2742" t="b">
        <v>0</v>
      </c>
      <c r="O2742">
        <v>17</v>
      </c>
      <c r="P2742" t="b">
        <v>1</v>
      </c>
      <c r="Q2742" t="s">
        <v>8295</v>
      </c>
      <c r="R2742" s="5">
        <f>Table1[[#This Row],[pledged]]/D2742</f>
        <v>1.0333333333333334</v>
      </c>
      <c r="S2742" s="6">
        <f>IFERROR(Table1[[#This Row],[pledged]]/Table1[[#This Row],[backers_count]],0)</f>
        <v>18.235294117647058</v>
      </c>
      <c r="T2742" s="5" t="s">
        <v>8319</v>
      </c>
      <c r="U2742" s="5" t="s">
        <v>8349</v>
      </c>
    </row>
    <row r="2743" spans="1:21" ht="30" x14ac:dyDescent="0.2">
      <c r="A2743">
        <v>1171</v>
      </c>
      <c r="B2743" s="3" t="s">
        <v>1172</v>
      </c>
      <c r="C2743" s="3" t="s">
        <v>5281</v>
      </c>
      <c r="D2743">
        <v>25000</v>
      </c>
      <c r="E2743">
        <v>25</v>
      </c>
      <c r="F2743" t="s">
        <v>8221</v>
      </c>
      <c r="G2743" t="s">
        <v>8224</v>
      </c>
      <c r="H2743" t="s">
        <v>8246</v>
      </c>
      <c r="I2743">
        <v>1415909927</v>
      </c>
      <c r="J2743" s="14" t="str">
        <f>TEXT(((Table1[[#This Row],[deadline]]/60/60)/24)+DATE(1970,1,1),"mmm")</f>
        <v>Nov</v>
      </c>
      <c r="K2743" s="14" t="str">
        <f>TEXT(((Table1[[#This Row],[deadline]]/60/60)/24)+DATE(1970,1,1),"yyyy")</f>
        <v>2014</v>
      </c>
      <c r="L2743">
        <v>1414351127</v>
      </c>
      <c r="M2743">
        <f>((Table1[[#This Row],[launched_at]]/60/60)/24)+DATE(1970,1,1)+(-5/24)</f>
        <v>41938.596377314811</v>
      </c>
      <c r="N2743" t="b">
        <v>0</v>
      </c>
      <c r="O2743">
        <v>1</v>
      </c>
      <c r="P2743" t="b">
        <v>0</v>
      </c>
      <c r="Q2743" t="s">
        <v>8284</v>
      </c>
      <c r="R2743" s="5">
        <f>Table1[[#This Row],[pledged]]/D2743</f>
        <v>1E-3</v>
      </c>
      <c r="S2743" s="6">
        <f>IFERROR(Table1[[#This Row],[pledged]]/Table1[[#This Row],[backers_count]],0)</f>
        <v>25</v>
      </c>
      <c r="T2743" s="5" t="s">
        <v>8336</v>
      </c>
      <c r="U2743" s="5" t="s">
        <v>8337</v>
      </c>
    </row>
    <row r="2744" spans="1:21" ht="45" x14ac:dyDescent="0.2">
      <c r="A2744">
        <v>1819</v>
      </c>
      <c r="B2744" s="3" t="s">
        <v>1820</v>
      </c>
      <c r="C2744" s="3" t="s">
        <v>5929</v>
      </c>
      <c r="D2744">
        <v>1200</v>
      </c>
      <c r="E2744">
        <v>25</v>
      </c>
      <c r="F2744" t="s">
        <v>8221</v>
      </c>
      <c r="G2744" t="s">
        <v>8224</v>
      </c>
      <c r="H2744" t="s">
        <v>8246</v>
      </c>
      <c r="I2744">
        <v>1406743396</v>
      </c>
      <c r="J2744" s="14" t="str">
        <f>TEXT(((Table1[[#This Row],[deadline]]/60/60)/24)+DATE(1970,1,1),"mmm")</f>
        <v>Jul</v>
      </c>
      <c r="K2744" s="14" t="str">
        <f>TEXT(((Table1[[#This Row],[deadline]]/60/60)/24)+DATE(1970,1,1),"yyyy")</f>
        <v>2014</v>
      </c>
      <c r="L2744">
        <v>1404151396</v>
      </c>
      <c r="M2744">
        <f>((Table1[[#This Row],[launched_at]]/60/60)/24)+DATE(1970,1,1)+(-5/24)</f>
        <v>41820.543935185182</v>
      </c>
      <c r="N2744" t="b">
        <v>0</v>
      </c>
      <c r="O2744">
        <v>4</v>
      </c>
      <c r="P2744" t="b">
        <v>0</v>
      </c>
      <c r="Q2744" t="s">
        <v>8285</v>
      </c>
      <c r="R2744" s="5">
        <f>Table1[[#This Row],[pledged]]/D2744</f>
        <v>2.0833333333333332E-2</v>
      </c>
      <c r="S2744" s="6">
        <f>IFERROR(Table1[[#This Row],[pledged]]/Table1[[#This Row],[backers_count]],0)</f>
        <v>6.25</v>
      </c>
      <c r="T2744" s="5" t="s">
        <v>8338</v>
      </c>
      <c r="U2744" s="5" t="s">
        <v>8339</v>
      </c>
    </row>
    <row r="2745" spans="1:21" x14ac:dyDescent="0.2">
      <c r="A2745">
        <v>1988</v>
      </c>
      <c r="B2745" s="3" t="s">
        <v>1989</v>
      </c>
      <c r="C2745" s="3" t="s">
        <v>6098</v>
      </c>
      <c r="D2745">
        <v>6000</v>
      </c>
      <c r="E2745">
        <v>25</v>
      </c>
      <c r="F2745" t="s">
        <v>8221</v>
      </c>
      <c r="G2745" t="s">
        <v>8224</v>
      </c>
      <c r="H2745" t="s">
        <v>8246</v>
      </c>
      <c r="I2745">
        <v>1440094742</v>
      </c>
      <c r="J2745" s="14" t="str">
        <f>TEXT(((Table1[[#This Row],[deadline]]/60/60)/24)+DATE(1970,1,1),"mmm")</f>
        <v>Aug</v>
      </c>
      <c r="K2745" s="14" t="str">
        <f>TEXT(((Table1[[#This Row],[deadline]]/60/60)/24)+DATE(1970,1,1),"yyyy")</f>
        <v>2015</v>
      </c>
      <c r="L2745">
        <v>1437502742</v>
      </c>
      <c r="M2745">
        <f>((Table1[[#This Row],[launched_at]]/60/60)/24)+DATE(1970,1,1)+(-5/24)</f>
        <v>42206.554884259262</v>
      </c>
      <c r="N2745" t="b">
        <v>0</v>
      </c>
      <c r="O2745">
        <v>1</v>
      </c>
      <c r="P2745" t="b">
        <v>0</v>
      </c>
      <c r="Q2745" t="s">
        <v>8296</v>
      </c>
      <c r="R2745" s="5">
        <f>Table1[[#This Row],[pledged]]/D2745</f>
        <v>4.1666666666666666E-3</v>
      </c>
      <c r="S2745" s="6">
        <f>IFERROR(Table1[[#This Row],[pledged]]/Table1[[#This Row],[backers_count]],0)</f>
        <v>25</v>
      </c>
      <c r="T2745" s="5" t="s">
        <v>8338</v>
      </c>
      <c r="U2745" s="5" t="s">
        <v>8350</v>
      </c>
    </row>
    <row r="2746" spans="1:21" ht="45" x14ac:dyDescent="0.2">
      <c r="A2746">
        <v>2128</v>
      </c>
      <c r="B2746" s="3" t="s">
        <v>2129</v>
      </c>
      <c r="C2746" s="3" t="s">
        <v>6238</v>
      </c>
      <c r="D2746">
        <v>15000</v>
      </c>
      <c r="E2746">
        <v>25</v>
      </c>
      <c r="F2746" t="s">
        <v>8221</v>
      </c>
      <c r="G2746" t="s">
        <v>8229</v>
      </c>
      <c r="H2746" t="s">
        <v>8251</v>
      </c>
      <c r="I2746">
        <v>1411324369</v>
      </c>
      <c r="J2746" s="14" t="str">
        <f>TEXT(((Table1[[#This Row],[deadline]]/60/60)/24)+DATE(1970,1,1),"mmm")</f>
        <v>Sep</v>
      </c>
      <c r="K2746" s="14" t="str">
        <f>TEXT(((Table1[[#This Row],[deadline]]/60/60)/24)+DATE(1970,1,1),"yyyy")</f>
        <v>2014</v>
      </c>
      <c r="L2746">
        <v>1406140369</v>
      </c>
      <c r="M2746">
        <f>((Table1[[#This Row],[launched_at]]/60/60)/24)+DATE(1970,1,1)+(-5/24)</f>
        <v>41843.564456018517</v>
      </c>
      <c r="N2746" t="b">
        <v>0</v>
      </c>
      <c r="O2746">
        <v>1</v>
      </c>
      <c r="P2746" t="b">
        <v>0</v>
      </c>
      <c r="Q2746" t="s">
        <v>8282</v>
      </c>
      <c r="R2746" s="5">
        <f>Table1[[#This Row],[pledged]]/D2746</f>
        <v>1.6666666666666668E-3</v>
      </c>
      <c r="S2746" s="6">
        <f>IFERROR(Table1[[#This Row],[pledged]]/Table1[[#This Row],[backers_count]],0)</f>
        <v>25</v>
      </c>
      <c r="T2746" s="5" t="s">
        <v>8333</v>
      </c>
      <c r="U2746" s="5" t="s">
        <v>8334</v>
      </c>
    </row>
    <row r="2747" spans="1:21" ht="45" x14ac:dyDescent="0.2">
      <c r="A2747">
        <v>2131</v>
      </c>
      <c r="B2747" s="3" t="s">
        <v>2132</v>
      </c>
      <c r="C2747" s="3" t="s">
        <v>6241</v>
      </c>
      <c r="D2747">
        <v>500</v>
      </c>
      <c r="E2747">
        <v>25</v>
      </c>
      <c r="F2747" t="s">
        <v>8221</v>
      </c>
      <c r="G2747" t="s">
        <v>8224</v>
      </c>
      <c r="H2747" t="s">
        <v>8246</v>
      </c>
      <c r="I2747">
        <v>1436677091</v>
      </c>
      <c r="J2747" s="14" t="str">
        <f>TEXT(((Table1[[#This Row],[deadline]]/60/60)/24)+DATE(1970,1,1),"mmm")</f>
        <v>Jul</v>
      </c>
      <c r="K2747" s="14" t="str">
        <f>TEXT(((Table1[[#This Row],[deadline]]/60/60)/24)+DATE(1970,1,1),"yyyy")</f>
        <v>2015</v>
      </c>
      <c r="L2747">
        <v>1434085091</v>
      </c>
      <c r="M2747">
        <f>((Table1[[#This Row],[launched_at]]/60/60)/24)+DATE(1970,1,1)+(-5/24)</f>
        <v>42166.998738425922</v>
      </c>
      <c r="N2747" t="b">
        <v>0</v>
      </c>
      <c r="O2747">
        <v>3</v>
      </c>
      <c r="P2747" t="b">
        <v>0</v>
      </c>
      <c r="Q2747" t="s">
        <v>8282</v>
      </c>
      <c r="R2747" s="5">
        <f>Table1[[#This Row],[pledged]]/D2747</f>
        <v>0.05</v>
      </c>
      <c r="S2747" s="6">
        <f>IFERROR(Table1[[#This Row],[pledged]]/Table1[[#This Row],[backers_count]],0)</f>
        <v>8.3333333333333339</v>
      </c>
      <c r="T2747" s="5" t="s">
        <v>8333</v>
      </c>
      <c r="U2747" s="5" t="s">
        <v>8334</v>
      </c>
    </row>
    <row r="2748" spans="1:21" ht="45" x14ac:dyDescent="0.2">
      <c r="A2748">
        <v>2413</v>
      </c>
      <c r="B2748" s="3" t="s">
        <v>2414</v>
      </c>
      <c r="C2748" s="3" t="s">
        <v>6523</v>
      </c>
      <c r="D2748">
        <v>3000</v>
      </c>
      <c r="E2748">
        <v>25</v>
      </c>
      <c r="F2748" t="s">
        <v>8221</v>
      </c>
      <c r="G2748" t="s">
        <v>8224</v>
      </c>
      <c r="H2748" t="s">
        <v>8246</v>
      </c>
      <c r="I2748">
        <v>1401579000</v>
      </c>
      <c r="J2748" s="14" t="str">
        <f>TEXT(((Table1[[#This Row],[deadline]]/60/60)/24)+DATE(1970,1,1),"mmm")</f>
        <v>May</v>
      </c>
      <c r="K2748" s="14" t="str">
        <f>TEXT(((Table1[[#This Row],[deadline]]/60/60)/24)+DATE(1970,1,1),"yyyy")</f>
        <v>2014</v>
      </c>
      <c r="L2748">
        <v>1398911882</v>
      </c>
      <c r="M2748">
        <f>((Table1[[#This Row],[launched_at]]/60/60)/24)+DATE(1970,1,1)+(-5/24)</f>
        <v>41759.901412037034</v>
      </c>
      <c r="N2748" t="b">
        <v>0</v>
      </c>
      <c r="O2748">
        <v>3</v>
      </c>
      <c r="P2748" t="b">
        <v>0</v>
      </c>
      <c r="Q2748" t="s">
        <v>8284</v>
      </c>
      <c r="R2748" s="5">
        <f>Table1[[#This Row],[pledged]]/D2748</f>
        <v>8.3333333333333332E-3</v>
      </c>
      <c r="S2748" s="6">
        <f>IFERROR(Table1[[#This Row],[pledged]]/Table1[[#This Row],[backers_count]],0)</f>
        <v>8.3333333333333339</v>
      </c>
      <c r="T2748" s="5" t="s">
        <v>8336</v>
      </c>
      <c r="U2748" s="5" t="s">
        <v>8337</v>
      </c>
    </row>
    <row r="2749" spans="1:21" ht="45" x14ac:dyDescent="0.2">
      <c r="A2749">
        <v>2692</v>
      </c>
      <c r="B2749" s="3" t="s">
        <v>2692</v>
      </c>
      <c r="C2749" s="3" t="s">
        <v>6802</v>
      </c>
      <c r="D2749">
        <v>3500</v>
      </c>
      <c r="E2749">
        <v>25</v>
      </c>
      <c r="F2749" t="s">
        <v>8221</v>
      </c>
      <c r="G2749" t="s">
        <v>8224</v>
      </c>
      <c r="H2749" t="s">
        <v>8246</v>
      </c>
      <c r="I2749">
        <v>1427266860</v>
      </c>
      <c r="J2749" s="14" t="str">
        <f>TEXT(((Table1[[#This Row],[deadline]]/60/60)/24)+DATE(1970,1,1),"mmm")</f>
        <v>Mar</v>
      </c>
      <c r="K2749" s="14" t="str">
        <f>TEXT(((Table1[[#This Row],[deadline]]/60/60)/24)+DATE(1970,1,1),"yyyy")</f>
        <v>2015</v>
      </c>
      <c r="L2749">
        <v>1424678460</v>
      </c>
      <c r="M2749">
        <f>((Table1[[#This Row],[launched_at]]/60/60)/24)+DATE(1970,1,1)+(-5/24)</f>
        <v>42058.125694444439</v>
      </c>
      <c r="N2749" t="b">
        <v>0</v>
      </c>
      <c r="O2749">
        <v>1</v>
      </c>
      <c r="P2749" t="b">
        <v>0</v>
      </c>
      <c r="Q2749" t="s">
        <v>8284</v>
      </c>
      <c r="R2749" s="5">
        <f>Table1[[#This Row],[pledged]]/D2749</f>
        <v>7.1428571428571426E-3</v>
      </c>
      <c r="S2749" s="6">
        <f>IFERROR(Table1[[#This Row],[pledged]]/Table1[[#This Row],[backers_count]],0)</f>
        <v>25</v>
      </c>
      <c r="T2749" s="5" t="s">
        <v>8336</v>
      </c>
      <c r="U2749" s="5" t="s">
        <v>8337</v>
      </c>
    </row>
    <row r="2750" spans="1:21" ht="45" x14ac:dyDescent="0.2">
      <c r="A2750">
        <v>2762</v>
      </c>
      <c r="B2750" s="3" t="s">
        <v>2762</v>
      </c>
      <c r="C2750" s="3" t="s">
        <v>6872</v>
      </c>
      <c r="D2750">
        <v>3250</v>
      </c>
      <c r="E2750">
        <v>25</v>
      </c>
      <c r="F2750" t="s">
        <v>8221</v>
      </c>
      <c r="G2750" t="s">
        <v>8224</v>
      </c>
      <c r="H2750" t="s">
        <v>8246</v>
      </c>
      <c r="I2750">
        <v>1332114795</v>
      </c>
      <c r="J2750" s="14" t="str">
        <f>TEXT(((Table1[[#This Row],[deadline]]/60/60)/24)+DATE(1970,1,1),"mmm")</f>
        <v>Mar</v>
      </c>
      <c r="K2750" s="14" t="str">
        <f>TEXT(((Table1[[#This Row],[deadline]]/60/60)/24)+DATE(1970,1,1),"yyyy")</f>
        <v>2012</v>
      </c>
      <c r="L2750">
        <v>1326934395</v>
      </c>
      <c r="M2750">
        <f>((Table1[[#This Row],[launched_at]]/60/60)/24)+DATE(1970,1,1)+(-5/24)</f>
        <v>40926.828645833331</v>
      </c>
      <c r="N2750" t="b">
        <v>0</v>
      </c>
      <c r="O2750">
        <v>1</v>
      </c>
      <c r="P2750" t="b">
        <v>0</v>
      </c>
      <c r="Q2750" t="s">
        <v>8304</v>
      </c>
      <c r="R2750" s="5">
        <f>Table1[[#This Row],[pledged]]/D2750</f>
        <v>7.6923076923076927E-3</v>
      </c>
      <c r="S2750" s="6">
        <f>IFERROR(Table1[[#This Row],[pledged]]/Table1[[#This Row],[backers_count]],0)</f>
        <v>25</v>
      </c>
      <c r="T2750" s="5" t="s">
        <v>8322</v>
      </c>
      <c r="U2750" s="5" t="s">
        <v>8358</v>
      </c>
    </row>
    <row r="2751" spans="1:21" x14ac:dyDescent="0.2">
      <c r="A2751">
        <v>2893</v>
      </c>
      <c r="B2751" s="3" t="s">
        <v>2893</v>
      </c>
      <c r="C2751" s="3" t="s">
        <v>7003</v>
      </c>
      <c r="D2751">
        <v>5000</v>
      </c>
      <c r="E2751">
        <v>25</v>
      </c>
      <c r="F2751" t="s">
        <v>8221</v>
      </c>
      <c r="G2751" t="s">
        <v>8224</v>
      </c>
      <c r="H2751" t="s">
        <v>8246</v>
      </c>
      <c r="I2751">
        <v>1420768800</v>
      </c>
      <c r="J2751" s="14" t="str">
        <f>TEXT(((Table1[[#This Row],[deadline]]/60/60)/24)+DATE(1970,1,1),"mmm")</f>
        <v>Jan</v>
      </c>
      <c r="K2751" s="14" t="str">
        <f>TEXT(((Table1[[#This Row],[deadline]]/60/60)/24)+DATE(1970,1,1),"yyyy")</f>
        <v>2015</v>
      </c>
      <c r="L2751">
        <v>1415644395</v>
      </c>
      <c r="M2751">
        <f>((Table1[[#This Row],[launched_at]]/60/60)/24)+DATE(1970,1,1)+(-5/24)</f>
        <v>41953.564756944441</v>
      </c>
      <c r="N2751" t="b">
        <v>0</v>
      </c>
      <c r="O2751">
        <v>2</v>
      </c>
      <c r="P2751" t="b">
        <v>0</v>
      </c>
      <c r="Q2751" t="s">
        <v>8271</v>
      </c>
      <c r="R2751" s="5">
        <f>Table1[[#This Row],[pledged]]/D2751</f>
        <v>5.0000000000000001E-3</v>
      </c>
      <c r="S2751" s="6">
        <f>IFERROR(Table1[[#This Row],[pledged]]/Table1[[#This Row],[backers_count]],0)</f>
        <v>12.5</v>
      </c>
      <c r="T2751" s="5" t="s">
        <v>8317</v>
      </c>
      <c r="U2751" s="5" t="s">
        <v>8318</v>
      </c>
    </row>
    <row r="2752" spans="1:21" ht="30" x14ac:dyDescent="0.2">
      <c r="A2752">
        <v>2902</v>
      </c>
      <c r="B2752" s="3" t="s">
        <v>2902</v>
      </c>
      <c r="C2752" s="3" t="s">
        <v>7012</v>
      </c>
      <c r="D2752">
        <v>150000</v>
      </c>
      <c r="E2752">
        <v>25</v>
      </c>
      <c r="F2752" t="s">
        <v>8221</v>
      </c>
      <c r="G2752" t="s">
        <v>8224</v>
      </c>
      <c r="H2752" t="s">
        <v>8246</v>
      </c>
      <c r="I2752">
        <v>1440412396</v>
      </c>
      <c r="J2752" s="14" t="str">
        <f>TEXT(((Table1[[#This Row],[deadline]]/60/60)/24)+DATE(1970,1,1),"mmm")</f>
        <v>Aug</v>
      </c>
      <c r="K2752" s="14" t="str">
        <f>TEXT(((Table1[[#This Row],[deadline]]/60/60)/24)+DATE(1970,1,1),"yyyy")</f>
        <v>2015</v>
      </c>
      <c r="L2752">
        <v>1437820396</v>
      </c>
      <c r="M2752">
        <f>((Table1[[#This Row],[launched_at]]/60/60)/24)+DATE(1970,1,1)+(-5/24)</f>
        <v>42210.231435185182</v>
      </c>
      <c r="N2752" t="b">
        <v>0</v>
      </c>
      <c r="O2752">
        <v>1</v>
      </c>
      <c r="P2752" t="b">
        <v>0</v>
      </c>
      <c r="Q2752" t="s">
        <v>8271</v>
      </c>
      <c r="R2752" s="5">
        <f>Table1[[#This Row],[pledged]]/D2752</f>
        <v>1.6666666666666666E-4</v>
      </c>
      <c r="S2752" s="6">
        <f>IFERROR(Table1[[#This Row],[pledged]]/Table1[[#This Row],[backers_count]],0)</f>
        <v>25</v>
      </c>
      <c r="T2752" s="5" t="s">
        <v>8317</v>
      </c>
      <c r="U2752" s="5" t="s">
        <v>8318</v>
      </c>
    </row>
    <row r="2753" spans="1:21" ht="45" x14ac:dyDescent="0.2">
      <c r="A2753">
        <v>2949</v>
      </c>
      <c r="B2753" s="3" t="s">
        <v>2949</v>
      </c>
      <c r="C2753" s="3" t="s">
        <v>7059</v>
      </c>
      <c r="D2753">
        <v>1000</v>
      </c>
      <c r="E2753">
        <v>25</v>
      </c>
      <c r="F2753" t="s">
        <v>8221</v>
      </c>
      <c r="G2753" t="s">
        <v>8224</v>
      </c>
      <c r="H2753" t="s">
        <v>8246</v>
      </c>
      <c r="I2753">
        <v>1447965917</v>
      </c>
      <c r="J2753" s="14" t="str">
        <f>TEXT(((Table1[[#This Row],[deadline]]/60/60)/24)+DATE(1970,1,1),"mmm")</f>
        <v>Nov</v>
      </c>
      <c r="K2753" s="14" t="str">
        <f>TEXT(((Table1[[#This Row],[deadline]]/60/60)/24)+DATE(1970,1,1),"yyyy")</f>
        <v>2015</v>
      </c>
      <c r="L2753">
        <v>1445370317</v>
      </c>
      <c r="M2753">
        <f>((Table1[[#This Row],[launched_at]]/60/60)/24)+DATE(1970,1,1)+(-5/24)</f>
        <v>42297.61478009259</v>
      </c>
      <c r="N2753" t="b">
        <v>0</v>
      </c>
      <c r="O2753">
        <v>2</v>
      </c>
      <c r="P2753" t="b">
        <v>0</v>
      </c>
      <c r="Q2753" t="s">
        <v>8303</v>
      </c>
      <c r="R2753" s="5">
        <f>Table1[[#This Row],[pledged]]/D2753</f>
        <v>2.5000000000000001E-2</v>
      </c>
      <c r="S2753" s="6">
        <f>IFERROR(Table1[[#This Row],[pledged]]/Table1[[#This Row],[backers_count]],0)</f>
        <v>12.5</v>
      </c>
      <c r="T2753" s="5" t="s">
        <v>8317</v>
      </c>
      <c r="U2753" s="5" t="s">
        <v>8357</v>
      </c>
    </row>
    <row r="2754" spans="1:21" ht="30" x14ac:dyDescent="0.2">
      <c r="A2754">
        <v>3094</v>
      </c>
      <c r="B2754" s="3" t="s">
        <v>3094</v>
      </c>
      <c r="C2754" s="3" t="s">
        <v>7204</v>
      </c>
      <c r="D2754">
        <v>100000</v>
      </c>
      <c r="E2754">
        <v>25</v>
      </c>
      <c r="F2754" t="s">
        <v>8221</v>
      </c>
      <c r="G2754" t="s">
        <v>8224</v>
      </c>
      <c r="H2754" t="s">
        <v>8246</v>
      </c>
      <c r="I2754">
        <v>1442775956</v>
      </c>
      <c r="J2754" s="14" t="str">
        <f>TEXT(((Table1[[#This Row],[deadline]]/60/60)/24)+DATE(1970,1,1),"mmm")</f>
        <v>Sep</v>
      </c>
      <c r="K2754" s="14" t="str">
        <f>TEXT(((Table1[[#This Row],[deadline]]/60/60)/24)+DATE(1970,1,1),"yyyy")</f>
        <v>2015</v>
      </c>
      <c r="L2754">
        <v>1437591956</v>
      </c>
      <c r="M2754">
        <f>((Table1[[#This Row],[launched_at]]/60/60)/24)+DATE(1970,1,1)+(-5/24)</f>
        <v>42207.587453703702</v>
      </c>
      <c r="N2754" t="b">
        <v>0</v>
      </c>
      <c r="O2754">
        <v>1</v>
      </c>
      <c r="P2754" t="b">
        <v>0</v>
      </c>
      <c r="Q2754" t="s">
        <v>8303</v>
      </c>
      <c r="R2754" s="5">
        <f>Table1[[#This Row],[pledged]]/D2754</f>
        <v>2.5000000000000001E-4</v>
      </c>
      <c r="S2754" s="6">
        <f>IFERROR(Table1[[#This Row],[pledged]]/Table1[[#This Row],[backers_count]],0)</f>
        <v>25</v>
      </c>
      <c r="T2754" s="5" t="s">
        <v>8317</v>
      </c>
      <c r="U2754" s="5" t="s">
        <v>8357</v>
      </c>
    </row>
    <row r="2755" spans="1:21" ht="45" x14ac:dyDescent="0.2">
      <c r="A2755">
        <v>3201</v>
      </c>
      <c r="B2755" s="3" t="s">
        <v>3201</v>
      </c>
      <c r="C2755" s="3" t="s">
        <v>7311</v>
      </c>
      <c r="D2755">
        <v>2000</v>
      </c>
      <c r="E2755">
        <v>25</v>
      </c>
      <c r="F2755" t="s">
        <v>8221</v>
      </c>
      <c r="G2755" t="s">
        <v>8225</v>
      </c>
      <c r="H2755" t="s">
        <v>8247</v>
      </c>
      <c r="I2755">
        <v>1409509477</v>
      </c>
      <c r="J2755" s="14" t="str">
        <f>TEXT(((Table1[[#This Row],[deadline]]/60/60)/24)+DATE(1970,1,1),"mmm")</f>
        <v>Aug</v>
      </c>
      <c r="K2755" s="14" t="str">
        <f>TEXT(((Table1[[#This Row],[deadline]]/60/60)/24)+DATE(1970,1,1),"yyyy")</f>
        <v>2014</v>
      </c>
      <c r="L2755">
        <v>1407695077</v>
      </c>
      <c r="M2755">
        <f>((Table1[[#This Row],[launched_at]]/60/60)/24)+DATE(1970,1,1)+(-5/24)</f>
        <v>41861.558761574073</v>
      </c>
      <c r="N2755" t="b">
        <v>0</v>
      </c>
      <c r="O2755">
        <v>2</v>
      </c>
      <c r="P2755" t="b">
        <v>0</v>
      </c>
      <c r="Q2755" t="s">
        <v>8305</v>
      </c>
      <c r="R2755" s="5">
        <f>Table1[[#This Row],[pledged]]/D2755</f>
        <v>1.2500000000000001E-2</v>
      </c>
      <c r="S2755" s="6">
        <f>IFERROR(Table1[[#This Row],[pledged]]/Table1[[#This Row],[backers_count]],0)</f>
        <v>12.5</v>
      </c>
      <c r="T2755" s="5" t="s">
        <v>8317</v>
      </c>
      <c r="U2755" s="5" t="s">
        <v>8359</v>
      </c>
    </row>
    <row r="2756" spans="1:21" ht="30" x14ac:dyDescent="0.2">
      <c r="A2756">
        <v>3747</v>
      </c>
      <c r="B2756" s="3" t="s">
        <v>3744</v>
      </c>
      <c r="C2756" s="3" t="s">
        <v>7857</v>
      </c>
      <c r="D2756">
        <v>2500</v>
      </c>
      <c r="E2756">
        <v>25</v>
      </c>
      <c r="F2756" t="s">
        <v>8221</v>
      </c>
      <c r="G2756" t="s">
        <v>8225</v>
      </c>
      <c r="H2756" t="s">
        <v>8247</v>
      </c>
      <c r="I2756">
        <v>1436137140</v>
      </c>
      <c r="J2756" s="14" t="str">
        <f>TEXT(((Table1[[#This Row],[deadline]]/60/60)/24)+DATE(1970,1,1),"mmm")</f>
        <v>Jul</v>
      </c>
      <c r="K2756" s="14" t="str">
        <f>TEXT(((Table1[[#This Row],[deadline]]/60/60)/24)+DATE(1970,1,1),"yyyy")</f>
        <v>2015</v>
      </c>
      <c r="L2756">
        <v>1433833896</v>
      </c>
      <c r="M2756">
        <f>((Table1[[#This Row],[launched_at]]/60/60)/24)+DATE(1970,1,1)+(-5/24)</f>
        <v>42164.091388888883</v>
      </c>
      <c r="N2756" t="b">
        <v>0</v>
      </c>
      <c r="O2756">
        <v>1</v>
      </c>
      <c r="P2756" t="b">
        <v>0</v>
      </c>
      <c r="Q2756" t="s">
        <v>8271</v>
      </c>
      <c r="R2756" s="5">
        <f>Table1[[#This Row],[pledged]]/D2756</f>
        <v>0.01</v>
      </c>
      <c r="S2756" s="6">
        <f>IFERROR(Table1[[#This Row],[pledged]]/Table1[[#This Row],[backers_count]],0)</f>
        <v>25</v>
      </c>
      <c r="T2756" s="5" t="s">
        <v>8317</v>
      </c>
      <c r="U2756" s="5" t="s">
        <v>8318</v>
      </c>
    </row>
    <row r="2757" spans="1:21" ht="45" x14ac:dyDescent="0.2">
      <c r="A2757">
        <v>3855</v>
      </c>
      <c r="B2757" s="3" t="s">
        <v>3852</v>
      </c>
      <c r="C2757" s="3" t="s">
        <v>7964</v>
      </c>
      <c r="D2757">
        <v>1000</v>
      </c>
      <c r="E2757">
        <v>25</v>
      </c>
      <c r="F2757" t="s">
        <v>8221</v>
      </c>
      <c r="G2757" t="s">
        <v>8224</v>
      </c>
      <c r="H2757" t="s">
        <v>8246</v>
      </c>
      <c r="I2757">
        <v>1427408271</v>
      </c>
      <c r="J2757" s="14" t="str">
        <f>TEXT(((Table1[[#This Row],[deadline]]/60/60)/24)+DATE(1970,1,1),"mmm")</f>
        <v>Mar</v>
      </c>
      <c r="K2757" s="14" t="str">
        <f>TEXT(((Table1[[#This Row],[deadline]]/60/60)/24)+DATE(1970,1,1),"yyyy")</f>
        <v>2015</v>
      </c>
      <c r="L2757">
        <v>1424819871</v>
      </c>
      <c r="M2757">
        <f>((Table1[[#This Row],[launched_at]]/60/60)/24)+DATE(1970,1,1)+(-5/24)</f>
        <v>42059.762395833335</v>
      </c>
      <c r="N2757" t="b">
        <v>0</v>
      </c>
      <c r="O2757">
        <v>1</v>
      </c>
      <c r="P2757" t="b">
        <v>0</v>
      </c>
      <c r="Q2757" t="s">
        <v>8271</v>
      </c>
      <c r="R2757" s="5">
        <f>Table1[[#This Row],[pledged]]/D2757</f>
        <v>2.5000000000000001E-2</v>
      </c>
      <c r="S2757" s="6">
        <f>IFERROR(Table1[[#This Row],[pledged]]/Table1[[#This Row],[backers_count]],0)</f>
        <v>25</v>
      </c>
      <c r="T2757" s="5" t="s">
        <v>8317</v>
      </c>
      <c r="U2757" s="5" t="s">
        <v>8318</v>
      </c>
    </row>
    <row r="2758" spans="1:21" ht="45" x14ac:dyDescent="0.2">
      <c r="A2758">
        <v>3901</v>
      </c>
      <c r="B2758" s="3" t="s">
        <v>3898</v>
      </c>
      <c r="C2758" s="3" t="s">
        <v>8009</v>
      </c>
      <c r="D2758">
        <v>3000</v>
      </c>
      <c r="E2758">
        <v>25</v>
      </c>
      <c r="F2758" t="s">
        <v>8221</v>
      </c>
      <c r="G2758" t="s">
        <v>8224</v>
      </c>
      <c r="H2758" t="s">
        <v>8246</v>
      </c>
      <c r="I2758">
        <v>1450554599</v>
      </c>
      <c r="J2758" s="14" t="str">
        <f>TEXT(((Table1[[#This Row],[deadline]]/60/60)/24)+DATE(1970,1,1),"mmm")</f>
        <v>Dec</v>
      </c>
      <c r="K2758" s="14" t="str">
        <f>TEXT(((Table1[[#This Row],[deadline]]/60/60)/24)+DATE(1970,1,1),"yyyy")</f>
        <v>2015</v>
      </c>
      <c r="L2758">
        <v>1447098599</v>
      </c>
      <c r="M2758">
        <f>((Table1[[#This Row],[launched_at]]/60/60)/24)+DATE(1970,1,1)+(-5/24)</f>
        <v>42317.618043981485</v>
      </c>
      <c r="N2758" t="b">
        <v>0</v>
      </c>
      <c r="O2758">
        <v>1</v>
      </c>
      <c r="P2758" t="b">
        <v>0</v>
      </c>
      <c r="Q2758" t="s">
        <v>8271</v>
      </c>
      <c r="R2758" s="5">
        <f>Table1[[#This Row],[pledged]]/D2758</f>
        <v>8.3333333333333332E-3</v>
      </c>
      <c r="S2758" s="6">
        <f>IFERROR(Table1[[#This Row],[pledged]]/Table1[[#This Row],[backers_count]],0)</f>
        <v>25</v>
      </c>
      <c r="T2758" s="5" t="s">
        <v>8317</v>
      </c>
      <c r="U2758" s="5" t="s">
        <v>8318</v>
      </c>
    </row>
    <row r="2759" spans="1:21" ht="45" x14ac:dyDescent="0.2">
      <c r="A2759">
        <v>3927</v>
      </c>
      <c r="B2759" s="3" t="s">
        <v>3924</v>
      </c>
      <c r="C2759" s="3" t="s">
        <v>8035</v>
      </c>
      <c r="D2759">
        <v>2500</v>
      </c>
      <c r="E2759">
        <v>25</v>
      </c>
      <c r="F2759" t="s">
        <v>8221</v>
      </c>
      <c r="G2759" t="s">
        <v>8225</v>
      </c>
      <c r="H2759" t="s">
        <v>8247</v>
      </c>
      <c r="I2759">
        <v>1407565504</v>
      </c>
      <c r="J2759" s="14" t="str">
        <f>TEXT(((Table1[[#This Row],[deadline]]/60/60)/24)+DATE(1970,1,1),"mmm")</f>
        <v>Aug</v>
      </c>
      <c r="K2759" s="14" t="str">
        <f>TEXT(((Table1[[#This Row],[deadline]]/60/60)/24)+DATE(1970,1,1),"yyyy")</f>
        <v>2014</v>
      </c>
      <c r="L2759">
        <v>1404973504</v>
      </c>
      <c r="M2759">
        <f>((Table1[[#This Row],[launched_at]]/60/60)/24)+DATE(1970,1,1)+(-5/24)</f>
        <v>41830.059074074074</v>
      </c>
      <c r="N2759" t="b">
        <v>0</v>
      </c>
      <c r="O2759">
        <v>2</v>
      </c>
      <c r="P2759" t="b">
        <v>0</v>
      </c>
      <c r="Q2759" t="s">
        <v>8271</v>
      </c>
      <c r="R2759" s="5">
        <f>Table1[[#This Row],[pledged]]/D2759</f>
        <v>0.01</v>
      </c>
      <c r="S2759" s="6">
        <f>IFERROR(Table1[[#This Row],[pledged]]/Table1[[#This Row],[backers_count]],0)</f>
        <v>12.5</v>
      </c>
      <c r="T2759" s="5" t="s">
        <v>8317</v>
      </c>
      <c r="U2759" s="5" t="s">
        <v>8318</v>
      </c>
    </row>
    <row r="2760" spans="1:21" ht="45" x14ac:dyDescent="0.2">
      <c r="A2760">
        <v>3950</v>
      </c>
      <c r="B2760" s="3" t="s">
        <v>3947</v>
      </c>
      <c r="C2760" s="3" t="s">
        <v>8058</v>
      </c>
      <c r="D2760">
        <v>4000</v>
      </c>
      <c r="E2760">
        <v>25</v>
      </c>
      <c r="F2760" t="s">
        <v>8221</v>
      </c>
      <c r="G2760" t="s">
        <v>8224</v>
      </c>
      <c r="H2760" t="s">
        <v>8246</v>
      </c>
      <c r="I2760">
        <v>1460140500</v>
      </c>
      <c r="J2760" s="14" t="str">
        <f>TEXT(((Table1[[#This Row],[deadline]]/60/60)/24)+DATE(1970,1,1),"mmm")</f>
        <v>Apr</v>
      </c>
      <c r="K2760" s="14" t="str">
        <f>TEXT(((Table1[[#This Row],[deadline]]/60/60)/24)+DATE(1970,1,1),"yyyy")</f>
        <v>2016</v>
      </c>
      <c r="L2760">
        <v>1457628680</v>
      </c>
      <c r="M2760">
        <f>((Table1[[#This Row],[launched_at]]/60/60)/24)+DATE(1970,1,1)+(-5/24)</f>
        <v>42439.493981481479</v>
      </c>
      <c r="N2760" t="b">
        <v>0</v>
      </c>
      <c r="O2760">
        <v>1</v>
      </c>
      <c r="P2760" t="b">
        <v>0</v>
      </c>
      <c r="Q2760" t="s">
        <v>8271</v>
      </c>
      <c r="R2760" s="5">
        <f>Table1[[#This Row],[pledged]]/D2760</f>
        <v>6.2500000000000003E-3</v>
      </c>
      <c r="S2760" s="6">
        <f>IFERROR(Table1[[#This Row],[pledged]]/Table1[[#This Row],[backers_count]],0)</f>
        <v>25</v>
      </c>
      <c r="T2760" s="5" t="s">
        <v>8317</v>
      </c>
      <c r="U2760" s="5" t="s">
        <v>8318</v>
      </c>
    </row>
    <row r="2761" spans="1:21" ht="45" x14ac:dyDescent="0.2">
      <c r="A2761">
        <v>3952</v>
      </c>
      <c r="B2761" s="3" t="s">
        <v>3949</v>
      </c>
      <c r="C2761" s="3" t="s">
        <v>8059</v>
      </c>
      <c r="D2761">
        <v>26000</v>
      </c>
      <c r="E2761">
        <v>25</v>
      </c>
      <c r="F2761" t="s">
        <v>8221</v>
      </c>
      <c r="G2761" t="s">
        <v>8224</v>
      </c>
      <c r="H2761" t="s">
        <v>8246</v>
      </c>
      <c r="I2761">
        <v>1445885890</v>
      </c>
      <c r="J2761" s="14" t="str">
        <f>TEXT(((Table1[[#This Row],[deadline]]/60/60)/24)+DATE(1970,1,1),"mmm")</f>
        <v>Oct</v>
      </c>
      <c r="K2761" s="14" t="str">
        <f>TEXT(((Table1[[#This Row],[deadline]]/60/60)/24)+DATE(1970,1,1),"yyyy")</f>
        <v>2015</v>
      </c>
      <c r="L2761">
        <v>1440701890</v>
      </c>
      <c r="M2761">
        <f>((Table1[[#This Row],[launched_at]]/60/60)/24)+DATE(1970,1,1)+(-5/24)</f>
        <v>42243.582060185181</v>
      </c>
      <c r="N2761" t="b">
        <v>0</v>
      </c>
      <c r="O2761">
        <v>1</v>
      </c>
      <c r="P2761" t="b">
        <v>0</v>
      </c>
      <c r="Q2761" t="s">
        <v>8271</v>
      </c>
      <c r="R2761" s="5">
        <f>Table1[[#This Row],[pledged]]/D2761</f>
        <v>9.6153846153846159E-4</v>
      </c>
      <c r="S2761" s="6">
        <f>IFERROR(Table1[[#This Row],[pledged]]/Table1[[#This Row],[backers_count]],0)</f>
        <v>25</v>
      </c>
      <c r="T2761" s="5" t="s">
        <v>8317</v>
      </c>
      <c r="U2761" s="5" t="s">
        <v>8318</v>
      </c>
    </row>
    <row r="2762" spans="1:21" ht="45" x14ac:dyDescent="0.2">
      <c r="A2762">
        <v>4066</v>
      </c>
      <c r="B2762" s="3" t="s">
        <v>4062</v>
      </c>
      <c r="C2762" s="3" t="s">
        <v>8170</v>
      </c>
      <c r="D2762">
        <v>15000</v>
      </c>
      <c r="E2762">
        <v>25</v>
      </c>
      <c r="F2762" t="s">
        <v>8221</v>
      </c>
      <c r="G2762" t="s">
        <v>8224</v>
      </c>
      <c r="H2762" t="s">
        <v>8246</v>
      </c>
      <c r="I2762">
        <v>1463619388</v>
      </c>
      <c r="J2762" s="14" t="str">
        <f>TEXT(((Table1[[#This Row],[deadline]]/60/60)/24)+DATE(1970,1,1),"mmm")</f>
        <v>May</v>
      </c>
      <c r="K2762" s="14" t="str">
        <f>TEXT(((Table1[[#This Row],[deadline]]/60/60)/24)+DATE(1970,1,1),"yyyy")</f>
        <v>2016</v>
      </c>
      <c r="L2762">
        <v>1461027388</v>
      </c>
      <c r="M2762">
        <f>((Table1[[#This Row],[launched_at]]/60/60)/24)+DATE(1970,1,1)+(-5/24)</f>
        <v>42478.830879629626</v>
      </c>
      <c r="N2762" t="b">
        <v>0</v>
      </c>
      <c r="O2762">
        <v>1</v>
      </c>
      <c r="P2762" t="b">
        <v>0</v>
      </c>
      <c r="Q2762" t="s">
        <v>8271</v>
      </c>
      <c r="R2762" s="5">
        <f>Table1[[#This Row],[pledged]]/D2762</f>
        <v>1.6666666666666668E-3</v>
      </c>
      <c r="S2762" s="6">
        <f>IFERROR(Table1[[#This Row],[pledged]]/Table1[[#This Row],[backers_count]],0)</f>
        <v>25</v>
      </c>
      <c r="T2762" s="5" t="s">
        <v>8317</v>
      </c>
      <c r="U2762" s="5" t="s">
        <v>8318</v>
      </c>
    </row>
    <row r="2763" spans="1:21" ht="30" x14ac:dyDescent="0.2">
      <c r="A2763">
        <v>430</v>
      </c>
      <c r="B2763" s="3" t="s">
        <v>431</v>
      </c>
      <c r="C2763" s="3" t="s">
        <v>4540</v>
      </c>
      <c r="D2763">
        <v>1000</v>
      </c>
      <c r="E2763">
        <v>24</v>
      </c>
      <c r="F2763" t="s">
        <v>8221</v>
      </c>
      <c r="G2763" t="s">
        <v>8224</v>
      </c>
      <c r="H2763" t="s">
        <v>8246</v>
      </c>
      <c r="I2763">
        <v>1378866867</v>
      </c>
      <c r="J2763" s="14" t="str">
        <f>TEXT(((Table1[[#This Row],[deadline]]/60/60)/24)+DATE(1970,1,1),"mmm")</f>
        <v>Sep</v>
      </c>
      <c r="K2763" s="14" t="str">
        <f>TEXT(((Table1[[#This Row],[deadline]]/60/60)/24)+DATE(1970,1,1),"yyyy")</f>
        <v>2013</v>
      </c>
      <c r="L2763">
        <v>1377570867</v>
      </c>
      <c r="M2763" s="13">
        <f>((Table1[[#This Row],[launched_at]]/60/60)/24)+DATE(1970,1,1)+(-5/24)</f>
        <v>41512.898923611108</v>
      </c>
      <c r="N2763" t="b">
        <v>0</v>
      </c>
      <c r="O2763">
        <v>5</v>
      </c>
      <c r="P2763" t="b">
        <v>0</v>
      </c>
      <c r="Q2763" t="s">
        <v>8270</v>
      </c>
      <c r="R2763" s="5">
        <f>Table1[[#This Row],[pledged]]/D2763</f>
        <v>2.4E-2</v>
      </c>
      <c r="S2763" s="6">
        <f>IFERROR(Table1[[#This Row],[pledged]]/Table1[[#This Row],[backers_count]],0)</f>
        <v>4.8</v>
      </c>
      <c r="T2763" s="5" t="s">
        <v>8310</v>
      </c>
      <c r="U2763" s="5" t="s">
        <v>8316</v>
      </c>
    </row>
    <row r="2764" spans="1:21" ht="45" x14ac:dyDescent="0.2">
      <c r="A2764">
        <v>2948</v>
      </c>
      <c r="B2764" s="3" t="s">
        <v>2948</v>
      </c>
      <c r="C2764" s="3" t="s">
        <v>7058</v>
      </c>
      <c r="D2764">
        <v>500000</v>
      </c>
      <c r="E2764">
        <v>24</v>
      </c>
      <c r="F2764" t="s">
        <v>8221</v>
      </c>
      <c r="G2764" t="s">
        <v>8224</v>
      </c>
      <c r="H2764" t="s">
        <v>8246</v>
      </c>
      <c r="I2764">
        <v>1433259293</v>
      </c>
      <c r="J2764" s="14" t="str">
        <f>TEXT(((Table1[[#This Row],[deadline]]/60/60)/24)+DATE(1970,1,1),"mmm")</f>
        <v>Jun</v>
      </c>
      <c r="K2764" s="14" t="str">
        <f>TEXT(((Table1[[#This Row],[deadline]]/60/60)/24)+DATE(1970,1,1),"yyyy")</f>
        <v>2015</v>
      </c>
      <c r="L2764">
        <v>1428075293</v>
      </c>
      <c r="M2764">
        <f>((Table1[[#This Row],[launched_at]]/60/60)/24)+DATE(1970,1,1)+(-5/24)</f>
        <v>42097.440891203696</v>
      </c>
      <c r="N2764" t="b">
        <v>0</v>
      </c>
      <c r="O2764">
        <v>9</v>
      </c>
      <c r="P2764" t="b">
        <v>0</v>
      </c>
      <c r="Q2764" t="s">
        <v>8303</v>
      </c>
      <c r="R2764" s="5">
        <f>Table1[[#This Row],[pledged]]/D2764</f>
        <v>4.8000000000000001E-5</v>
      </c>
      <c r="S2764" s="6">
        <f>IFERROR(Table1[[#This Row],[pledged]]/Table1[[#This Row],[backers_count]],0)</f>
        <v>2.6666666666666665</v>
      </c>
      <c r="T2764" s="5" t="s">
        <v>8317</v>
      </c>
      <c r="U2764" s="5" t="s">
        <v>8357</v>
      </c>
    </row>
    <row r="2765" spans="1:21" ht="45" x14ac:dyDescent="0.2">
      <c r="A2765">
        <v>2895</v>
      </c>
      <c r="B2765" s="3" t="s">
        <v>2895</v>
      </c>
      <c r="C2765" s="3" t="s">
        <v>7005</v>
      </c>
      <c r="D2765">
        <v>500</v>
      </c>
      <c r="E2765">
        <v>23</v>
      </c>
      <c r="F2765" t="s">
        <v>8221</v>
      </c>
      <c r="G2765" t="s">
        <v>8224</v>
      </c>
      <c r="H2765" t="s">
        <v>8246</v>
      </c>
      <c r="I2765">
        <v>1403470800</v>
      </c>
      <c r="J2765" s="14" t="str">
        <f>TEXT(((Table1[[#This Row],[deadline]]/60/60)/24)+DATE(1970,1,1),"mmm")</f>
        <v>Jun</v>
      </c>
      <c r="K2765" s="14" t="str">
        <f>TEXT(((Table1[[#This Row],[deadline]]/60/60)/24)+DATE(1970,1,1),"yyyy")</f>
        <v>2014</v>
      </c>
      <c r="L2765">
        <v>1403356792</v>
      </c>
      <c r="M2765">
        <f>((Table1[[#This Row],[launched_at]]/60/60)/24)+DATE(1970,1,1)+(-5/24)</f>
        <v>41811.347129629627</v>
      </c>
      <c r="N2765" t="b">
        <v>0</v>
      </c>
      <c r="O2765">
        <v>4</v>
      </c>
      <c r="P2765" t="b">
        <v>0</v>
      </c>
      <c r="Q2765" t="s">
        <v>8271</v>
      </c>
      <c r="R2765" s="5">
        <f>Table1[[#This Row],[pledged]]/D2765</f>
        <v>4.5999999999999999E-2</v>
      </c>
      <c r="S2765" s="6">
        <f>IFERROR(Table1[[#This Row],[pledged]]/Table1[[#This Row],[backers_count]],0)</f>
        <v>5.75</v>
      </c>
      <c r="T2765" s="5" t="s">
        <v>8317</v>
      </c>
      <c r="U2765" s="5" t="s">
        <v>8318</v>
      </c>
    </row>
    <row r="2766" spans="1:21" ht="45" x14ac:dyDescent="0.2">
      <c r="A2766">
        <v>4002</v>
      </c>
      <c r="B2766" s="3" t="s">
        <v>3998</v>
      </c>
      <c r="C2766" s="3" t="s">
        <v>8108</v>
      </c>
      <c r="D2766">
        <v>1250</v>
      </c>
      <c r="E2766">
        <v>23</v>
      </c>
      <c r="F2766" t="s">
        <v>8221</v>
      </c>
      <c r="G2766" t="s">
        <v>8224</v>
      </c>
      <c r="H2766" t="s">
        <v>8246</v>
      </c>
      <c r="I2766">
        <v>1411779761</v>
      </c>
      <c r="J2766" s="14" t="str">
        <f>TEXT(((Table1[[#This Row],[deadline]]/60/60)/24)+DATE(1970,1,1),"mmm")</f>
        <v>Sep</v>
      </c>
      <c r="K2766" s="14" t="str">
        <f>TEXT(((Table1[[#This Row],[deadline]]/60/60)/24)+DATE(1970,1,1),"yyyy")</f>
        <v>2014</v>
      </c>
      <c r="L2766">
        <v>1409187761</v>
      </c>
      <c r="M2766">
        <f>((Table1[[#This Row],[launched_at]]/60/60)/24)+DATE(1970,1,1)+(-5/24)</f>
        <v>41878.835196759253</v>
      </c>
      <c r="N2766" t="b">
        <v>0</v>
      </c>
      <c r="O2766">
        <v>4</v>
      </c>
      <c r="P2766" t="b">
        <v>0</v>
      </c>
      <c r="Q2766" t="s">
        <v>8271</v>
      </c>
      <c r="R2766" s="5">
        <f>Table1[[#This Row],[pledged]]/D2766</f>
        <v>1.84E-2</v>
      </c>
      <c r="S2766" s="6">
        <f>IFERROR(Table1[[#This Row],[pledged]]/Table1[[#This Row],[backers_count]],0)</f>
        <v>5.75</v>
      </c>
      <c r="T2766" s="5" t="s">
        <v>8317</v>
      </c>
      <c r="U2766" s="5" t="s">
        <v>8318</v>
      </c>
    </row>
    <row r="2767" spans="1:21" ht="30" x14ac:dyDescent="0.2">
      <c r="A2767">
        <v>1736</v>
      </c>
      <c r="B2767" s="3" t="s">
        <v>1737</v>
      </c>
      <c r="C2767" s="3" t="s">
        <v>5846</v>
      </c>
      <c r="D2767">
        <v>3000</v>
      </c>
      <c r="E2767">
        <v>22</v>
      </c>
      <c r="F2767" t="s">
        <v>8221</v>
      </c>
      <c r="G2767" t="s">
        <v>8224</v>
      </c>
      <c r="H2767" t="s">
        <v>8246</v>
      </c>
      <c r="I2767">
        <v>1447018833</v>
      </c>
      <c r="J2767" s="14" t="str">
        <f>TEXT(((Table1[[#This Row],[deadline]]/60/60)/24)+DATE(1970,1,1),"mmm")</f>
        <v>Nov</v>
      </c>
      <c r="K2767" s="14" t="str">
        <f>TEXT(((Table1[[#This Row],[deadline]]/60/60)/24)+DATE(1970,1,1),"yyyy")</f>
        <v>2015</v>
      </c>
      <c r="L2767">
        <v>1444423233</v>
      </c>
      <c r="M2767">
        <f>((Table1[[#This Row],[launched_at]]/60/60)/24)+DATE(1970,1,1)+(-5/24)</f>
        <v>42286.65315972222</v>
      </c>
      <c r="N2767" t="b">
        <v>0</v>
      </c>
      <c r="O2767">
        <v>1</v>
      </c>
      <c r="P2767" t="b">
        <v>0</v>
      </c>
      <c r="Q2767" t="s">
        <v>8293</v>
      </c>
      <c r="R2767" s="5">
        <f>Table1[[#This Row],[pledged]]/D2767</f>
        <v>7.3333333333333332E-3</v>
      </c>
      <c r="S2767" s="6">
        <f>IFERROR(Table1[[#This Row],[pledged]]/Table1[[#This Row],[backers_count]],0)</f>
        <v>22</v>
      </c>
      <c r="T2767" s="5" t="s">
        <v>8325</v>
      </c>
      <c r="U2767" s="5" t="s">
        <v>8347</v>
      </c>
    </row>
    <row r="2768" spans="1:21" ht="60" x14ac:dyDescent="0.2">
      <c r="A2768">
        <v>3074</v>
      </c>
      <c r="B2768" s="3" t="s">
        <v>3074</v>
      </c>
      <c r="C2768" s="3" t="s">
        <v>7184</v>
      </c>
      <c r="D2768">
        <v>25000</v>
      </c>
      <c r="E2768">
        <v>22</v>
      </c>
      <c r="F2768" t="s">
        <v>8221</v>
      </c>
      <c r="G2768" t="s">
        <v>8230</v>
      </c>
      <c r="H2768" t="s">
        <v>8249</v>
      </c>
      <c r="I2768">
        <v>1457617359</v>
      </c>
      <c r="J2768" s="14" t="str">
        <f>TEXT(((Table1[[#This Row],[deadline]]/60/60)/24)+DATE(1970,1,1),"mmm")</f>
        <v>Mar</v>
      </c>
      <c r="K2768" s="14" t="str">
        <f>TEXT(((Table1[[#This Row],[deadline]]/60/60)/24)+DATE(1970,1,1),"yyyy")</f>
        <v>2016</v>
      </c>
      <c r="L2768">
        <v>1455025359</v>
      </c>
      <c r="M2768">
        <f>((Table1[[#This Row],[launched_at]]/60/60)/24)+DATE(1970,1,1)+(-5/24)</f>
        <v>42409.362951388881</v>
      </c>
      <c r="N2768" t="b">
        <v>0</v>
      </c>
      <c r="O2768">
        <v>3</v>
      </c>
      <c r="P2768" t="b">
        <v>0</v>
      </c>
      <c r="Q2768" t="s">
        <v>8303</v>
      </c>
      <c r="R2768" s="5">
        <f>Table1[[#This Row],[pledged]]/D2768</f>
        <v>8.8000000000000003E-4</v>
      </c>
      <c r="S2768" s="6">
        <f>IFERROR(Table1[[#This Row],[pledged]]/Table1[[#This Row],[backers_count]],0)</f>
        <v>7.333333333333333</v>
      </c>
      <c r="T2768" s="5" t="s">
        <v>8317</v>
      </c>
      <c r="U2768" s="5" t="s">
        <v>8357</v>
      </c>
    </row>
    <row r="2769" spans="1:21" ht="45" x14ac:dyDescent="0.2">
      <c r="A2769">
        <v>777</v>
      </c>
      <c r="B2769" s="3" t="s">
        <v>778</v>
      </c>
      <c r="C2769" s="3" t="s">
        <v>4887</v>
      </c>
      <c r="D2769">
        <v>3000</v>
      </c>
      <c r="E2769">
        <v>21</v>
      </c>
      <c r="F2769" t="s">
        <v>8221</v>
      </c>
      <c r="G2769" t="s">
        <v>8224</v>
      </c>
      <c r="H2769" t="s">
        <v>8246</v>
      </c>
      <c r="I2769">
        <v>1375313577</v>
      </c>
      <c r="J2769" s="14" t="str">
        <f>TEXT(((Table1[[#This Row],[deadline]]/60/60)/24)+DATE(1970,1,1),"mmm")</f>
        <v>Jul</v>
      </c>
      <c r="K2769" s="14" t="str">
        <f>TEXT(((Table1[[#This Row],[deadline]]/60/60)/24)+DATE(1970,1,1),"yyyy")</f>
        <v>2013</v>
      </c>
      <c r="L2769">
        <v>1372721577</v>
      </c>
      <c r="M2769">
        <f>((Table1[[#This Row],[launched_at]]/60/60)/24)+DATE(1970,1,1)+(-5/24)</f>
        <v>41456.772881944438</v>
      </c>
      <c r="N2769" t="b">
        <v>0</v>
      </c>
      <c r="O2769">
        <v>3</v>
      </c>
      <c r="P2769" t="b">
        <v>0</v>
      </c>
      <c r="Q2769" t="s">
        <v>8275</v>
      </c>
      <c r="R2769" s="5">
        <f>Table1[[#This Row],[pledged]]/D2769</f>
        <v>7.0000000000000001E-3</v>
      </c>
      <c r="S2769" s="6">
        <f>IFERROR(Table1[[#This Row],[pledged]]/Table1[[#This Row],[backers_count]],0)</f>
        <v>7</v>
      </c>
      <c r="T2769" s="5" t="s">
        <v>8322</v>
      </c>
      <c r="U2769" s="5" t="s">
        <v>8324</v>
      </c>
    </row>
    <row r="2770" spans="1:21" ht="30" x14ac:dyDescent="0.2">
      <c r="A2770">
        <v>900</v>
      </c>
      <c r="B2770" s="3" t="s">
        <v>901</v>
      </c>
      <c r="C2770" s="3" t="s">
        <v>5010</v>
      </c>
      <c r="D2770">
        <v>5000</v>
      </c>
      <c r="E2770">
        <v>21</v>
      </c>
      <c r="F2770" t="s">
        <v>8221</v>
      </c>
      <c r="G2770" t="s">
        <v>8224</v>
      </c>
      <c r="H2770" t="s">
        <v>8246</v>
      </c>
      <c r="I2770">
        <v>1459365802</v>
      </c>
      <c r="J2770" s="14" t="str">
        <f>TEXT(((Table1[[#This Row],[deadline]]/60/60)/24)+DATE(1970,1,1),"mmm")</f>
        <v>Mar</v>
      </c>
      <c r="K2770" s="14" t="str">
        <f>TEXT(((Table1[[#This Row],[deadline]]/60/60)/24)+DATE(1970,1,1),"yyyy")</f>
        <v>2016</v>
      </c>
      <c r="L2770">
        <v>1456777402</v>
      </c>
      <c r="M2770">
        <f>((Table1[[#This Row],[launched_at]]/60/60)/24)+DATE(1970,1,1)+(-5/24)</f>
        <v>42429.641226851854</v>
      </c>
      <c r="N2770" t="b">
        <v>0</v>
      </c>
      <c r="O2770">
        <v>2</v>
      </c>
      <c r="P2770" t="b">
        <v>0</v>
      </c>
      <c r="Q2770" t="s">
        <v>8278</v>
      </c>
      <c r="R2770" s="5">
        <f>Table1[[#This Row],[pledged]]/D2770</f>
        <v>4.1999999999999997E-3</v>
      </c>
      <c r="S2770" s="6">
        <f>IFERROR(Table1[[#This Row],[pledged]]/Table1[[#This Row],[backers_count]],0)</f>
        <v>10.5</v>
      </c>
      <c r="T2770" s="5" t="s">
        <v>8325</v>
      </c>
      <c r="U2770" s="5" t="s">
        <v>8328</v>
      </c>
    </row>
    <row r="2771" spans="1:21" ht="45" x14ac:dyDescent="0.2">
      <c r="A2771">
        <v>1092</v>
      </c>
      <c r="B2771" s="3" t="s">
        <v>1093</v>
      </c>
      <c r="C2771" s="3" t="s">
        <v>5202</v>
      </c>
      <c r="D2771">
        <v>2000</v>
      </c>
      <c r="E2771">
        <v>21</v>
      </c>
      <c r="F2771" t="s">
        <v>8221</v>
      </c>
      <c r="G2771" t="s">
        <v>8224</v>
      </c>
      <c r="H2771" t="s">
        <v>8246</v>
      </c>
      <c r="I2771">
        <v>1357432638</v>
      </c>
      <c r="J2771" s="14" t="str">
        <f>TEXT(((Table1[[#This Row],[deadline]]/60/60)/24)+DATE(1970,1,1),"mmm")</f>
        <v>Jan</v>
      </c>
      <c r="K2771" s="14" t="str">
        <f>TEXT(((Table1[[#This Row],[deadline]]/60/60)/24)+DATE(1970,1,1),"yyyy")</f>
        <v>2013</v>
      </c>
      <c r="L2771">
        <v>1354840638</v>
      </c>
      <c r="M2771">
        <f>((Table1[[#This Row],[launched_at]]/60/60)/24)+DATE(1970,1,1)+(-5/24)</f>
        <v>41249.817569444444</v>
      </c>
      <c r="N2771" t="b">
        <v>0</v>
      </c>
      <c r="O2771">
        <v>7</v>
      </c>
      <c r="P2771" t="b">
        <v>0</v>
      </c>
      <c r="Q2771" t="s">
        <v>8282</v>
      </c>
      <c r="R2771" s="5">
        <f>Table1[[#This Row],[pledged]]/D2771</f>
        <v>1.0500000000000001E-2</v>
      </c>
      <c r="S2771" s="6">
        <f>IFERROR(Table1[[#This Row],[pledged]]/Table1[[#This Row],[backers_count]],0)</f>
        <v>3</v>
      </c>
      <c r="T2771" s="5" t="s">
        <v>8333</v>
      </c>
      <c r="U2771" s="5" t="s">
        <v>8334</v>
      </c>
    </row>
    <row r="2772" spans="1:21" ht="45" x14ac:dyDescent="0.2">
      <c r="A2772">
        <v>1129</v>
      </c>
      <c r="B2772" s="3" t="s">
        <v>1130</v>
      </c>
      <c r="C2772" s="3" t="s">
        <v>5239</v>
      </c>
      <c r="D2772">
        <v>20000</v>
      </c>
      <c r="E2772">
        <v>21</v>
      </c>
      <c r="F2772" t="s">
        <v>8221</v>
      </c>
      <c r="G2772" t="s">
        <v>8224</v>
      </c>
      <c r="H2772" t="s">
        <v>8246</v>
      </c>
      <c r="I2772">
        <v>1465107693</v>
      </c>
      <c r="J2772" s="14" t="str">
        <f>TEXT(((Table1[[#This Row],[deadline]]/60/60)/24)+DATE(1970,1,1),"mmm")</f>
        <v>Jun</v>
      </c>
      <c r="K2772" s="14" t="str">
        <f>TEXT(((Table1[[#This Row],[deadline]]/60/60)/24)+DATE(1970,1,1),"yyyy")</f>
        <v>2016</v>
      </c>
      <c r="L2772">
        <v>1462515693</v>
      </c>
      <c r="M2772">
        <f>((Table1[[#This Row],[launched_at]]/60/60)/24)+DATE(1970,1,1)+(-5/24)</f>
        <v>42496.056631944441</v>
      </c>
      <c r="N2772" t="b">
        <v>0</v>
      </c>
      <c r="O2772">
        <v>2</v>
      </c>
      <c r="P2772" t="b">
        <v>0</v>
      </c>
      <c r="Q2772" t="s">
        <v>8283</v>
      </c>
      <c r="R2772" s="5">
        <f>Table1[[#This Row],[pledged]]/D2772</f>
        <v>1.0499999999999999E-3</v>
      </c>
      <c r="S2772" s="6">
        <f>IFERROR(Table1[[#This Row],[pledged]]/Table1[[#This Row],[backers_count]],0)</f>
        <v>10.5</v>
      </c>
      <c r="T2772" s="5" t="s">
        <v>8333</v>
      </c>
      <c r="U2772" s="5" t="s">
        <v>8335</v>
      </c>
    </row>
    <row r="2773" spans="1:21" ht="45" x14ac:dyDescent="0.2">
      <c r="A2773">
        <v>2430</v>
      </c>
      <c r="B2773" s="3" t="s">
        <v>2431</v>
      </c>
      <c r="C2773" s="3" t="s">
        <v>6540</v>
      </c>
      <c r="D2773">
        <v>3000</v>
      </c>
      <c r="E2773">
        <v>21</v>
      </c>
      <c r="F2773" t="s">
        <v>8221</v>
      </c>
      <c r="G2773" t="s">
        <v>8224</v>
      </c>
      <c r="H2773" t="s">
        <v>8246</v>
      </c>
      <c r="I2773">
        <v>1455246504</v>
      </c>
      <c r="J2773" s="14" t="str">
        <f>TEXT(((Table1[[#This Row],[deadline]]/60/60)/24)+DATE(1970,1,1),"mmm")</f>
        <v>Feb</v>
      </c>
      <c r="K2773" s="14" t="str">
        <f>TEXT(((Table1[[#This Row],[deadline]]/60/60)/24)+DATE(1970,1,1),"yyyy")</f>
        <v>2016</v>
      </c>
      <c r="L2773">
        <v>1452654504</v>
      </c>
      <c r="M2773">
        <f>((Table1[[#This Row],[launched_at]]/60/60)/24)+DATE(1970,1,1)+(-5/24)</f>
        <v>42381.922499999993</v>
      </c>
      <c r="N2773" t="b">
        <v>0</v>
      </c>
      <c r="O2773">
        <v>2</v>
      </c>
      <c r="P2773" t="b">
        <v>0</v>
      </c>
      <c r="Q2773" t="s">
        <v>8284</v>
      </c>
      <c r="R2773" s="5">
        <f>Table1[[#This Row],[pledged]]/D2773</f>
        <v>7.0000000000000001E-3</v>
      </c>
      <c r="S2773" s="6">
        <f>IFERROR(Table1[[#This Row],[pledged]]/Table1[[#This Row],[backers_count]],0)</f>
        <v>10.5</v>
      </c>
      <c r="T2773" s="5" t="s">
        <v>8336</v>
      </c>
      <c r="U2773" s="5" t="s">
        <v>8337</v>
      </c>
    </row>
    <row r="2774" spans="1:21" ht="45" x14ac:dyDescent="0.2">
      <c r="A2774">
        <v>2890</v>
      </c>
      <c r="B2774" s="3" t="s">
        <v>2890</v>
      </c>
      <c r="C2774" s="3" t="s">
        <v>7000</v>
      </c>
      <c r="D2774">
        <v>2000</v>
      </c>
      <c r="E2774">
        <v>21</v>
      </c>
      <c r="F2774" t="s">
        <v>8221</v>
      </c>
      <c r="G2774" t="s">
        <v>8224</v>
      </c>
      <c r="H2774" t="s">
        <v>8246</v>
      </c>
      <c r="I2774">
        <v>1407553200</v>
      </c>
      <c r="J2774" s="14" t="str">
        <f>TEXT(((Table1[[#This Row],[deadline]]/60/60)/24)+DATE(1970,1,1),"mmm")</f>
        <v>Aug</v>
      </c>
      <c r="K2774" s="14" t="str">
        <f>TEXT(((Table1[[#This Row],[deadline]]/60/60)/24)+DATE(1970,1,1),"yyyy")</f>
        <v>2014</v>
      </c>
      <c r="L2774">
        <v>1405100992</v>
      </c>
      <c r="M2774">
        <f>((Table1[[#This Row],[launched_at]]/60/60)/24)+DATE(1970,1,1)+(-5/24)</f>
        <v>41831.534629629627</v>
      </c>
      <c r="N2774" t="b">
        <v>0</v>
      </c>
      <c r="O2774">
        <v>3</v>
      </c>
      <c r="P2774" t="b">
        <v>0</v>
      </c>
      <c r="Q2774" t="s">
        <v>8271</v>
      </c>
      <c r="R2774" s="5">
        <f>Table1[[#This Row],[pledged]]/D2774</f>
        <v>1.0500000000000001E-2</v>
      </c>
      <c r="S2774" s="6">
        <f>IFERROR(Table1[[#This Row],[pledged]]/Table1[[#This Row],[backers_count]],0)</f>
        <v>7</v>
      </c>
      <c r="T2774" s="5" t="s">
        <v>8317</v>
      </c>
      <c r="U2774" s="5" t="s">
        <v>8318</v>
      </c>
    </row>
    <row r="2775" spans="1:21" ht="45" x14ac:dyDescent="0.2">
      <c r="A2775">
        <v>3961</v>
      </c>
      <c r="B2775" s="3" t="s">
        <v>3958</v>
      </c>
      <c r="C2775" s="3" t="s">
        <v>8068</v>
      </c>
      <c r="D2775">
        <v>5000</v>
      </c>
      <c r="E2775">
        <v>21</v>
      </c>
      <c r="F2775" t="s">
        <v>8221</v>
      </c>
      <c r="G2775" t="s">
        <v>8225</v>
      </c>
      <c r="H2775" t="s">
        <v>8247</v>
      </c>
      <c r="I2775">
        <v>1399584210</v>
      </c>
      <c r="J2775" s="14" t="str">
        <f>TEXT(((Table1[[#This Row],[deadline]]/60/60)/24)+DATE(1970,1,1),"mmm")</f>
        <v>May</v>
      </c>
      <c r="K2775" s="14" t="str">
        <f>TEXT(((Table1[[#This Row],[deadline]]/60/60)/24)+DATE(1970,1,1),"yyyy")</f>
        <v>2014</v>
      </c>
      <c r="L2775">
        <v>1397683410</v>
      </c>
      <c r="M2775">
        <f>((Table1[[#This Row],[launched_at]]/60/60)/24)+DATE(1970,1,1)+(-5/24)</f>
        <v>41745.682986111111</v>
      </c>
      <c r="N2775" t="b">
        <v>0</v>
      </c>
      <c r="O2775">
        <v>2</v>
      </c>
      <c r="P2775" t="b">
        <v>0</v>
      </c>
      <c r="Q2775" t="s">
        <v>8271</v>
      </c>
      <c r="R2775" s="5">
        <f>Table1[[#This Row],[pledged]]/D2775</f>
        <v>4.1999999999999997E-3</v>
      </c>
      <c r="S2775" s="6">
        <f>IFERROR(Table1[[#This Row],[pledged]]/Table1[[#This Row],[backers_count]],0)</f>
        <v>10.5</v>
      </c>
      <c r="T2775" s="5" t="s">
        <v>8317</v>
      </c>
      <c r="U2775" s="5" t="s">
        <v>8318</v>
      </c>
    </row>
    <row r="2776" spans="1:21" ht="30" x14ac:dyDescent="0.2">
      <c r="A2776">
        <v>4041</v>
      </c>
      <c r="B2776" s="3" t="s">
        <v>4037</v>
      </c>
      <c r="C2776" s="3" t="s">
        <v>8145</v>
      </c>
      <c r="D2776">
        <v>5000</v>
      </c>
      <c r="E2776">
        <v>21</v>
      </c>
      <c r="F2776" t="s">
        <v>8221</v>
      </c>
      <c r="G2776" t="s">
        <v>8225</v>
      </c>
      <c r="H2776" t="s">
        <v>8247</v>
      </c>
      <c r="I2776">
        <v>1473160954</v>
      </c>
      <c r="J2776" s="14" t="str">
        <f>TEXT(((Table1[[#This Row],[deadline]]/60/60)/24)+DATE(1970,1,1),"mmm")</f>
        <v>Sep</v>
      </c>
      <c r="K2776" s="14" t="str">
        <f>TEXT(((Table1[[#This Row],[deadline]]/60/60)/24)+DATE(1970,1,1),"yyyy")</f>
        <v>2016</v>
      </c>
      <c r="L2776">
        <v>1467976954</v>
      </c>
      <c r="M2776">
        <f>((Table1[[#This Row],[launched_at]]/60/60)/24)+DATE(1970,1,1)+(-5/24)</f>
        <v>42559.265671296293</v>
      </c>
      <c r="N2776" t="b">
        <v>0</v>
      </c>
      <c r="O2776">
        <v>2</v>
      </c>
      <c r="P2776" t="b">
        <v>0</v>
      </c>
      <c r="Q2776" t="s">
        <v>8271</v>
      </c>
      <c r="R2776" s="5">
        <f>Table1[[#This Row],[pledged]]/D2776</f>
        <v>4.1999999999999997E-3</v>
      </c>
      <c r="S2776" s="6">
        <f>IFERROR(Table1[[#This Row],[pledged]]/Table1[[#This Row],[backers_count]],0)</f>
        <v>10.5</v>
      </c>
      <c r="T2776" s="5" t="s">
        <v>8317</v>
      </c>
      <c r="U2776" s="5" t="s">
        <v>8318</v>
      </c>
    </row>
    <row r="2777" spans="1:21" ht="45" x14ac:dyDescent="0.2">
      <c r="A2777">
        <v>4042</v>
      </c>
      <c r="B2777" s="3" t="s">
        <v>4038</v>
      </c>
      <c r="C2777" s="3" t="s">
        <v>8146</v>
      </c>
      <c r="D2777">
        <v>10000</v>
      </c>
      <c r="E2777">
        <v>21</v>
      </c>
      <c r="F2777" t="s">
        <v>8221</v>
      </c>
      <c r="G2777" t="s">
        <v>8224</v>
      </c>
      <c r="H2777" t="s">
        <v>8246</v>
      </c>
      <c r="I2777">
        <v>1421781360</v>
      </c>
      <c r="J2777" s="14" t="str">
        <f>TEXT(((Table1[[#This Row],[deadline]]/60/60)/24)+DATE(1970,1,1),"mmm")</f>
        <v>Jan</v>
      </c>
      <c r="K2777" s="14" t="str">
        <f>TEXT(((Table1[[#This Row],[deadline]]/60/60)/24)+DATE(1970,1,1),"yyyy")</f>
        <v>2015</v>
      </c>
      <c r="L2777">
        <v>1419213664</v>
      </c>
      <c r="M2777">
        <f>((Table1[[#This Row],[launched_at]]/60/60)/24)+DATE(1970,1,1)+(-5/24)</f>
        <v>41994.875740740739</v>
      </c>
      <c r="N2777" t="b">
        <v>0</v>
      </c>
      <c r="O2777">
        <v>3</v>
      </c>
      <c r="P2777" t="b">
        <v>0</v>
      </c>
      <c r="Q2777" t="s">
        <v>8271</v>
      </c>
      <c r="R2777" s="5">
        <f>Table1[[#This Row],[pledged]]/D2777</f>
        <v>2.0999999999999999E-3</v>
      </c>
      <c r="S2777" s="6">
        <f>IFERROR(Table1[[#This Row],[pledged]]/Table1[[#This Row],[backers_count]],0)</f>
        <v>7</v>
      </c>
      <c r="T2777" s="5" t="s">
        <v>8317</v>
      </c>
      <c r="U2777" s="5" t="s">
        <v>8318</v>
      </c>
    </row>
    <row r="2778" spans="1:21" ht="30" x14ac:dyDescent="0.2">
      <c r="A2778">
        <v>213</v>
      </c>
      <c r="B2778" s="3" t="s">
        <v>215</v>
      </c>
      <c r="C2778" s="3" t="s">
        <v>4323</v>
      </c>
      <c r="D2778">
        <v>50000</v>
      </c>
      <c r="E2778">
        <v>20</v>
      </c>
      <c r="F2778" t="s">
        <v>8221</v>
      </c>
      <c r="G2778" t="s">
        <v>8224</v>
      </c>
      <c r="H2778" t="s">
        <v>8246</v>
      </c>
      <c r="I2778">
        <v>1439734001</v>
      </c>
      <c r="J2778" s="14" t="str">
        <f>TEXT(((Table1[[#This Row],[deadline]]/60/60)/24)+DATE(1970,1,1),"mmm")</f>
        <v>Aug</v>
      </c>
      <c r="K2778" s="14" t="str">
        <f>TEXT(((Table1[[#This Row],[deadline]]/60/60)/24)+DATE(1970,1,1),"yyyy")</f>
        <v>2015</v>
      </c>
      <c r="L2778">
        <v>1437142547</v>
      </c>
      <c r="M2778" s="13">
        <f>((Table1[[#This Row],[launched_at]]/60/60)/24)+DATE(1970,1,1)+(-5/24)</f>
        <v>42202.385960648149</v>
      </c>
      <c r="N2778" t="b">
        <v>0</v>
      </c>
      <c r="O2778">
        <v>1</v>
      </c>
      <c r="P2778" t="b">
        <v>0</v>
      </c>
      <c r="Q2778" t="s">
        <v>8268</v>
      </c>
      <c r="R2778" s="5">
        <f>Table1[[#This Row],[pledged]]/D2778</f>
        <v>4.0000000000000002E-4</v>
      </c>
      <c r="S2778" s="6">
        <f>IFERROR(Table1[[#This Row],[pledged]]/Table1[[#This Row],[backers_count]],0)</f>
        <v>20</v>
      </c>
      <c r="T2778" s="5" t="s">
        <v>8310</v>
      </c>
      <c r="U2778" s="5" t="s">
        <v>8314</v>
      </c>
    </row>
    <row r="2779" spans="1:21" ht="45" x14ac:dyDescent="0.2">
      <c r="A2779">
        <v>569</v>
      </c>
      <c r="B2779" s="3" t="s">
        <v>570</v>
      </c>
      <c r="C2779" s="3" t="s">
        <v>4679</v>
      </c>
      <c r="D2779">
        <v>2500</v>
      </c>
      <c r="E2779">
        <v>20</v>
      </c>
      <c r="F2779" t="s">
        <v>8221</v>
      </c>
      <c r="G2779" t="s">
        <v>8229</v>
      </c>
      <c r="H2779" t="s">
        <v>8251</v>
      </c>
      <c r="I2779">
        <v>1451679612</v>
      </c>
      <c r="J2779" s="14" t="str">
        <f>TEXT(((Table1[[#This Row],[deadline]]/60/60)/24)+DATE(1970,1,1),"mmm")</f>
        <v>Jan</v>
      </c>
      <c r="K2779" s="14" t="str">
        <f>TEXT(((Table1[[#This Row],[deadline]]/60/60)/24)+DATE(1970,1,1),"yyyy")</f>
        <v>2016</v>
      </c>
      <c r="L2779">
        <v>1449087612</v>
      </c>
      <c r="M2779">
        <f>((Table1[[#This Row],[launched_at]]/60/60)/24)+DATE(1970,1,1)+(-5/24)</f>
        <v>42340.639027777775</v>
      </c>
      <c r="N2779" t="b">
        <v>0</v>
      </c>
      <c r="O2779">
        <v>1</v>
      </c>
      <c r="P2779" t="b">
        <v>0</v>
      </c>
      <c r="Q2779" t="s">
        <v>8272</v>
      </c>
      <c r="R2779" s="5">
        <f>Table1[[#This Row],[pledged]]/D2779</f>
        <v>8.0000000000000002E-3</v>
      </c>
      <c r="S2779" s="6">
        <f>IFERROR(Table1[[#This Row],[pledged]]/Table1[[#This Row],[backers_count]],0)</f>
        <v>20</v>
      </c>
      <c r="T2779" s="5" t="s">
        <v>8319</v>
      </c>
      <c r="U2779" s="5" t="s">
        <v>8320</v>
      </c>
    </row>
    <row r="2780" spans="1:21" ht="45" x14ac:dyDescent="0.2">
      <c r="A2780">
        <v>597</v>
      </c>
      <c r="B2780" s="3" t="s">
        <v>598</v>
      </c>
      <c r="C2780" s="3" t="s">
        <v>4707</v>
      </c>
      <c r="D2780">
        <v>7500</v>
      </c>
      <c r="E2780">
        <v>20</v>
      </c>
      <c r="F2780" t="s">
        <v>8221</v>
      </c>
      <c r="G2780" t="s">
        <v>8224</v>
      </c>
      <c r="H2780" t="s">
        <v>8246</v>
      </c>
      <c r="I2780">
        <v>1469980800</v>
      </c>
      <c r="J2780" s="14" t="str">
        <f>TEXT(((Table1[[#This Row],[deadline]]/60/60)/24)+DATE(1970,1,1),"mmm")</f>
        <v>Jul</v>
      </c>
      <c r="K2780" s="14" t="str">
        <f>TEXT(((Table1[[#This Row],[deadline]]/60/60)/24)+DATE(1970,1,1),"yyyy")</f>
        <v>2016</v>
      </c>
      <c r="L2780">
        <v>1466787335</v>
      </c>
      <c r="M2780">
        <f>((Table1[[#This Row],[launched_at]]/60/60)/24)+DATE(1970,1,1)+(-5/24)</f>
        <v>42545.496932870366</v>
      </c>
      <c r="N2780" t="b">
        <v>0</v>
      </c>
      <c r="O2780">
        <v>2</v>
      </c>
      <c r="P2780" t="b">
        <v>0</v>
      </c>
      <c r="Q2780" t="s">
        <v>8272</v>
      </c>
      <c r="R2780" s="5">
        <f>Table1[[#This Row],[pledged]]/D2780</f>
        <v>2.6666666666666666E-3</v>
      </c>
      <c r="S2780" s="6">
        <f>IFERROR(Table1[[#This Row],[pledged]]/Table1[[#This Row],[backers_count]],0)</f>
        <v>10</v>
      </c>
      <c r="T2780" s="5" t="s">
        <v>8319</v>
      </c>
      <c r="U2780" s="5" t="s">
        <v>8320</v>
      </c>
    </row>
    <row r="2781" spans="1:21" ht="45" x14ac:dyDescent="0.2">
      <c r="A2781">
        <v>884</v>
      </c>
      <c r="B2781" s="3" t="s">
        <v>885</v>
      </c>
      <c r="C2781" s="3" t="s">
        <v>4994</v>
      </c>
      <c r="D2781">
        <v>2000</v>
      </c>
      <c r="E2781">
        <v>20</v>
      </c>
      <c r="F2781" t="s">
        <v>8221</v>
      </c>
      <c r="G2781" t="s">
        <v>8224</v>
      </c>
      <c r="H2781" t="s">
        <v>8246</v>
      </c>
      <c r="I2781">
        <v>1336789860</v>
      </c>
      <c r="J2781" s="14" t="str">
        <f>TEXT(((Table1[[#This Row],[deadline]]/60/60)/24)+DATE(1970,1,1),"mmm")</f>
        <v>May</v>
      </c>
      <c r="K2781" s="14" t="str">
        <f>TEXT(((Table1[[#This Row],[deadline]]/60/60)/24)+DATE(1970,1,1),"yyyy")</f>
        <v>2012</v>
      </c>
      <c r="L2781">
        <v>1331666146</v>
      </c>
      <c r="M2781">
        <f>((Table1[[#This Row],[launched_at]]/60/60)/24)+DATE(1970,1,1)+(-5/24)</f>
        <v>40981.594282407401</v>
      </c>
      <c r="N2781" t="b">
        <v>0</v>
      </c>
      <c r="O2781">
        <v>2</v>
      </c>
      <c r="P2781" t="b">
        <v>0</v>
      </c>
      <c r="Q2781" t="s">
        <v>8279</v>
      </c>
      <c r="R2781" s="5">
        <f>Table1[[#This Row],[pledged]]/D2781</f>
        <v>0.01</v>
      </c>
      <c r="S2781" s="6">
        <f>IFERROR(Table1[[#This Row],[pledged]]/Table1[[#This Row],[backers_count]],0)</f>
        <v>10</v>
      </c>
      <c r="T2781" s="5" t="s">
        <v>8325</v>
      </c>
      <c r="U2781" s="5" t="s">
        <v>8329</v>
      </c>
    </row>
    <row r="2782" spans="1:21" ht="45" x14ac:dyDescent="0.2">
      <c r="A2782">
        <v>1133</v>
      </c>
      <c r="B2782" s="3" t="s">
        <v>1134</v>
      </c>
      <c r="C2782" s="3" t="s">
        <v>5243</v>
      </c>
      <c r="D2782">
        <v>3000</v>
      </c>
      <c r="E2782">
        <v>20</v>
      </c>
      <c r="F2782" t="s">
        <v>8221</v>
      </c>
      <c r="G2782" t="s">
        <v>8225</v>
      </c>
      <c r="H2782" t="s">
        <v>8247</v>
      </c>
      <c r="I2782">
        <v>1406799981</v>
      </c>
      <c r="J2782" s="14" t="str">
        <f>TEXT(((Table1[[#This Row],[deadline]]/60/60)/24)+DATE(1970,1,1),"mmm")</f>
        <v>Jul</v>
      </c>
      <c r="K2782" s="14" t="str">
        <f>TEXT(((Table1[[#This Row],[deadline]]/60/60)/24)+DATE(1970,1,1),"yyyy")</f>
        <v>2014</v>
      </c>
      <c r="L2782">
        <v>1404207981</v>
      </c>
      <c r="M2782">
        <f>((Table1[[#This Row],[launched_at]]/60/60)/24)+DATE(1970,1,1)+(-5/24)</f>
        <v>41821.198854166665</v>
      </c>
      <c r="N2782" t="b">
        <v>0</v>
      </c>
      <c r="O2782">
        <v>1</v>
      </c>
      <c r="P2782" t="b">
        <v>0</v>
      </c>
      <c r="Q2782" t="s">
        <v>8283</v>
      </c>
      <c r="R2782" s="5">
        <f>Table1[[#This Row],[pledged]]/D2782</f>
        <v>6.6666666666666671E-3</v>
      </c>
      <c r="S2782" s="6">
        <f>IFERROR(Table1[[#This Row],[pledged]]/Table1[[#This Row],[backers_count]],0)</f>
        <v>20</v>
      </c>
      <c r="T2782" s="5" t="s">
        <v>8333</v>
      </c>
      <c r="U2782" s="5" t="s">
        <v>8335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 t="str">
        <f>TEXT(((Table1[[#This Row],[deadline]]/60/60)/24)+DATE(1970,1,1),"mmm")</f>
        <v>Feb</v>
      </c>
      <c r="K2783" s="14" t="str">
        <f>TEXT(((Table1[[#This Row],[deadline]]/60/60)/24)+DATE(1970,1,1),"yyyy")</f>
        <v>2015</v>
      </c>
      <c r="L2783">
        <v>1421274954</v>
      </c>
      <c r="M2783">
        <f>((Table1[[#This Row],[launched_at]]/60/60)/24)+DATE(1970,1,1)+(-5/24)</f>
        <v>42018.733263888884</v>
      </c>
      <c r="N2783" t="b">
        <v>0</v>
      </c>
      <c r="O2783">
        <v>28</v>
      </c>
      <c r="P2783" t="b">
        <v>1</v>
      </c>
      <c r="Q2783" t="s">
        <v>8271</v>
      </c>
      <c r="R2783" s="5">
        <f>Table1[[#This Row],[pledged]]/D2783</f>
        <v>1.0528</v>
      </c>
      <c r="S2783" s="6">
        <f>IFERROR(Table1[[#This Row],[pledged]]/Table1[[#This Row],[backers_count]],0)</f>
        <v>47</v>
      </c>
      <c r="T2783" s="5" t="s">
        <v>8317</v>
      </c>
      <c r="U2783" s="5" t="s">
        <v>8318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 t="str">
        <f>TEXT(((Table1[[#This Row],[deadline]]/60/60)/24)+DATE(1970,1,1),"mmm")</f>
        <v>Feb</v>
      </c>
      <c r="K2784" s="14" t="str">
        <f>TEXT(((Table1[[#This Row],[deadline]]/60/60)/24)+DATE(1970,1,1),"yyyy")</f>
        <v>2015</v>
      </c>
      <c r="L2784">
        <v>1421964718</v>
      </c>
      <c r="M2784">
        <f>((Table1[[#This Row],[launched_at]]/60/60)/24)+DATE(1970,1,1)+(-5/24)</f>
        <v>42026.716643518514</v>
      </c>
      <c r="N2784" t="b">
        <v>0</v>
      </c>
      <c r="O2784">
        <v>18</v>
      </c>
      <c r="P2784" t="b">
        <v>1</v>
      </c>
      <c r="Q2784" t="s">
        <v>8271</v>
      </c>
      <c r="R2784" s="5">
        <f>Table1[[#This Row],[pledged]]/D2784</f>
        <v>1.2</v>
      </c>
      <c r="S2784" s="6">
        <f>IFERROR(Table1[[#This Row],[pledged]]/Table1[[#This Row],[backers_count]],0)</f>
        <v>66.666666666666671</v>
      </c>
      <c r="T2784" s="5" t="s">
        <v>8317</v>
      </c>
      <c r="U2784" s="5" t="s">
        <v>8318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 t="str">
        <f>TEXT(((Table1[[#This Row],[deadline]]/60/60)/24)+DATE(1970,1,1),"mmm")</f>
        <v>Apr</v>
      </c>
      <c r="K2785" s="14" t="str">
        <f>TEXT(((Table1[[#This Row],[deadline]]/60/60)/24)+DATE(1970,1,1),"yyyy")</f>
        <v>2015</v>
      </c>
      <c r="L2785">
        <v>1428583846</v>
      </c>
      <c r="M2785">
        <f>((Table1[[#This Row],[launched_at]]/60/60)/24)+DATE(1970,1,1)+(-5/24)</f>
        <v>42103.326921296299</v>
      </c>
      <c r="N2785" t="b">
        <v>0</v>
      </c>
      <c r="O2785">
        <v>61</v>
      </c>
      <c r="P2785" t="b">
        <v>1</v>
      </c>
      <c r="Q2785" t="s">
        <v>8271</v>
      </c>
      <c r="R2785" s="5">
        <f>Table1[[#This Row],[pledged]]/D2785</f>
        <v>1.145</v>
      </c>
      <c r="S2785" s="6">
        <f>IFERROR(Table1[[#This Row],[pledged]]/Table1[[#This Row],[backers_count]],0)</f>
        <v>18.770491803278688</v>
      </c>
      <c r="T2785" s="5" t="s">
        <v>8317</v>
      </c>
      <c r="U2785" s="5" t="s">
        <v>8318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 t="str">
        <f>TEXT(((Table1[[#This Row],[deadline]]/60/60)/24)+DATE(1970,1,1),"mmm")</f>
        <v>Oct</v>
      </c>
      <c r="K2786" s="14" t="str">
        <f>TEXT(((Table1[[#This Row],[deadline]]/60/60)/24)+DATE(1970,1,1),"yyyy")</f>
        <v>2014</v>
      </c>
      <c r="L2786">
        <v>1412794443</v>
      </c>
      <c r="M2786">
        <f>((Table1[[#This Row],[launched_at]]/60/60)/24)+DATE(1970,1,1)+(-5/24)</f>
        <v>41920.579201388886</v>
      </c>
      <c r="N2786" t="b">
        <v>0</v>
      </c>
      <c r="O2786">
        <v>108</v>
      </c>
      <c r="P2786" t="b">
        <v>1</v>
      </c>
      <c r="Q2786" t="s">
        <v>8271</v>
      </c>
      <c r="R2786" s="5">
        <f>Table1[[#This Row],[pledged]]/D2786</f>
        <v>1.19</v>
      </c>
      <c r="S2786" s="6">
        <f>IFERROR(Table1[[#This Row],[pledged]]/Table1[[#This Row],[backers_count]],0)</f>
        <v>66.111111111111114</v>
      </c>
      <c r="T2786" s="5" t="s">
        <v>8317</v>
      </c>
      <c r="U2786" s="5" t="s">
        <v>8318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 t="str">
        <f>TEXT(((Table1[[#This Row],[deadline]]/60/60)/24)+DATE(1970,1,1),"mmm")</f>
        <v>Aug</v>
      </c>
      <c r="K2787" s="14" t="str">
        <f>TEXT(((Table1[[#This Row],[deadline]]/60/60)/24)+DATE(1970,1,1),"yyyy")</f>
        <v>2016</v>
      </c>
      <c r="L2787">
        <v>1467865967</v>
      </c>
      <c r="M2787">
        <f>((Table1[[#This Row],[launched_at]]/60/60)/24)+DATE(1970,1,1)+(-5/24)</f>
        <v>42557.981099537035</v>
      </c>
      <c r="N2787" t="b">
        <v>0</v>
      </c>
      <c r="O2787">
        <v>142</v>
      </c>
      <c r="P2787" t="b">
        <v>1</v>
      </c>
      <c r="Q2787" t="s">
        <v>8271</v>
      </c>
      <c r="R2787" s="5">
        <f>Table1[[#This Row],[pledged]]/D2787</f>
        <v>1.0468</v>
      </c>
      <c r="S2787" s="6">
        <f>IFERROR(Table1[[#This Row],[pledged]]/Table1[[#This Row],[backers_count]],0)</f>
        <v>36.859154929577464</v>
      </c>
      <c r="T2787" s="5" t="s">
        <v>8317</v>
      </c>
      <c r="U2787" s="5" t="s">
        <v>8318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 t="str">
        <f>TEXT(((Table1[[#This Row],[deadline]]/60/60)/24)+DATE(1970,1,1),"mmm")</f>
        <v>Jul</v>
      </c>
      <c r="K2788" s="14" t="str">
        <f>TEXT(((Table1[[#This Row],[deadline]]/60/60)/24)+DATE(1970,1,1),"yyyy")</f>
        <v>2014</v>
      </c>
      <c r="L2788">
        <v>1403703580</v>
      </c>
      <c r="M2788">
        <f>((Table1[[#This Row],[launched_at]]/60/60)/24)+DATE(1970,1,1)+(-5/24)</f>
        <v>41815.360879629625</v>
      </c>
      <c r="N2788" t="b">
        <v>0</v>
      </c>
      <c r="O2788">
        <v>74</v>
      </c>
      <c r="P2788" t="b">
        <v>1</v>
      </c>
      <c r="Q2788" t="s">
        <v>8271</v>
      </c>
      <c r="R2788" s="5">
        <f>Table1[[#This Row],[pledged]]/D2788</f>
        <v>1.1783999999999999</v>
      </c>
      <c r="S2788" s="6">
        <f>IFERROR(Table1[[#This Row],[pledged]]/Table1[[#This Row],[backers_count]],0)</f>
        <v>39.810810810810814</v>
      </c>
      <c r="T2788" s="5" t="s">
        <v>8317</v>
      </c>
      <c r="U2788" s="5" t="s">
        <v>8318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 t="str">
        <f>TEXT(((Table1[[#This Row],[deadline]]/60/60)/24)+DATE(1970,1,1),"mmm")</f>
        <v>Jul</v>
      </c>
      <c r="K2789" s="14" t="str">
        <f>TEXT(((Table1[[#This Row],[deadline]]/60/60)/24)+DATE(1970,1,1),"yyyy")</f>
        <v>2014</v>
      </c>
      <c r="L2789">
        <v>1403066752</v>
      </c>
      <c r="M2789">
        <f>((Table1[[#This Row],[launched_at]]/60/60)/24)+DATE(1970,1,1)+(-5/24)</f>
        <v>41807.990185185183</v>
      </c>
      <c r="N2789" t="b">
        <v>0</v>
      </c>
      <c r="O2789">
        <v>38</v>
      </c>
      <c r="P2789" t="b">
        <v>1</v>
      </c>
      <c r="Q2789" t="s">
        <v>8271</v>
      </c>
      <c r="R2789" s="5">
        <f>Table1[[#This Row],[pledged]]/D2789</f>
        <v>1.1970000000000001</v>
      </c>
      <c r="S2789" s="6">
        <f>IFERROR(Table1[[#This Row],[pledged]]/Table1[[#This Row],[backers_count]],0)</f>
        <v>31.5</v>
      </c>
      <c r="T2789" s="5" t="s">
        <v>8317</v>
      </c>
      <c r="U2789" s="5" t="s">
        <v>8318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 t="str">
        <f>TEXT(((Table1[[#This Row],[deadline]]/60/60)/24)+DATE(1970,1,1),"mmm")</f>
        <v>Jul</v>
      </c>
      <c r="K2790" s="14" t="str">
        <f>TEXT(((Table1[[#This Row],[deadline]]/60/60)/24)+DATE(1970,1,1),"yyyy")</f>
        <v>2016</v>
      </c>
      <c r="L2790">
        <v>1467219043</v>
      </c>
      <c r="M2790">
        <f>((Table1[[#This Row],[launched_at]]/60/60)/24)+DATE(1970,1,1)+(-5/24)</f>
        <v>42550.493553240733</v>
      </c>
      <c r="N2790" t="b">
        <v>0</v>
      </c>
      <c r="O2790">
        <v>20</v>
      </c>
      <c r="P2790" t="b">
        <v>1</v>
      </c>
      <c r="Q2790" t="s">
        <v>8271</v>
      </c>
      <c r="R2790" s="5">
        <f>Table1[[#This Row],[pledged]]/D2790</f>
        <v>1.0249999999999999</v>
      </c>
      <c r="S2790" s="6">
        <f>IFERROR(Table1[[#This Row],[pledged]]/Table1[[#This Row],[backers_count]],0)</f>
        <v>102.5</v>
      </c>
      <c r="T2790" s="5" t="s">
        <v>8317</v>
      </c>
      <c r="U2790" s="5" t="s">
        <v>8318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 t="str">
        <f>TEXT(((Table1[[#This Row],[deadline]]/60/60)/24)+DATE(1970,1,1),"mmm")</f>
        <v>Mar</v>
      </c>
      <c r="K2791" s="14" t="str">
        <f>TEXT(((Table1[[#This Row],[deadline]]/60/60)/24)+DATE(1970,1,1),"yyyy")</f>
        <v>2015</v>
      </c>
      <c r="L2791">
        <v>1424477934</v>
      </c>
      <c r="M2791">
        <f>((Table1[[#This Row],[launched_at]]/60/60)/24)+DATE(1970,1,1)+(-5/24)</f>
        <v>42055.804791666662</v>
      </c>
      <c r="N2791" t="b">
        <v>0</v>
      </c>
      <c r="O2791">
        <v>24</v>
      </c>
      <c r="P2791" t="b">
        <v>1</v>
      </c>
      <c r="Q2791" t="s">
        <v>8271</v>
      </c>
      <c r="R2791" s="5">
        <f>Table1[[#This Row],[pledged]]/D2791</f>
        <v>1.0116666666666667</v>
      </c>
      <c r="S2791" s="6">
        <f>IFERROR(Table1[[#This Row],[pledged]]/Table1[[#This Row],[backers_count]],0)</f>
        <v>126.45833333333333</v>
      </c>
      <c r="T2791" s="5" t="s">
        <v>8317</v>
      </c>
      <c r="U2791" s="5" t="s">
        <v>8318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 t="str">
        <f>TEXT(((Table1[[#This Row],[deadline]]/60/60)/24)+DATE(1970,1,1),"mmm")</f>
        <v>Feb</v>
      </c>
      <c r="K2792" s="14" t="str">
        <f>TEXT(((Table1[[#This Row],[deadline]]/60/60)/24)+DATE(1970,1,1),"yyyy")</f>
        <v>2015</v>
      </c>
      <c r="L2792">
        <v>1421101903</v>
      </c>
      <c r="M2792">
        <f>((Table1[[#This Row],[launched_at]]/60/60)/24)+DATE(1970,1,1)+(-5/24)</f>
        <v>42016.730358796289</v>
      </c>
      <c r="N2792" t="b">
        <v>0</v>
      </c>
      <c r="O2792">
        <v>66</v>
      </c>
      <c r="P2792" t="b">
        <v>1</v>
      </c>
      <c r="Q2792" t="s">
        <v>8271</v>
      </c>
      <c r="R2792" s="5">
        <f>Table1[[#This Row],[pledged]]/D2792</f>
        <v>1.0533333333333332</v>
      </c>
      <c r="S2792" s="6">
        <f>IFERROR(Table1[[#This Row],[pledged]]/Table1[[#This Row],[backers_count]],0)</f>
        <v>47.878787878787875</v>
      </c>
      <c r="T2792" s="5" t="s">
        <v>8317</v>
      </c>
      <c r="U2792" s="5" t="s">
        <v>8318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 t="str">
        <f>TEXT(((Table1[[#This Row],[deadline]]/60/60)/24)+DATE(1970,1,1),"mmm")</f>
        <v>Sep</v>
      </c>
      <c r="K2793" s="14" t="str">
        <f>TEXT(((Table1[[#This Row],[deadline]]/60/60)/24)+DATE(1970,1,1),"yyyy")</f>
        <v>2016</v>
      </c>
      <c r="L2793">
        <v>1470778559</v>
      </c>
      <c r="M2793">
        <f>((Table1[[#This Row],[launched_at]]/60/60)/24)+DATE(1970,1,1)+(-5/24)</f>
        <v>42591.691655092589</v>
      </c>
      <c r="N2793" t="b">
        <v>0</v>
      </c>
      <c r="O2793">
        <v>28</v>
      </c>
      <c r="P2793" t="b">
        <v>1</v>
      </c>
      <c r="Q2793" t="s">
        <v>8271</v>
      </c>
      <c r="R2793" s="5">
        <f>Table1[[#This Row],[pledged]]/D2793</f>
        <v>1.0249999999999999</v>
      </c>
      <c r="S2793" s="6">
        <f>IFERROR(Table1[[#This Row],[pledged]]/Table1[[#This Row],[backers_count]],0)</f>
        <v>73.214285714285708</v>
      </c>
      <c r="T2793" s="5" t="s">
        <v>8317</v>
      </c>
      <c r="U2793" s="5" t="s">
        <v>8318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 t="str">
        <f>TEXT(((Table1[[#This Row],[deadline]]/60/60)/24)+DATE(1970,1,1),"mmm")</f>
        <v>Aug</v>
      </c>
      <c r="K2794" s="14" t="str">
        <f>TEXT(((Table1[[#This Row],[deadline]]/60/60)/24)+DATE(1970,1,1),"yyyy")</f>
        <v>2015</v>
      </c>
      <c r="L2794">
        <v>1435469559</v>
      </c>
      <c r="M2794">
        <f>((Table1[[#This Row],[launched_at]]/60/60)/24)+DATE(1970,1,1)+(-5/24)</f>
        <v>42183.022673611107</v>
      </c>
      <c r="N2794" t="b">
        <v>0</v>
      </c>
      <c r="O2794">
        <v>24</v>
      </c>
      <c r="P2794" t="b">
        <v>1</v>
      </c>
      <c r="Q2794" t="s">
        <v>8271</v>
      </c>
      <c r="R2794" s="5">
        <f>Table1[[#This Row],[pledged]]/D2794</f>
        <v>1.0760000000000001</v>
      </c>
      <c r="S2794" s="6">
        <f>IFERROR(Table1[[#This Row],[pledged]]/Table1[[#This Row],[backers_count]],0)</f>
        <v>89.666666666666671</v>
      </c>
      <c r="T2794" s="5" t="s">
        <v>8317</v>
      </c>
      <c r="U2794" s="5" t="s">
        <v>8318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 t="str">
        <f>TEXT(((Table1[[#This Row],[deadline]]/60/60)/24)+DATE(1970,1,1),"mmm")</f>
        <v>Jul</v>
      </c>
      <c r="K2795" s="14" t="str">
        <f>TEXT(((Table1[[#This Row],[deadline]]/60/60)/24)+DATE(1970,1,1),"yyyy")</f>
        <v>2015</v>
      </c>
      <c r="L2795">
        <v>1434881005</v>
      </c>
      <c r="M2795">
        <f>((Table1[[#This Row],[launched_at]]/60/60)/24)+DATE(1970,1,1)+(-5/24)</f>
        <v>42176.210706018515</v>
      </c>
      <c r="N2795" t="b">
        <v>0</v>
      </c>
      <c r="O2795">
        <v>73</v>
      </c>
      <c r="P2795" t="b">
        <v>1</v>
      </c>
      <c r="Q2795" t="s">
        <v>8271</v>
      </c>
      <c r="R2795" s="5">
        <f>Table1[[#This Row],[pledged]]/D2795</f>
        <v>1.105675</v>
      </c>
      <c r="S2795" s="6">
        <f>IFERROR(Table1[[#This Row],[pledged]]/Table1[[#This Row],[backers_count]],0)</f>
        <v>151.4623287671233</v>
      </c>
      <c r="T2795" s="5" t="s">
        <v>8317</v>
      </c>
      <c r="U2795" s="5" t="s">
        <v>8318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 t="str">
        <f>TEXT(((Table1[[#This Row],[deadline]]/60/60)/24)+DATE(1970,1,1),"mmm")</f>
        <v>Mar</v>
      </c>
      <c r="K2796" s="14" t="str">
        <f>TEXT(((Table1[[#This Row],[deadline]]/60/60)/24)+DATE(1970,1,1),"yyyy")</f>
        <v>2016</v>
      </c>
      <c r="L2796">
        <v>1455640559</v>
      </c>
      <c r="M2796">
        <f>((Table1[[#This Row],[launched_at]]/60/60)/24)+DATE(1970,1,1)+(-5/24)</f>
        <v>42416.48332175926</v>
      </c>
      <c r="N2796" t="b">
        <v>0</v>
      </c>
      <c r="O2796">
        <v>3</v>
      </c>
      <c r="P2796" t="b">
        <v>1</v>
      </c>
      <c r="Q2796" t="s">
        <v>8271</v>
      </c>
      <c r="R2796" s="5">
        <f>Table1[[#This Row],[pledged]]/D2796</f>
        <v>1.5</v>
      </c>
      <c r="S2796" s="6">
        <f>IFERROR(Table1[[#This Row],[pledged]]/Table1[[#This Row],[backers_count]],0)</f>
        <v>25</v>
      </c>
      <c r="T2796" s="5" t="s">
        <v>8317</v>
      </c>
      <c r="U2796" s="5" t="s">
        <v>8318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 t="str">
        <f>TEXT(((Table1[[#This Row],[deadline]]/60/60)/24)+DATE(1970,1,1),"mmm")</f>
        <v>Jun</v>
      </c>
      <c r="K2797" s="14" t="str">
        <f>TEXT(((Table1[[#This Row],[deadline]]/60/60)/24)+DATE(1970,1,1),"yyyy")</f>
        <v>2014</v>
      </c>
      <c r="L2797">
        <v>1400675841</v>
      </c>
      <c r="M2797">
        <f>((Table1[[#This Row],[launched_at]]/60/60)/24)+DATE(1970,1,1)+(-5/24)</f>
        <v>41780.317604166667</v>
      </c>
      <c r="N2797" t="b">
        <v>0</v>
      </c>
      <c r="O2797">
        <v>20</v>
      </c>
      <c r="P2797" t="b">
        <v>1</v>
      </c>
      <c r="Q2797" t="s">
        <v>8271</v>
      </c>
      <c r="R2797" s="5">
        <f>Table1[[#This Row],[pledged]]/D2797</f>
        <v>1.0428571428571429</v>
      </c>
      <c r="S2797" s="6">
        <f>IFERROR(Table1[[#This Row],[pledged]]/Table1[[#This Row],[backers_count]],0)</f>
        <v>36.5</v>
      </c>
      <c r="T2797" s="5" t="s">
        <v>8317</v>
      </c>
      <c r="U2797" s="5" t="s">
        <v>8318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 t="str">
        <f>TEXT(((Table1[[#This Row],[deadline]]/60/60)/24)+DATE(1970,1,1),"mmm")</f>
        <v>Jul</v>
      </c>
      <c r="K2798" s="14" t="str">
        <f>TEXT(((Table1[[#This Row],[deadline]]/60/60)/24)+DATE(1970,1,1),"yyyy")</f>
        <v>2014</v>
      </c>
      <c r="L2798">
        <v>1401972028</v>
      </c>
      <c r="M2798">
        <f>((Table1[[#This Row],[launched_at]]/60/60)/24)+DATE(1970,1,1)+(-5/24)</f>
        <v>41795.319768518515</v>
      </c>
      <c r="N2798" t="b">
        <v>0</v>
      </c>
      <c r="O2798">
        <v>21</v>
      </c>
      <c r="P2798" t="b">
        <v>1</v>
      </c>
      <c r="Q2798" t="s">
        <v>8271</v>
      </c>
      <c r="R2798" s="5">
        <f>Table1[[#This Row],[pledged]]/D2798</f>
        <v>1.155</v>
      </c>
      <c r="S2798" s="6">
        <f>IFERROR(Table1[[#This Row],[pledged]]/Table1[[#This Row],[backers_count]],0)</f>
        <v>44</v>
      </c>
      <c r="T2798" s="5" t="s">
        <v>8317</v>
      </c>
      <c r="U2798" s="5" t="s">
        <v>8318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 t="str">
        <f>TEXT(((Table1[[#This Row],[deadline]]/60/60)/24)+DATE(1970,1,1),"mmm")</f>
        <v>Jul</v>
      </c>
      <c r="K2799" s="14" t="str">
        <f>TEXT(((Table1[[#This Row],[deadline]]/60/60)/24)+DATE(1970,1,1),"yyyy")</f>
        <v>2014</v>
      </c>
      <c r="L2799">
        <v>1402266840</v>
      </c>
      <c r="M2799">
        <f>((Table1[[#This Row],[launched_at]]/60/60)/24)+DATE(1970,1,1)+(-5/24)</f>
        <v>41798.731944444444</v>
      </c>
      <c r="N2799" t="b">
        <v>0</v>
      </c>
      <c r="O2799">
        <v>94</v>
      </c>
      <c r="P2799" t="b">
        <v>1</v>
      </c>
      <c r="Q2799" t="s">
        <v>8271</v>
      </c>
      <c r="R2799" s="5">
        <f>Table1[[#This Row],[pledged]]/D2799</f>
        <v>1.02645125</v>
      </c>
      <c r="S2799" s="6">
        <f>IFERROR(Table1[[#This Row],[pledged]]/Table1[[#This Row],[backers_count]],0)</f>
        <v>87.357553191489373</v>
      </c>
      <c r="T2799" s="5" t="s">
        <v>8317</v>
      </c>
      <c r="U2799" s="5" t="s">
        <v>8318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 t="str">
        <f>TEXT(((Table1[[#This Row],[deadline]]/60/60)/24)+DATE(1970,1,1),"mmm")</f>
        <v>Jul</v>
      </c>
      <c r="K2800" s="14" t="str">
        <f>TEXT(((Table1[[#This Row],[deadline]]/60/60)/24)+DATE(1970,1,1),"yyyy")</f>
        <v>2015</v>
      </c>
      <c r="L2800">
        <v>1437063121</v>
      </c>
      <c r="M2800">
        <f>((Table1[[#This Row],[launched_at]]/60/60)/24)+DATE(1970,1,1)+(-5/24)</f>
        <v>42201.466678240737</v>
      </c>
      <c r="N2800" t="b">
        <v>0</v>
      </c>
      <c r="O2800">
        <v>139</v>
      </c>
      <c r="P2800" t="b">
        <v>1</v>
      </c>
      <c r="Q2800" t="s">
        <v>8271</v>
      </c>
      <c r="R2800" s="5">
        <f>Table1[[#This Row],[pledged]]/D2800</f>
        <v>1.014</v>
      </c>
      <c r="S2800" s="6">
        <f>IFERROR(Table1[[#This Row],[pledged]]/Table1[[#This Row],[backers_count]],0)</f>
        <v>36.474820143884891</v>
      </c>
      <c r="T2800" s="5" t="s">
        <v>8317</v>
      </c>
      <c r="U2800" s="5" t="s">
        <v>8318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 t="str">
        <f>TEXT(((Table1[[#This Row],[deadline]]/60/60)/24)+DATE(1970,1,1),"mmm")</f>
        <v>Jun</v>
      </c>
      <c r="K2801" s="14" t="str">
        <f>TEXT(((Table1[[#This Row],[deadline]]/60/60)/24)+DATE(1970,1,1),"yyyy")</f>
        <v>2016</v>
      </c>
      <c r="L2801">
        <v>1463466070</v>
      </c>
      <c r="M2801">
        <f>((Table1[[#This Row],[launched_at]]/60/60)/24)+DATE(1970,1,1)+(-5/24)</f>
        <v>42507.05636574074</v>
      </c>
      <c r="N2801" t="b">
        <v>0</v>
      </c>
      <c r="O2801">
        <v>130</v>
      </c>
      <c r="P2801" t="b">
        <v>1</v>
      </c>
      <c r="Q2801" t="s">
        <v>8271</v>
      </c>
      <c r="R2801" s="5">
        <f>Table1[[#This Row],[pledged]]/D2801</f>
        <v>1.1663479999999999</v>
      </c>
      <c r="S2801" s="6">
        <f>IFERROR(Table1[[#This Row],[pledged]]/Table1[[#This Row],[backers_count]],0)</f>
        <v>44.859538461538463</v>
      </c>
      <c r="T2801" s="5" t="s">
        <v>8317</v>
      </c>
      <c r="U2801" s="5" t="s">
        <v>8318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 t="str">
        <f>TEXT(((Table1[[#This Row],[deadline]]/60/60)/24)+DATE(1970,1,1),"mmm")</f>
        <v>Jan</v>
      </c>
      <c r="K2802" s="14" t="str">
        <f>TEXT(((Table1[[#This Row],[deadline]]/60/60)/24)+DATE(1970,1,1),"yyyy")</f>
        <v>2015</v>
      </c>
      <c r="L2802">
        <v>1415193366</v>
      </c>
      <c r="M2802">
        <f>((Table1[[#This Row],[launched_at]]/60/60)/24)+DATE(1970,1,1)+(-5/24)</f>
        <v>41948.344513888886</v>
      </c>
      <c r="N2802" t="b">
        <v>0</v>
      </c>
      <c r="O2802">
        <v>31</v>
      </c>
      <c r="P2802" t="b">
        <v>1</v>
      </c>
      <c r="Q2802" t="s">
        <v>8271</v>
      </c>
      <c r="R2802" s="5">
        <f>Table1[[#This Row],[pledged]]/D2802</f>
        <v>1.33</v>
      </c>
      <c r="S2802" s="6">
        <f>IFERROR(Table1[[#This Row],[pledged]]/Table1[[#This Row],[backers_count]],0)</f>
        <v>42.903225806451616</v>
      </c>
      <c r="T2802" s="5" t="s">
        <v>8317</v>
      </c>
      <c r="U2802" s="5" t="s">
        <v>8318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 t="str">
        <f>TEXT(((Table1[[#This Row],[deadline]]/60/60)/24)+DATE(1970,1,1),"mmm")</f>
        <v>Oct</v>
      </c>
      <c r="K2803" s="14" t="str">
        <f>TEXT(((Table1[[#This Row],[deadline]]/60/60)/24)+DATE(1970,1,1),"yyyy")</f>
        <v>2014</v>
      </c>
      <c r="L2803">
        <v>1411019409</v>
      </c>
      <c r="M2803">
        <f>((Table1[[#This Row],[launched_at]]/60/60)/24)+DATE(1970,1,1)+(-5/24)</f>
        <v>41900.034826388888</v>
      </c>
      <c r="N2803" t="b">
        <v>0</v>
      </c>
      <c r="O2803">
        <v>13</v>
      </c>
      <c r="P2803" t="b">
        <v>1</v>
      </c>
      <c r="Q2803" t="s">
        <v>8271</v>
      </c>
      <c r="R2803" s="5">
        <f>Table1[[#This Row],[pledged]]/D2803</f>
        <v>1.3320000000000001</v>
      </c>
      <c r="S2803" s="6">
        <f>IFERROR(Table1[[#This Row],[pledged]]/Table1[[#This Row],[backers_count]],0)</f>
        <v>51.230769230769234</v>
      </c>
      <c r="T2803" s="5" t="s">
        <v>8317</v>
      </c>
      <c r="U2803" s="5" t="s">
        <v>8318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 t="str">
        <f>TEXT(((Table1[[#This Row],[deadline]]/60/60)/24)+DATE(1970,1,1),"mmm")</f>
        <v>Aug</v>
      </c>
      <c r="K2804" s="14" t="str">
        <f>TEXT(((Table1[[#This Row],[deadline]]/60/60)/24)+DATE(1970,1,1),"yyyy")</f>
        <v>2015</v>
      </c>
      <c r="L2804">
        <v>1436283107</v>
      </c>
      <c r="M2804">
        <f>((Table1[[#This Row],[launched_at]]/60/60)/24)+DATE(1970,1,1)+(-5/24)</f>
        <v>42192.438738425924</v>
      </c>
      <c r="N2804" t="b">
        <v>0</v>
      </c>
      <c r="O2804">
        <v>90</v>
      </c>
      <c r="P2804" t="b">
        <v>1</v>
      </c>
      <c r="Q2804" t="s">
        <v>8271</v>
      </c>
      <c r="R2804" s="5">
        <f>Table1[[#This Row],[pledged]]/D2804</f>
        <v>1.0183333333333333</v>
      </c>
      <c r="S2804" s="6">
        <f>IFERROR(Table1[[#This Row],[pledged]]/Table1[[#This Row],[backers_count]],0)</f>
        <v>33.944444444444443</v>
      </c>
      <c r="T2804" s="5" t="s">
        <v>8317</v>
      </c>
      <c r="U2804" s="5" t="s">
        <v>8318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 t="str">
        <f>TEXT(((Table1[[#This Row],[deadline]]/60/60)/24)+DATE(1970,1,1),"mmm")</f>
        <v>Jul</v>
      </c>
      <c r="K2805" s="14" t="str">
        <f>TEXT(((Table1[[#This Row],[deadline]]/60/60)/24)+DATE(1970,1,1),"yyyy")</f>
        <v>2015</v>
      </c>
      <c r="L2805">
        <v>1433295276</v>
      </c>
      <c r="M2805">
        <f>((Table1[[#This Row],[launched_at]]/60/60)/24)+DATE(1970,1,1)+(-5/24)</f>
        <v>42157.857361111113</v>
      </c>
      <c r="N2805" t="b">
        <v>0</v>
      </c>
      <c r="O2805">
        <v>141</v>
      </c>
      <c r="P2805" t="b">
        <v>1</v>
      </c>
      <c r="Q2805" t="s">
        <v>8271</v>
      </c>
      <c r="R2805" s="5">
        <f>Table1[[#This Row],[pledged]]/D2805</f>
        <v>1.2795000000000001</v>
      </c>
      <c r="S2805" s="6">
        <f>IFERROR(Table1[[#This Row],[pledged]]/Table1[[#This Row],[backers_count]],0)</f>
        <v>90.744680851063833</v>
      </c>
      <c r="T2805" s="5" t="s">
        <v>8317</v>
      </c>
      <c r="U2805" s="5" t="s">
        <v>8318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 t="str">
        <f>TEXT(((Table1[[#This Row],[deadline]]/60/60)/24)+DATE(1970,1,1),"mmm")</f>
        <v>Sep</v>
      </c>
      <c r="K2806" s="14" t="str">
        <f>TEXT(((Table1[[#This Row],[deadline]]/60/60)/24)+DATE(1970,1,1),"yyyy")</f>
        <v>2014</v>
      </c>
      <c r="L2806">
        <v>1409395990</v>
      </c>
      <c r="M2806">
        <f>((Table1[[#This Row],[launched_at]]/60/60)/24)+DATE(1970,1,1)+(-5/24)</f>
        <v>41881.245254629626</v>
      </c>
      <c r="N2806" t="b">
        <v>0</v>
      </c>
      <c r="O2806">
        <v>23</v>
      </c>
      <c r="P2806" t="b">
        <v>1</v>
      </c>
      <c r="Q2806" t="s">
        <v>8271</v>
      </c>
      <c r="R2806" s="5">
        <f>Table1[[#This Row],[pledged]]/D2806</f>
        <v>1.1499999999999999</v>
      </c>
      <c r="S2806" s="6">
        <f>IFERROR(Table1[[#This Row],[pledged]]/Table1[[#This Row],[backers_count]],0)</f>
        <v>50</v>
      </c>
      <c r="T2806" s="5" t="s">
        <v>8317</v>
      </c>
      <c r="U2806" s="5" t="s">
        <v>8318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 t="str">
        <f>TEXT(((Table1[[#This Row],[deadline]]/60/60)/24)+DATE(1970,1,1),"mmm")</f>
        <v>Aug</v>
      </c>
      <c r="K2807" s="14" t="str">
        <f>TEXT(((Table1[[#This Row],[deadline]]/60/60)/24)+DATE(1970,1,1),"yyyy")</f>
        <v>2015</v>
      </c>
      <c r="L2807">
        <v>1438085273</v>
      </c>
      <c r="M2807">
        <f>((Table1[[#This Row],[launched_at]]/60/60)/24)+DATE(1970,1,1)+(-5/24)</f>
        <v>42213.2971412037</v>
      </c>
      <c r="N2807" t="b">
        <v>0</v>
      </c>
      <c r="O2807">
        <v>18</v>
      </c>
      <c r="P2807" t="b">
        <v>1</v>
      </c>
      <c r="Q2807" t="s">
        <v>8271</v>
      </c>
      <c r="R2807" s="5">
        <f>Table1[[#This Row],[pledged]]/D2807</f>
        <v>1.1000000000000001</v>
      </c>
      <c r="S2807" s="6">
        <f>IFERROR(Table1[[#This Row],[pledged]]/Table1[[#This Row],[backers_count]],0)</f>
        <v>24.444444444444443</v>
      </c>
      <c r="T2807" s="5" t="s">
        <v>8317</v>
      </c>
      <c r="U2807" s="5" t="s">
        <v>8318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 t="str">
        <f>TEXT(((Table1[[#This Row],[deadline]]/60/60)/24)+DATE(1970,1,1),"mmm")</f>
        <v>Aug</v>
      </c>
      <c r="K2808" s="14" t="str">
        <f>TEXT(((Table1[[#This Row],[deadline]]/60/60)/24)+DATE(1970,1,1),"yyyy")</f>
        <v>2015</v>
      </c>
      <c r="L2808">
        <v>1435645490</v>
      </c>
      <c r="M2808">
        <f>((Table1[[#This Row],[launched_at]]/60/60)/24)+DATE(1970,1,1)+(-5/24)</f>
        <v>42185.058912037035</v>
      </c>
      <c r="N2808" t="b">
        <v>0</v>
      </c>
      <c r="O2808">
        <v>76</v>
      </c>
      <c r="P2808" t="b">
        <v>1</v>
      </c>
      <c r="Q2808" t="s">
        <v>8271</v>
      </c>
      <c r="R2808" s="5">
        <f>Table1[[#This Row],[pledged]]/D2808</f>
        <v>1.121</v>
      </c>
      <c r="S2808" s="6">
        <f>IFERROR(Table1[[#This Row],[pledged]]/Table1[[#This Row],[backers_count]],0)</f>
        <v>44.25</v>
      </c>
      <c r="T2808" s="5" t="s">
        <v>8317</v>
      </c>
      <c r="U2808" s="5" t="s">
        <v>8318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 t="str">
        <f>TEXT(((Table1[[#This Row],[deadline]]/60/60)/24)+DATE(1970,1,1),"mmm")</f>
        <v>Jun</v>
      </c>
      <c r="K2809" s="14" t="str">
        <f>TEXT(((Table1[[#This Row],[deadline]]/60/60)/24)+DATE(1970,1,1),"yyyy")</f>
        <v>2015</v>
      </c>
      <c r="L2809">
        <v>1433019438</v>
      </c>
      <c r="M2809">
        <f>((Table1[[#This Row],[launched_at]]/60/60)/24)+DATE(1970,1,1)+(-5/24)</f>
        <v>42154.664791666662</v>
      </c>
      <c r="N2809" t="b">
        <v>0</v>
      </c>
      <c r="O2809">
        <v>93</v>
      </c>
      <c r="P2809" t="b">
        <v>1</v>
      </c>
      <c r="Q2809" t="s">
        <v>8271</v>
      </c>
      <c r="R2809" s="5">
        <f>Table1[[#This Row],[pledged]]/D2809</f>
        <v>1.26</v>
      </c>
      <c r="S2809" s="6">
        <f>IFERROR(Table1[[#This Row],[pledged]]/Table1[[#This Row],[backers_count]],0)</f>
        <v>67.741935483870961</v>
      </c>
      <c r="T2809" s="5" t="s">
        <v>8317</v>
      </c>
      <c r="U2809" s="5" t="s">
        <v>8318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 t="str">
        <f>TEXT(((Table1[[#This Row],[deadline]]/60/60)/24)+DATE(1970,1,1),"mmm")</f>
        <v>Aug</v>
      </c>
      <c r="K2810" s="14" t="str">
        <f>TEXT(((Table1[[#This Row],[deadline]]/60/60)/24)+DATE(1970,1,1),"yyyy")</f>
        <v>2015</v>
      </c>
      <c r="L2810">
        <v>1437682735</v>
      </c>
      <c r="M2810">
        <f>((Table1[[#This Row],[launched_at]]/60/60)/24)+DATE(1970,1,1)+(-5/24)</f>
        <v>42208.638136574074</v>
      </c>
      <c r="N2810" t="b">
        <v>0</v>
      </c>
      <c r="O2810">
        <v>69</v>
      </c>
      <c r="P2810" t="b">
        <v>1</v>
      </c>
      <c r="Q2810" t="s">
        <v>8271</v>
      </c>
      <c r="R2810" s="5">
        <f>Table1[[#This Row],[pledged]]/D2810</f>
        <v>1.0024444444444445</v>
      </c>
      <c r="S2810" s="6">
        <f>IFERROR(Table1[[#This Row],[pledged]]/Table1[[#This Row],[backers_count]],0)</f>
        <v>65.376811594202906</v>
      </c>
      <c r="T2810" s="5" t="s">
        <v>8317</v>
      </c>
      <c r="U2810" s="5" t="s">
        <v>8318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 t="str">
        <f>TEXT(((Table1[[#This Row],[deadline]]/60/60)/24)+DATE(1970,1,1),"mmm")</f>
        <v>Mar</v>
      </c>
      <c r="K2811" s="14" t="str">
        <f>TEXT(((Table1[[#This Row],[deadline]]/60/60)/24)+DATE(1970,1,1),"yyyy")</f>
        <v>2016</v>
      </c>
      <c r="L2811">
        <v>1458647725</v>
      </c>
      <c r="M2811">
        <f>((Table1[[#This Row],[launched_at]]/60/60)/24)+DATE(1970,1,1)+(-5/24)</f>
        <v>42451.288483796299</v>
      </c>
      <c r="N2811" t="b">
        <v>0</v>
      </c>
      <c r="O2811">
        <v>21</v>
      </c>
      <c r="P2811" t="b">
        <v>1</v>
      </c>
      <c r="Q2811" t="s">
        <v>8271</v>
      </c>
      <c r="R2811" s="5">
        <f>Table1[[#This Row],[pledged]]/D2811</f>
        <v>1.024</v>
      </c>
      <c r="S2811" s="6">
        <f>IFERROR(Table1[[#This Row],[pledged]]/Table1[[#This Row],[backers_count]],0)</f>
        <v>121.9047619047619</v>
      </c>
      <c r="T2811" s="5" t="s">
        <v>8317</v>
      </c>
      <c r="U2811" s="5" t="s">
        <v>8318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 t="str">
        <f>TEXT(((Table1[[#This Row],[deadline]]/60/60)/24)+DATE(1970,1,1),"mmm")</f>
        <v>Jun</v>
      </c>
      <c r="K2812" s="14" t="str">
        <f>TEXT(((Table1[[#This Row],[deadline]]/60/60)/24)+DATE(1970,1,1),"yyyy")</f>
        <v>2014</v>
      </c>
      <c r="L2812">
        <v>1398828064</v>
      </c>
      <c r="M2812">
        <f>((Table1[[#This Row],[launched_at]]/60/60)/24)+DATE(1970,1,1)+(-5/24)</f>
        <v>41758.931296296294</v>
      </c>
      <c r="N2812" t="b">
        <v>0</v>
      </c>
      <c r="O2812">
        <v>57</v>
      </c>
      <c r="P2812" t="b">
        <v>1</v>
      </c>
      <c r="Q2812" t="s">
        <v>8271</v>
      </c>
      <c r="R2812" s="5">
        <f>Table1[[#This Row],[pledged]]/D2812</f>
        <v>1.0820000000000001</v>
      </c>
      <c r="S2812" s="6">
        <f>IFERROR(Table1[[#This Row],[pledged]]/Table1[[#This Row],[backers_count]],0)</f>
        <v>47.456140350877192</v>
      </c>
      <c r="T2812" s="5" t="s">
        <v>8317</v>
      </c>
      <c r="U2812" s="5" t="s">
        <v>8318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 t="str">
        <f>TEXT(((Table1[[#This Row],[deadline]]/60/60)/24)+DATE(1970,1,1),"mmm")</f>
        <v>Feb</v>
      </c>
      <c r="K2813" s="14" t="str">
        <f>TEXT(((Table1[[#This Row],[deadline]]/60/60)/24)+DATE(1970,1,1),"yyyy")</f>
        <v>2015</v>
      </c>
      <c r="L2813">
        <v>1422100503</v>
      </c>
      <c r="M2813">
        <f>((Table1[[#This Row],[launched_at]]/60/60)/24)+DATE(1970,1,1)+(-5/24)</f>
        <v>42028.288229166668</v>
      </c>
      <c r="N2813" t="b">
        <v>0</v>
      </c>
      <c r="O2813">
        <v>108</v>
      </c>
      <c r="P2813" t="b">
        <v>1</v>
      </c>
      <c r="Q2813" t="s">
        <v>8271</v>
      </c>
      <c r="R2813" s="5">
        <f>Table1[[#This Row],[pledged]]/D2813</f>
        <v>1.0026999999999999</v>
      </c>
      <c r="S2813" s="6">
        <f>IFERROR(Table1[[#This Row],[pledged]]/Table1[[#This Row],[backers_count]],0)</f>
        <v>92.842592592592595</v>
      </c>
      <c r="T2813" s="5" t="s">
        <v>8317</v>
      </c>
      <c r="U2813" s="5" t="s">
        <v>8318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 t="str">
        <f>TEXT(((Table1[[#This Row],[deadline]]/60/60)/24)+DATE(1970,1,1),"mmm")</f>
        <v>Apr</v>
      </c>
      <c r="K2814" s="14" t="str">
        <f>TEXT(((Table1[[#This Row],[deadline]]/60/60)/24)+DATE(1970,1,1),"yyyy")</f>
        <v>2015</v>
      </c>
      <c r="L2814">
        <v>1424368298</v>
      </c>
      <c r="M2814">
        <f>((Table1[[#This Row],[launched_at]]/60/60)/24)+DATE(1970,1,1)+(-5/24)</f>
        <v>42054.535856481474</v>
      </c>
      <c r="N2814" t="b">
        <v>0</v>
      </c>
      <c r="O2814">
        <v>83</v>
      </c>
      <c r="P2814" t="b">
        <v>1</v>
      </c>
      <c r="Q2814" t="s">
        <v>8271</v>
      </c>
      <c r="R2814" s="5">
        <f>Table1[[#This Row],[pledged]]/D2814</f>
        <v>1.133</v>
      </c>
      <c r="S2814" s="6">
        <f>IFERROR(Table1[[#This Row],[pledged]]/Table1[[#This Row],[backers_count]],0)</f>
        <v>68.253012048192772</v>
      </c>
      <c r="T2814" s="5" t="s">
        <v>8317</v>
      </c>
      <c r="U2814" s="5" t="s">
        <v>8318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 t="str">
        <f>TEXT(((Table1[[#This Row],[deadline]]/60/60)/24)+DATE(1970,1,1),"mmm")</f>
        <v>Dec</v>
      </c>
      <c r="K2815" s="14" t="str">
        <f>TEXT(((Table1[[#This Row],[deadline]]/60/60)/24)+DATE(1970,1,1),"yyyy")</f>
        <v>2016</v>
      </c>
      <c r="L2815">
        <v>1479577761</v>
      </c>
      <c r="M2815">
        <f>((Table1[[#This Row],[launched_at]]/60/60)/24)+DATE(1970,1,1)+(-5/24)</f>
        <v>42693.534270833326</v>
      </c>
      <c r="N2815" t="b">
        <v>0</v>
      </c>
      <c r="O2815">
        <v>96</v>
      </c>
      <c r="P2815" t="b">
        <v>1</v>
      </c>
      <c r="Q2815" t="s">
        <v>8271</v>
      </c>
      <c r="R2815" s="5">
        <f>Table1[[#This Row],[pledged]]/D2815</f>
        <v>1.2757571428571428</v>
      </c>
      <c r="S2815" s="6">
        <f>IFERROR(Table1[[#This Row],[pledged]]/Table1[[#This Row],[backers_count]],0)</f>
        <v>37.209583333333335</v>
      </c>
      <c r="T2815" s="5" t="s">
        <v>8317</v>
      </c>
      <c r="U2815" s="5" t="s">
        <v>8318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 t="str">
        <f>TEXT(((Table1[[#This Row],[deadline]]/60/60)/24)+DATE(1970,1,1),"mmm")</f>
        <v>May</v>
      </c>
      <c r="K2816" s="14" t="str">
        <f>TEXT(((Table1[[#This Row],[deadline]]/60/60)/24)+DATE(1970,1,1),"yyyy")</f>
        <v>2015</v>
      </c>
      <c r="L2816">
        <v>1428572115</v>
      </c>
      <c r="M2816">
        <f>((Table1[[#This Row],[launched_at]]/60/60)/24)+DATE(1970,1,1)+(-5/24)</f>
        <v>42103.191145833327</v>
      </c>
      <c r="N2816" t="b">
        <v>0</v>
      </c>
      <c r="O2816">
        <v>64</v>
      </c>
      <c r="P2816" t="b">
        <v>1</v>
      </c>
      <c r="Q2816" t="s">
        <v>8271</v>
      </c>
      <c r="R2816" s="5">
        <f>Table1[[#This Row],[pledged]]/D2816</f>
        <v>1.0773333333333333</v>
      </c>
      <c r="S2816" s="6">
        <f>IFERROR(Table1[[#This Row],[pledged]]/Table1[[#This Row],[backers_count]],0)</f>
        <v>25.25</v>
      </c>
      <c r="T2816" s="5" t="s">
        <v>8317</v>
      </c>
      <c r="U2816" s="5" t="s">
        <v>8318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 t="str">
        <f>TEXT(((Table1[[#This Row],[deadline]]/60/60)/24)+DATE(1970,1,1),"mmm")</f>
        <v>Aug</v>
      </c>
      <c r="K2817" s="14" t="str">
        <f>TEXT(((Table1[[#This Row],[deadline]]/60/60)/24)+DATE(1970,1,1),"yyyy")</f>
        <v>2016</v>
      </c>
      <c r="L2817">
        <v>1468003109</v>
      </c>
      <c r="M2817">
        <f>((Table1[[#This Row],[launched_at]]/60/60)/24)+DATE(1970,1,1)+(-5/24)</f>
        <v>42559.568391203698</v>
      </c>
      <c r="N2817" t="b">
        <v>0</v>
      </c>
      <c r="O2817">
        <v>14</v>
      </c>
      <c r="P2817" t="b">
        <v>1</v>
      </c>
      <c r="Q2817" t="s">
        <v>8271</v>
      </c>
      <c r="R2817" s="5">
        <f>Table1[[#This Row],[pledged]]/D2817</f>
        <v>2.42</v>
      </c>
      <c r="S2817" s="6">
        <f>IFERROR(Table1[[#This Row],[pledged]]/Table1[[#This Row],[backers_count]],0)</f>
        <v>43.214285714285715</v>
      </c>
      <c r="T2817" s="5" t="s">
        <v>8317</v>
      </c>
      <c r="U2817" s="5" t="s">
        <v>8318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 t="str">
        <f>TEXT(((Table1[[#This Row],[deadline]]/60/60)/24)+DATE(1970,1,1),"mmm")</f>
        <v>Aug</v>
      </c>
      <c r="K2818" s="14" t="str">
        <f>TEXT(((Table1[[#This Row],[deadline]]/60/60)/24)+DATE(1970,1,1),"yyyy")</f>
        <v>2015</v>
      </c>
      <c r="L2818">
        <v>1435921992</v>
      </c>
      <c r="M2818">
        <f>((Table1[[#This Row],[launched_at]]/60/60)/24)+DATE(1970,1,1)+(-5/24)</f>
        <v>42188.259166666663</v>
      </c>
      <c r="N2818" t="b">
        <v>0</v>
      </c>
      <c r="O2818">
        <v>169</v>
      </c>
      <c r="P2818" t="b">
        <v>1</v>
      </c>
      <c r="Q2818" t="s">
        <v>8271</v>
      </c>
      <c r="R2818" s="5">
        <f>Table1[[#This Row],[pledged]]/D2818</f>
        <v>1.4156666666666666</v>
      </c>
      <c r="S2818" s="6">
        <f>IFERROR(Table1[[#This Row],[pledged]]/Table1[[#This Row],[backers_count]],0)</f>
        <v>25.130177514792898</v>
      </c>
      <c r="T2818" s="5" t="s">
        <v>8317</v>
      </c>
      <c r="U2818" s="5" t="s">
        <v>8318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 t="str">
        <f>TEXT(((Table1[[#This Row],[deadline]]/60/60)/24)+DATE(1970,1,1),"mmm")</f>
        <v>Feb</v>
      </c>
      <c r="K2819" s="14" t="str">
        <f>TEXT(((Table1[[#This Row],[deadline]]/60/60)/24)+DATE(1970,1,1),"yyyy")</f>
        <v>2015</v>
      </c>
      <c r="L2819">
        <v>1421680462</v>
      </c>
      <c r="M2819">
        <f>((Table1[[#This Row],[launched_at]]/60/60)/24)+DATE(1970,1,1)+(-5/24)</f>
        <v>42023.42664351852</v>
      </c>
      <c r="N2819" t="b">
        <v>0</v>
      </c>
      <c r="O2819">
        <v>33</v>
      </c>
      <c r="P2819" t="b">
        <v>1</v>
      </c>
      <c r="Q2819" t="s">
        <v>8271</v>
      </c>
      <c r="R2819" s="5">
        <f>Table1[[#This Row],[pledged]]/D2819</f>
        <v>1.3</v>
      </c>
      <c r="S2819" s="6">
        <f>IFERROR(Table1[[#This Row],[pledged]]/Table1[[#This Row],[backers_count]],0)</f>
        <v>23.636363636363637</v>
      </c>
      <c r="T2819" s="5" t="s">
        <v>8317</v>
      </c>
      <c r="U2819" s="5" t="s">
        <v>8318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 t="str">
        <f>TEXT(((Table1[[#This Row],[deadline]]/60/60)/24)+DATE(1970,1,1),"mmm")</f>
        <v>Sep</v>
      </c>
      <c r="K2820" s="14" t="str">
        <f>TEXT(((Table1[[#This Row],[deadline]]/60/60)/24)+DATE(1970,1,1),"yyyy")</f>
        <v>2015</v>
      </c>
      <c r="L2820">
        <v>1441290086</v>
      </c>
      <c r="M2820">
        <f>((Table1[[#This Row],[launched_at]]/60/60)/24)+DATE(1970,1,1)+(-5/24)</f>
        <v>42250.389884259253</v>
      </c>
      <c r="N2820" t="b">
        <v>0</v>
      </c>
      <c r="O2820">
        <v>102</v>
      </c>
      <c r="P2820" t="b">
        <v>1</v>
      </c>
      <c r="Q2820" t="s">
        <v>8271</v>
      </c>
      <c r="R2820" s="5">
        <f>Table1[[#This Row],[pledged]]/D2820</f>
        <v>1.0603</v>
      </c>
      <c r="S2820" s="6">
        <f>IFERROR(Table1[[#This Row],[pledged]]/Table1[[#This Row],[backers_count]],0)</f>
        <v>103.95098039215686</v>
      </c>
      <c r="T2820" s="5" t="s">
        <v>8317</v>
      </c>
      <c r="U2820" s="5" t="s">
        <v>8318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 t="str">
        <f>TEXT(((Table1[[#This Row],[deadline]]/60/60)/24)+DATE(1970,1,1),"mmm")</f>
        <v>Jun</v>
      </c>
      <c r="K2821" s="14" t="str">
        <f>TEXT(((Table1[[#This Row],[deadline]]/60/60)/24)+DATE(1970,1,1),"yyyy")</f>
        <v>2015</v>
      </c>
      <c r="L2821">
        <v>1431693409</v>
      </c>
      <c r="M2821">
        <f>((Table1[[#This Row],[launched_at]]/60/60)/24)+DATE(1970,1,1)+(-5/24)</f>
        <v>42139.317233796297</v>
      </c>
      <c r="N2821" t="b">
        <v>0</v>
      </c>
      <c r="O2821">
        <v>104</v>
      </c>
      <c r="P2821" t="b">
        <v>1</v>
      </c>
      <c r="Q2821" t="s">
        <v>8271</v>
      </c>
      <c r="R2821" s="5">
        <f>Table1[[#This Row],[pledged]]/D2821</f>
        <v>1.048</v>
      </c>
      <c r="S2821" s="6">
        <f>IFERROR(Table1[[#This Row],[pledged]]/Table1[[#This Row],[backers_count]],0)</f>
        <v>50.384615384615387</v>
      </c>
      <c r="T2821" s="5" t="s">
        <v>8317</v>
      </c>
      <c r="U2821" s="5" t="s">
        <v>8318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 t="str">
        <f>TEXT(((Table1[[#This Row],[deadline]]/60/60)/24)+DATE(1970,1,1),"mmm")</f>
        <v>Feb</v>
      </c>
      <c r="K2822" s="14" t="str">
        <f>TEXT(((Table1[[#This Row],[deadline]]/60/60)/24)+DATE(1970,1,1),"yyyy")</f>
        <v>2016</v>
      </c>
      <c r="L2822">
        <v>1454337589</v>
      </c>
      <c r="M2822">
        <f>((Table1[[#This Row],[launched_at]]/60/60)/24)+DATE(1970,1,1)+(-5/24)</f>
        <v>42401.402650462966</v>
      </c>
      <c r="N2822" t="b">
        <v>0</v>
      </c>
      <c r="O2822">
        <v>20</v>
      </c>
      <c r="P2822" t="b">
        <v>1</v>
      </c>
      <c r="Q2822" t="s">
        <v>8271</v>
      </c>
      <c r="R2822" s="5">
        <f>Table1[[#This Row],[pledged]]/D2822</f>
        <v>1.36</v>
      </c>
      <c r="S2822" s="6">
        <f>IFERROR(Table1[[#This Row],[pledged]]/Table1[[#This Row],[backers_count]],0)</f>
        <v>13.6</v>
      </c>
      <c r="T2822" s="5" t="s">
        <v>8317</v>
      </c>
      <c r="U2822" s="5" t="s">
        <v>8318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 t="str">
        <f>TEXT(((Table1[[#This Row],[deadline]]/60/60)/24)+DATE(1970,1,1),"mmm")</f>
        <v>Sep</v>
      </c>
      <c r="K2823" s="14" t="str">
        <f>TEXT(((Table1[[#This Row],[deadline]]/60/60)/24)+DATE(1970,1,1),"yyyy")</f>
        <v>2014</v>
      </c>
      <c r="L2823">
        <v>1408918135</v>
      </c>
      <c r="M2823">
        <f>((Table1[[#This Row],[launched_at]]/60/60)/24)+DATE(1970,1,1)+(-5/24)</f>
        <v>41875.714525462965</v>
      </c>
      <c r="N2823" t="b">
        <v>0</v>
      </c>
      <c r="O2823">
        <v>35</v>
      </c>
      <c r="P2823" t="b">
        <v>1</v>
      </c>
      <c r="Q2823" t="s">
        <v>8271</v>
      </c>
      <c r="R2823" s="5">
        <f>Table1[[#This Row],[pledged]]/D2823</f>
        <v>1</v>
      </c>
      <c r="S2823" s="6">
        <f>IFERROR(Table1[[#This Row],[pledged]]/Table1[[#This Row],[backers_count]],0)</f>
        <v>28.571428571428573</v>
      </c>
      <c r="T2823" s="5" t="s">
        <v>8317</v>
      </c>
      <c r="U2823" s="5" t="s">
        <v>8318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 t="str">
        <f>TEXT(((Table1[[#This Row],[deadline]]/60/60)/24)+DATE(1970,1,1),"mmm")</f>
        <v>Mar</v>
      </c>
      <c r="K2824" s="14" t="str">
        <f>TEXT(((Table1[[#This Row],[deadline]]/60/60)/24)+DATE(1970,1,1),"yyyy")</f>
        <v>2015</v>
      </c>
      <c r="L2824">
        <v>1424881492</v>
      </c>
      <c r="M2824">
        <f>((Table1[[#This Row],[launched_at]]/60/60)/24)+DATE(1970,1,1)+(-5/24)</f>
        <v>42060.475601851846</v>
      </c>
      <c r="N2824" t="b">
        <v>0</v>
      </c>
      <c r="O2824">
        <v>94</v>
      </c>
      <c r="P2824" t="b">
        <v>1</v>
      </c>
      <c r="Q2824" t="s">
        <v>8271</v>
      </c>
      <c r="R2824" s="5">
        <f>Table1[[#This Row],[pledged]]/D2824</f>
        <v>1</v>
      </c>
      <c r="S2824" s="6">
        <f>IFERROR(Table1[[#This Row],[pledged]]/Table1[[#This Row],[backers_count]],0)</f>
        <v>63.829787234042556</v>
      </c>
      <c r="T2824" s="5" t="s">
        <v>8317</v>
      </c>
      <c r="U2824" s="5" t="s">
        <v>8318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 t="str">
        <f>TEXT(((Table1[[#This Row],[deadline]]/60/60)/24)+DATE(1970,1,1),"mmm")</f>
        <v>Mar</v>
      </c>
      <c r="K2825" s="14" t="str">
        <f>TEXT(((Table1[[#This Row],[deadline]]/60/60)/24)+DATE(1970,1,1),"yyyy")</f>
        <v>2015</v>
      </c>
      <c r="L2825">
        <v>1425428206</v>
      </c>
      <c r="M2825">
        <f>((Table1[[#This Row],[launched_at]]/60/60)/24)+DATE(1970,1,1)+(-5/24)</f>
        <v>42066.803310185183</v>
      </c>
      <c r="N2825" t="b">
        <v>0</v>
      </c>
      <c r="O2825">
        <v>14</v>
      </c>
      <c r="P2825" t="b">
        <v>1</v>
      </c>
      <c r="Q2825" t="s">
        <v>8271</v>
      </c>
      <c r="R2825" s="5">
        <f>Table1[[#This Row],[pledged]]/D2825</f>
        <v>1.24</v>
      </c>
      <c r="S2825" s="6">
        <f>IFERROR(Table1[[#This Row],[pledged]]/Table1[[#This Row],[backers_count]],0)</f>
        <v>8.8571428571428577</v>
      </c>
      <c r="T2825" s="5" t="s">
        <v>8317</v>
      </c>
      <c r="U2825" s="5" t="s">
        <v>8318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 t="str">
        <f>TEXT(((Table1[[#This Row],[deadline]]/60/60)/24)+DATE(1970,1,1),"mmm")</f>
        <v>Jun</v>
      </c>
      <c r="K2826" s="14" t="str">
        <f>TEXT(((Table1[[#This Row],[deadline]]/60/60)/24)+DATE(1970,1,1),"yyyy")</f>
        <v>2015</v>
      </c>
      <c r="L2826">
        <v>1431412196</v>
      </c>
      <c r="M2826">
        <f>((Table1[[#This Row],[launched_at]]/60/60)/24)+DATE(1970,1,1)+(-5/24)</f>
        <v>42136.0624537037</v>
      </c>
      <c r="N2826" t="b">
        <v>0</v>
      </c>
      <c r="O2826">
        <v>15</v>
      </c>
      <c r="P2826" t="b">
        <v>1</v>
      </c>
      <c r="Q2826" t="s">
        <v>8271</v>
      </c>
      <c r="R2826" s="5">
        <f>Table1[[#This Row],[pledged]]/D2826</f>
        <v>1.1692307692307693</v>
      </c>
      <c r="S2826" s="6">
        <f>IFERROR(Table1[[#This Row],[pledged]]/Table1[[#This Row],[backers_count]],0)</f>
        <v>50.666666666666664</v>
      </c>
      <c r="T2826" s="5" t="s">
        <v>8317</v>
      </c>
      <c r="U2826" s="5" t="s">
        <v>8318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 t="str">
        <f>TEXT(((Table1[[#This Row],[deadline]]/60/60)/24)+DATE(1970,1,1),"mmm")</f>
        <v>Dec</v>
      </c>
      <c r="K2827" s="14" t="str">
        <f>TEXT(((Table1[[#This Row],[deadline]]/60/60)/24)+DATE(1970,1,1),"yyyy")</f>
        <v>2015</v>
      </c>
      <c r="L2827">
        <v>1446663686</v>
      </c>
      <c r="M2827">
        <f>((Table1[[#This Row],[launched_at]]/60/60)/24)+DATE(1970,1,1)+(-5/24)</f>
        <v>42312.584328703706</v>
      </c>
      <c r="N2827" t="b">
        <v>0</v>
      </c>
      <c r="O2827">
        <v>51</v>
      </c>
      <c r="P2827" t="b">
        <v>1</v>
      </c>
      <c r="Q2827" t="s">
        <v>8271</v>
      </c>
      <c r="R2827" s="5">
        <f>Table1[[#This Row],[pledged]]/D2827</f>
        <v>1.0333333333333334</v>
      </c>
      <c r="S2827" s="6">
        <f>IFERROR(Table1[[#This Row],[pledged]]/Table1[[#This Row],[backers_count]],0)</f>
        <v>60.784313725490193</v>
      </c>
      <c r="T2827" s="5" t="s">
        <v>8317</v>
      </c>
      <c r="U2827" s="5" t="s">
        <v>8318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 t="str">
        <f>TEXT(((Table1[[#This Row],[deadline]]/60/60)/24)+DATE(1970,1,1),"mmm")</f>
        <v>Jul</v>
      </c>
      <c r="K2828" s="14" t="str">
        <f>TEXT(((Table1[[#This Row],[deadline]]/60/60)/24)+DATE(1970,1,1),"yyyy")</f>
        <v>2015</v>
      </c>
      <c r="L2828">
        <v>1434415812</v>
      </c>
      <c r="M2828">
        <f>((Table1[[#This Row],[launched_at]]/60/60)/24)+DATE(1970,1,1)+(-5/24)</f>
        <v>42170.826527777775</v>
      </c>
      <c r="N2828" t="b">
        <v>0</v>
      </c>
      <c r="O2828">
        <v>19</v>
      </c>
      <c r="P2828" t="b">
        <v>1</v>
      </c>
      <c r="Q2828" t="s">
        <v>8271</v>
      </c>
      <c r="R2828" s="5">
        <f>Table1[[#This Row],[pledged]]/D2828</f>
        <v>1.0774999999999999</v>
      </c>
      <c r="S2828" s="6">
        <f>IFERROR(Table1[[#This Row],[pledged]]/Table1[[#This Row],[backers_count]],0)</f>
        <v>113.42105263157895</v>
      </c>
      <c r="T2828" s="5" t="s">
        <v>8317</v>
      </c>
      <c r="U2828" s="5" t="s">
        <v>8318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 t="str">
        <f>TEXT(((Table1[[#This Row],[deadline]]/60/60)/24)+DATE(1970,1,1),"mmm")</f>
        <v>Jun</v>
      </c>
      <c r="K2829" s="14" t="str">
        <f>TEXT(((Table1[[#This Row],[deadline]]/60/60)/24)+DATE(1970,1,1),"yyyy")</f>
        <v>2016</v>
      </c>
      <c r="L2829">
        <v>1462379066</v>
      </c>
      <c r="M2829">
        <f>((Table1[[#This Row],[launched_at]]/60/60)/24)+DATE(1970,1,1)+(-5/24)</f>
        <v>42494.475300925922</v>
      </c>
      <c r="N2829" t="b">
        <v>0</v>
      </c>
      <c r="O2829">
        <v>23</v>
      </c>
      <c r="P2829" t="b">
        <v>1</v>
      </c>
      <c r="Q2829" t="s">
        <v>8271</v>
      </c>
      <c r="R2829" s="5">
        <f>Table1[[#This Row],[pledged]]/D2829</f>
        <v>1.2024999999999999</v>
      </c>
      <c r="S2829" s="6">
        <f>IFERROR(Table1[[#This Row],[pledged]]/Table1[[#This Row],[backers_count]],0)</f>
        <v>104.56521739130434</v>
      </c>
      <c r="T2829" s="5" t="s">
        <v>8317</v>
      </c>
      <c r="U2829" s="5" t="s">
        <v>8318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 t="str">
        <f>TEXT(((Table1[[#This Row],[deadline]]/60/60)/24)+DATE(1970,1,1),"mmm")</f>
        <v>Oct</v>
      </c>
      <c r="K2830" s="14" t="str">
        <f>TEXT(((Table1[[#This Row],[deadline]]/60/60)/24)+DATE(1970,1,1),"yyyy")</f>
        <v>2015</v>
      </c>
      <c r="L2830">
        <v>1441606869</v>
      </c>
      <c r="M2830">
        <f>((Table1[[#This Row],[launched_at]]/60/60)/24)+DATE(1970,1,1)+(-5/24)</f>
        <v>42254.056354166663</v>
      </c>
      <c r="N2830" t="b">
        <v>0</v>
      </c>
      <c r="O2830">
        <v>97</v>
      </c>
      <c r="P2830" t="b">
        <v>1</v>
      </c>
      <c r="Q2830" t="s">
        <v>8271</v>
      </c>
      <c r="R2830" s="5">
        <f>Table1[[#This Row],[pledged]]/D2830</f>
        <v>1.0037894736842106</v>
      </c>
      <c r="S2830" s="6">
        <f>IFERROR(Table1[[#This Row],[pledged]]/Table1[[#This Row],[backers_count]],0)</f>
        <v>98.30927835051547</v>
      </c>
      <c r="T2830" s="5" t="s">
        <v>8317</v>
      </c>
      <c r="U2830" s="5" t="s">
        <v>8318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 t="str">
        <f>TEXT(((Table1[[#This Row],[deadline]]/60/60)/24)+DATE(1970,1,1),"mmm")</f>
        <v>Jun</v>
      </c>
      <c r="K2831" s="14" t="str">
        <f>TEXT(((Table1[[#This Row],[deadline]]/60/60)/24)+DATE(1970,1,1),"yyyy")</f>
        <v>2016</v>
      </c>
      <c r="L2831">
        <v>1462443918</v>
      </c>
      <c r="M2831">
        <f>((Table1[[#This Row],[launched_at]]/60/60)/24)+DATE(1970,1,1)+(-5/24)</f>
        <v>42495.225902777776</v>
      </c>
      <c r="N2831" t="b">
        <v>0</v>
      </c>
      <c r="O2831">
        <v>76</v>
      </c>
      <c r="P2831" t="b">
        <v>1</v>
      </c>
      <c r="Q2831" t="s">
        <v>8271</v>
      </c>
      <c r="R2831" s="5">
        <f>Table1[[#This Row],[pledged]]/D2831</f>
        <v>1.0651999999999999</v>
      </c>
      <c r="S2831" s="6">
        <f>IFERROR(Table1[[#This Row],[pledged]]/Table1[[#This Row],[backers_count]],0)</f>
        <v>35.039473684210527</v>
      </c>
      <c r="T2831" s="5" t="s">
        <v>8317</v>
      </c>
      <c r="U2831" s="5" t="s">
        <v>8318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 t="str">
        <f>TEXT(((Table1[[#This Row],[deadline]]/60/60)/24)+DATE(1970,1,1),"mmm")</f>
        <v>May</v>
      </c>
      <c r="K2832" s="14" t="str">
        <f>TEXT(((Table1[[#This Row],[deadline]]/60/60)/24)+DATE(1970,1,1),"yyyy")</f>
        <v>2014</v>
      </c>
      <c r="L2832">
        <v>1398802148</v>
      </c>
      <c r="M2832">
        <f>((Table1[[#This Row],[launched_at]]/60/60)/24)+DATE(1970,1,1)+(-5/24)</f>
        <v>41758.631342592591</v>
      </c>
      <c r="N2832" t="b">
        <v>0</v>
      </c>
      <c r="O2832">
        <v>11</v>
      </c>
      <c r="P2832" t="b">
        <v>1</v>
      </c>
      <c r="Q2832" t="s">
        <v>8271</v>
      </c>
      <c r="R2832" s="5">
        <f>Table1[[#This Row],[pledged]]/D2832</f>
        <v>1</v>
      </c>
      <c r="S2832" s="6">
        <f>IFERROR(Table1[[#This Row],[pledged]]/Table1[[#This Row],[backers_count]],0)</f>
        <v>272.72727272727275</v>
      </c>
      <c r="T2832" s="5" t="s">
        <v>8317</v>
      </c>
      <c r="U2832" s="5" t="s">
        <v>8318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 t="str">
        <f>TEXT(((Table1[[#This Row],[deadline]]/60/60)/24)+DATE(1970,1,1),"mmm")</f>
        <v>Jul</v>
      </c>
      <c r="K2833" s="14" t="str">
        <f>TEXT(((Table1[[#This Row],[deadline]]/60/60)/24)+DATE(1970,1,1),"yyyy")</f>
        <v>2015</v>
      </c>
      <c r="L2833">
        <v>1434484070</v>
      </c>
      <c r="M2833">
        <f>((Table1[[#This Row],[launched_at]]/60/60)/24)+DATE(1970,1,1)+(-5/24)</f>
        <v>42171.616550925923</v>
      </c>
      <c r="N2833" t="b">
        <v>0</v>
      </c>
      <c r="O2833">
        <v>52</v>
      </c>
      <c r="P2833" t="b">
        <v>1</v>
      </c>
      <c r="Q2833" t="s">
        <v>8271</v>
      </c>
      <c r="R2833" s="5">
        <f>Table1[[#This Row],[pledged]]/D2833</f>
        <v>1.1066666666666667</v>
      </c>
      <c r="S2833" s="6">
        <f>IFERROR(Table1[[#This Row],[pledged]]/Table1[[#This Row],[backers_count]],0)</f>
        <v>63.846153846153847</v>
      </c>
      <c r="T2833" s="5" t="s">
        <v>8317</v>
      </c>
      <c r="U2833" s="5" t="s">
        <v>8318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 t="str">
        <f>TEXT(((Table1[[#This Row],[deadline]]/60/60)/24)+DATE(1970,1,1),"mmm")</f>
        <v>Nov</v>
      </c>
      <c r="K2834" s="14" t="str">
        <f>TEXT(((Table1[[#This Row],[deadline]]/60/60)/24)+DATE(1970,1,1),"yyyy")</f>
        <v>2014</v>
      </c>
      <c r="L2834">
        <v>1414342894</v>
      </c>
      <c r="M2834">
        <f>((Table1[[#This Row],[launched_at]]/60/60)/24)+DATE(1970,1,1)+(-5/24)</f>
        <v>41938.501087962963</v>
      </c>
      <c r="N2834" t="b">
        <v>0</v>
      </c>
      <c r="O2834">
        <v>95</v>
      </c>
      <c r="P2834" t="b">
        <v>1</v>
      </c>
      <c r="Q2834" t="s">
        <v>8271</v>
      </c>
      <c r="R2834" s="5">
        <f>Table1[[#This Row],[pledged]]/D2834</f>
        <v>1.1471959999999999</v>
      </c>
      <c r="S2834" s="6">
        <f>IFERROR(Table1[[#This Row],[pledged]]/Table1[[#This Row],[backers_count]],0)</f>
        <v>30.189368421052631</v>
      </c>
      <c r="T2834" s="5" t="s">
        <v>8317</v>
      </c>
      <c r="U2834" s="5" t="s">
        <v>8318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 t="str">
        <f>TEXT(((Table1[[#This Row],[deadline]]/60/60)/24)+DATE(1970,1,1),"mmm")</f>
        <v>Oct</v>
      </c>
      <c r="K2835" s="14" t="str">
        <f>TEXT(((Table1[[#This Row],[deadline]]/60/60)/24)+DATE(1970,1,1),"yyyy")</f>
        <v>2015</v>
      </c>
      <c r="L2835">
        <v>1442804633</v>
      </c>
      <c r="M2835">
        <f>((Table1[[#This Row],[launched_at]]/60/60)/24)+DATE(1970,1,1)+(-5/24)</f>
        <v>42267.919363425921</v>
      </c>
      <c r="N2835" t="b">
        <v>0</v>
      </c>
      <c r="O2835">
        <v>35</v>
      </c>
      <c r="P2835" t="b">
        <v>1</v>
      </c>
      <c r="Q2835" t="s">
        <v>8271</v>
      </c>
      <c r="R2835" s="5">
        <f>Table1[[#This Row],[pledged]]/D2835</f>
        <v>1.0825925925925926</v>
      </c>
      <c r="S2835" s="6">
        <f>IFERROR(Table1[[#This Row],[pledged]]/Table1[[#This Row],[backers_count]],0)</f>
        <v>83.51428571428572</v>
      </c>
      <c r="T2835" s="5" t="s">
        <v>8317</v>
      </c>
      <c r="U2835" s="5" t="s">
        <v>8318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 t="str">
        <f>TEXT(((Table1[[#This Row],[deadline]]/60/60)/24)+DATE(1970,1,1),"mmm")</f>
        <v>Jan</v>
      </c>
      <c r="K2836" s="14" t="str">
        <f>TEXT(((Table1[[#This Row],[deadline]]/60/60)/24)+DATE(1970,1,1),"yyyy")</f>
        <v>2015</v>
      </c>
      <c r="L2836">
        <v>1421362930</v>
      </c>
      <c r="M2836">
        <f>((Table1[[#This Row],[launched_at]]/60/60)/24)+DATE(1970,1,1)+(-5/24)</f>
        <v>42019.751504629625</v>
      </c>
      <c r="N2836" t="b">
        <v>0</v>
      </c>
      <c r="O2836">
        <v>21</v>
      </c>
      <c r="P2836" t="b">
        <v>1</v>
      </c>
      <c r="Q2836" t="s">
        <v>8271</v>
      </c>
      <c r="R2836" s="5">
        <f>Table1[[#This Row],[pledged]]/D2836</f>
        <v>1.7</v>
      </c>
      <c r="S2836" s="6">
        <f>IFERROR(Table1[[#This Row],[pledged]]/Table1[[#This Row],[backers_count]],0)</f>
        <v>64.761904761904759</v>
      </c>
      <c r="T2836" s="5" t="s">
        <v>8317</v>
      </c>
      <c r="U2836" s="5" t="s">
        <v>8318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 t="str">
        <f>TEXT(((Table1[[#This Row],[deadline]]/60/60)/24)+DATE(1970,1,1),"mmm")</f>
        <v>Dec</v>
      </c>
      <c r="K2837" s="14" t="str">
        <f>TEXT(((Table1[[#This Row],[deadline]]/60/60)/24)+DATE(1970,1,1),"yyyy")</f>
        <v>2015</v>
      </c>
      <c r="L2837">
        <v>1446742417</v>
      </c>
      <c r="M2837">
        <f>((Table1[[#This Row],[launched_at]]/60/60)/24)+DATE(1970,1,1)+(-5/24)</f>
        <v>42313.495567129627</v>
      </c>
      <c r="N2837" t="b">
        <v>0</v>
      </c>
      <c r="O2837">
        <v>93</v>
      </c>
      <c r="P2837" t="b">
        <v>1</v>
      </c>
      <c r="Q2837" t="s">
        <v>8271</v>
      </c>
      <c r="R2837" s="5">
        <f>Table1[[#This Row],[pledged]]/D2837</f>
        <v>1.8709899999999999</v>
      </c>
      <c r="S2837" s="6">
        <f>IFERROR(Table1[[#This Row],[pledged]]/Table1[[#This Row],[backers_count]],0)</f>
        <v>20.118172043010752</v>
      </c>
      <c r="T2837" s="5" t="s">
        <v>8317</v>
      </c>
      <c r="U2837" s="5" t="s">
        <v>8318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 t="str">
        <f>TEXT(((Table1[[#This Row],[deadline]]/60/60)/24)+DATE(1970,1,1),"mmm")</f>
        <v>Feb</v>
      </c>
      <c r="K2838" s="14" t="str">
        <f>TEXT(((Table1[[#This Row],[deadline]]/60/60)/24)+DATE(1970,1,1),"yyyy")</f>
        <v>2017</v>
      </c>
      <c r="L2838">
        <v>1484115418</v>
      </c>
      <c r="M2838">
        <f>((Table1[[#This Row],[launched_at]]/60/60)/24)+DATE(1970,1,1)+(-5/24)</f>
        <v>42746.053449074076</v>
      </c>
      <c r="N2838" t="b">
        <v>0</v>
      </c>
      <c r="O2838">
        <v>11</v>
      </c>
      <c r="P2838" t="b">
        <v>1</v>
      </c>
      <c r="Q2838" t="s">
        <v>8271</v>
      </c>
      <c r="R2838" s="5">
        <f>Table1[[#This Row],[pledged]]/D2838</f>
        <v>1.0777777777777777</v>
      </c>
      <c r="S2838" s="6">
        <f>IFERROR(Table1[[#This Row],[pledged]]/Table1[[#This Row],[backers_count]],0)</f>
        <v>44.090909090909093</v>
      </c>
      <c r="T2838" s="5" t="s">
        <v>8317</v>
      </c>
      <c r="U2838" s="5" t="s">
        <v>8318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 t="str">
        <f>TEXT(((Table1[[#This Row],[deadline]]/60/60)/24)+DATE(1970,1,1),"mmm")</f>
        <v>Dec</v>
      </c>
      <c r="K2839" s="14" t="str">
        <f>TEXT(((Table1[[#This Row],[deadline]]/60/60)/24)+DATE(1970,1,1),"yyyy")</f>
        <v>2015</v>
      </c>
      <c r="L2839">
        <v>1446241684</v>
      </c>
      <c r="M2839">
        <f>((Table1[[#This Row],[launched_at]]/60/60)/24)+DATE(1970,1,1)+(-5/24)</f>
        <v>42307.700046296297</v>
      </c>
      <c r="N2839" t="b">
        <v>0</v>
      </c>
      <c r="O2839">
        <v>21</v>
      </c>
      <c r="P2839" t="b">
        <v>1</v>
      </c>
      <c r="Q2839" t="s">
        <v>8271</v>
      </c>
      <c r="R2839" s="5">
        <f>Table1[[#This Row],[pledged]]/D2839</f>
        <v>1</v>
      </c>
      <c r="S2839" s="6">
        <f>IFERROR(Table1[[#This Row],[pledged]]/Table1[[#This Row],[backers_count]],0)</f>
        <v>40.476190476190474</v>
      </c>
      <c r="T2839" s="5" t="s">
        <v>8317</v>
      </c>
      <c r="U2839" s="5" t="s">
        <v>8318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 t="str">
        <f>TEXT(((Table1[[#This Row],[deadline]]/60/60)/24)+DATE(1970,1,1),"mmm")</f>
        <v>Aug</v>
      </c>
      <c r="K2840" s="14" t="str">
        <f>TEXT(((Table1[[#This Row],[deadline]]/60/60)/24)+DATE(1970,1,1),"yyyy")</f>
        <v>2014</v>
      </c>
      <c r="L2840">
        <v>1406039696</v>
      </c>
      <c r="M2840">
        <f>((Table1[[#This Row],[launched_at]]/60/60)/24)+DATE(1970,1,1)+(-5/24)</f>
        <v>41842.399259259255</v>
      </c>
      <c r="N2840" t="b">
        <v>0</v>
      </c>
      <c r="O2840">
        <v>54</v>
      </c>
      <c r="P2840" t="b">
        <v>1</v>
      </c>
      <c r="Q2840" t="s">
        <v>8271</v>
      </c>
      <c r="R2840" s="5">
        <f>Table1[[#This Row],[pledged]]/D2840</f>
        <v>1.2024999999999999</v>
      </c>
      <c r="S2840" s="6">
        <f>IFERROR(Table1[[#This Row],[pledged]]/Table1[[#This Row],[backers_count]],0)</f>
        <v>44.537037037037038</v>
      </c>
      <c r="T2840" s="5" t="s">
        <v>8317</v>
      </c>
      <c r="U2840" s="5" t="s">
        <v>8318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 t="str">
        <f>TEXT(((Table1[[#This Row],[deadline]]/60/60)/24)+DATE(1970,1,1),"mmm")</f>
        <v>Aug</v>
      </c>
      <c r="K2841" s="14" t="str">
        <f>TEXT(((Table1[[#This Row],[deadline]]/60/60)/24)+DATE(1970,1,1),"yyyy")</f>
        <v>2014</v>
      </c>
      <c r="L2841">
        <v>1406958354</v>
      </c>
      <c r="M2841">
        <f>((Table1[[#This Row],[launched_at]]/60/60)/24)+DATE(1970,1,1)+(-5/24)</f>
        <v>41853.031874999993</v>
      </c>
      <c r="N2841" t="b">
        <v>0</v>
      </c>
      <c r="O2841">
        <v>31</v>
      </c>
      <c r="P2841" t="b">
        <v>1</v>
      </c>
      <c r="Q2841" t="s">
        <v>8271</v>
      </c>
      <c r="R2841" s="5">
        <f>Table1[[#This Row],[pledged]]/D2841</f>
        <v>1.1142857142857143</v>
      </c>
      <c r="S2841" s="6">
        <f>IFERROR(Table1[[#This Row],[pledged]]/Table1[[#This Row],[backers_count]],0)</f>
        <v>125.80645161290323</v>
      </c>
      <c r="T2841" s="5" t="s">
        <v>8317</v>
      </c>
      <c r="U2841" s="5" t="s">
        <v>8318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 t="str">
        <f>TEXT(((Table1[[#This Row],[deadline]]/60/60)/24)+DATE(1970,1,1),"mmm")</f>
        <v>Mar</v>
      </c>
      <c r="K2842" s="14" t="str">
        <f>TEXT(((Table1[[#This Row],[deadline]]/60/60)/24)+DATE(1970,1,1),"yyyy")</f>
        <v>2015</v>
      </c>
      <c r="L2842">
        <v>1424825479</v>
      </c>
      <c r="M2842">
        <f>((Table1[[#This Row],[launched_at]]/60/60)/24)+DATE(1970,1,1)+(-5/24)</f>
        <v>42059.827303240738</v>
      </c>
      <c r="N2842" t="b">
        <v>0</v>
      </c>
      <c r="O2842">
        <v>132</v>
      </c>
      <c r="P2842" t="b">
        <v>1</v>
      </c>
      <c r="Q2842" t="s">
        <v>8271</v>
      </c>
      <c r="R2842" s="5">
        <f>Table1[[#This Row],[pledged]]/D2842</f>
        <v>1.04</v>
      </c>
      <c r="S2842" s="6">
        <f>IFERROR(Table1[[#This Row],[pledged]]/Table1[[#This Row],[backers_count]],0)</f>
        <v>19.696969696969695</v>
      </c>
      <c r="T2842" s="5" t="s">
        <v>8317</v>
      </c>
      <c r="U2842" s="5" t="s">
        <v>8318</v>
      </c>
    </row>
    <row r="2843" spans="1:21" ht="45" x14ac:dyDescent="0.2">
      <c r="A2843">
        <v>1542</v>
      </c>
      <c r="B2843" s="3" t="s">
        <v>1543</v>
      </c>
      <c r="C2843" s="3" t="s">
        <v>5652</v>
      </c>
      <c r="D2843">
        <v>500</v>
      </c>
      <c r="E2843">
        <v>20</v>
      </c>
      <c r="F2843" t="s">
        <v>8221</v>
      </c>
      <c r="G2843" t="s">
        <v>8229</v>
      </c>
      <c r="H2843" t="s">
        <v>8251</v>
      </c>
      <c r="I2843">
        <v>1435708500</v>
      </c>
      <c r="J2843" s="14" t="str">
        <f>TEXT(((Table1[[#This Row],[deadline]]/60/60)/24)+DATE(1970,1,1),"mmm")</f>
        <v>Jun</v>
      </c>
      <c r="K2843" s="14" t="str">
        <f>TEXT(((Table1[[#This Row],[deadline]]/60/60)/24)+DATE(1970,1,1),"yyyy")</f>
        <v>2015</v>
      </c>
      <c r="L2843">
        <v>1434412500</v>
      </c>
      <c r="M2843">
        <f>((Table1[[#This Row],[launched_at]]/60/60)/24)+DATE(1970,1,1)+(-5/24)</f>
        <v>42170.788194444445</v>
      </c>
      <c r="N2843" t="b">
        <v>0</v>
      </c>
      <c r="O2843">
        <v>1</v>
      </c>
      <c r="P2843" t="b">
        <v>0</v>
      </c>
      <c r="Q2843" t="s">
        <v>8289</v>
      </c>
      <c r="R2843" s="5">
        <f>Table1[[#This Row],[pledged]]/D2843</f>
        <v>0.04</v>
      </c>
      <c r="S2843" s="6">
        <f>IFERROR(Table1[[#This Row],[pledged]]/Table1[[#This Row],[backers_count]],0)</f>
        <v>20</v>
      </c>
      <c r="T2843" s="5" t="s">
        <v>8338</v>
      </c>
      <c r="U2843" s="5" t="s">
        <v>8343</v>
      </c>
    </row>
    <row r="2844" spans="1:21" ht="30" x14ac:dyDescent="0.2">
      <c r="A2844">
        <v>1738</v>
      </c>
      <c r="B2844" s="3" t="s">
        <v>1739</v>
      </c>
      <c r="C2844" s="3" t="s">
        <v>5848</v>
      </c>
      <c r="D2844">
        <v>5000</v>
      </c>
      <c r="E2844">
        <v>20</v>
      </c>
      <c r="F2844" t="s">
        <v>8221</v>
      </c>
      <c r="G2844" t="s">
        <v>8224</v>
      </c>
      <c r="H2844" t="s">
        <v>8246</v>
      </c>
      <c r="I2844">
        <v>1412283542</v>
      </c>
      <c r="J2844" s="14" t="str">
        <f>TEXT(((Table1[[#This Row],[deadline]]/60/60)/24)+DATE(1970,1,1),"mmm")</f>
        <v>Oct</v>
      </c>
      <c r="K2844" s="14" t="str">
        <f>TEXT(((Table1[[#This Row],[deadline]]/60/60)/24)+DATE(1970,1,1),"yyyy")</f>
        <v>2014</v>
      </c>
      <c r="L2844">
        <v>1409691542</v>
      </c>
      <c r="M2844">
        <f>((Table1[[#This Row],[launched_at]]/60/60)/24)+DATE(1970,1,1)+(-5/24)</f>
        <v>41884.665995370371</v>
      </c>
      <c r="N2844" t="b">
        <v>0</v>
      </c>
      <c r="O2844">
        <v>1</v>
      </c>
      <c r="P2844" t="b">
        <v>0</v>
      </c>
      <c r="Q2844" t="s">
        <v>8293</v>
      </c>
      <c r="R2844" s="5">
        <f>Table1[[#This Row],[pledged]]/D2844</f>
        <v>4.0000000000000001E-3</v>
      </c>
      <c r="S2844" s="6">
        <f>IFERROR(Table1[[#This Row],[pledged]]/Table1[[#This Row],[backers_count]],0)</f>
        <v>20</v>
      </c>
      <c r="T2844" s="5" t="s">
        <v>8325</v>
      </c>
      <c r="U2844" s="5" t="s">
        <v>8347</v>
      </c>
    </row>
    <row r="2845" spans="1:21" ht="45" x14ac:dyDescent="0.2">
      <c r="A2845">
        <v>2863</v>
      </c>
      <c r="B2845" s="3" t="s">
        <v>2863</v>
      </c>
      <c r="C2845" s="3" t="s">
        <v>6973</v>
      </c>
      <c r="D2845">
        <v>50000</v>
      </c>
      <c r="E2845">
        <v>20</v>
      </c>
      <c r="F2845" t="s">
        <v>8221</v>
      </c>
      <c r="G2845" t="s">
        <v>8224</v>
      </c>
      <c r="H2845" t="s">
        <v>8246</v>
      </c>
      <c r="I2845">
        <v>1410279123</v>
      </c>
      <c r="J2845" s="14" t="str">
        <f>TEXT(((Table1[[#This Row],[deadline]]/60/60)/24)+DATE(1970,1,1),"mmm")</f>
        <v>Sep</v>
      </c>
      <c r="K2845" s="14" t="str">
        <f>TEXT(((Table1[[#This Row],[deadline]]/60/60)/24)+DATE(1970,1,1),"yyyy")</f>
        <v>2014</v>
      </c>
      <c r="L2845">
        <v>1405095123</v>
      </c>
      <c r="M2845">
        <f>((Table1[[#This Row],[launched_at]]/60/60)/24)+DATE(1970,1,1)+(-5/24)</f>
        <v>41831.46670138889</v>
      </c>
      <c r="N2845" t="b">
        <v>0</v>
      </c>
      <c r="O2845">
        <v>1</v>
      </c>
      <c r="P2845" t="b">
        <v>0</v>
      </c>
      <c r="Q2845" t="s">
        <v>8271</v>
      </c>
      <c r="R2845" s="5">
        <f>Table1[[#This Row],[pledged]]/D2845</f>
        <v>4.0000000000000002E-4</v>
      </c>
      <c r="S2845" s="6">
        <f>IFERROR(Table1[[#This Row],[pledged]]/Table1[[#This Row],[backers_count]],0)</f>
        <v>20</v>
      </c>
      <c r="T2845" s="5" t="s">
        <v>8317</v>
      </c>
      <c r="U2845" s="5" t="s">
        <v>8318</v>
      </c>
    </row>
    <row r="2846" spans="1:21" ht="45" x14ac:dyDescent="0.2">
      <c r="A2846">
        <v>2909</v>
      </c>
      <c r="B2846" s="3" t="s">
        <v>2909</v>
      </c>
      <c r="C2846" s="3" t="s">
        <v>7019</v>
      </c>
      <c r="D2846">
        <v>180000</v>
      </c>
      <c r="E2846">
        <v>20</v>
      </c>
      <c r="F2846" t="s">
        <v>8221</v>
      </c>
      <c r="G2846" t="s">
        <v>8224</v>
      </c>
      <c r="H2846" t="s">
        <v>8246</v>
      </c>
      <c r="I2846">
        <v>1416944760</v>
      </c>
      <c r="J2846" s="14" t="str">
        <f>TEXT(((Table1[[#This Row],[deadline]]/60/60)/24)+DATE(1970,1,1),"mmm")</f>
        <v>Nov</v>
      </c>
      <c r="K2846" s="14" t="str">
        <f>TEXT(((Table1[[#This Row],[deadline]]/60/60)/24)+DATE(1970,1,1),"yyyy")</f>
        <v>2014</v>
      </c>
      <c r="L2846">
        <v>1413527001</v>
      </c>
      <c r="M2846">
        <f>((Table1[[#This Row],[launched_at]]/60/60)/24)+DATE(1970,1,1)+(-5/24)</f>
        <v>41929.057881944442</v>
      </c>
      <c r="N2846" t="b">
        <v>0</v>
      </c>
      <c r="O2846">
        <v>1</v>
      </c>
      <c r="P2846" t="b">
        <v>0</v>
      </c>
      <c r="Q2846" t="s">
        <v>8271</v>
      </c>
      <c r="R2846" s="5">
        <f>Table1[[#This Row],[pledged]]/D2846</f>
        <v>1.1111111111111112E-4</v>
      </c>
      <c r="S2846" s="6">
        <f>IFERROR(Table1[[#This Row],[pledged]]/Table1[[#This Row],[backers_count]],0)</f>
        <v>20</v>
      </c>
      <c r="T2846" s="5" t="s">
        <v>8317</v>
      </c>
      <c r="U2846" s="5" t="s">
        <v>8318</v>
      </c>
    </row>
    <row r="2847" spans="1:21" ht="30" x14ac:dyDescent="0.2">
      <c r="A2847">
        <v>3735</v>
      </c>
      <c r="B2847" s="3" t="s">
        <v>3732</v>
      </c>
      <c r="C2847" s="3" t="s">
        <v>7845</v>
      </c>
      <c r="D2847">
        <v>150</v>
      </c>
      <c r="E2847">
        <v>20</v>
      </c>
      <c r="F2847" t="s">
        <v>8221</v>
      </c>
      <c r="G2847" t="s">
        <v>8225</v>
      </c>
      <c r="H2847" t="s">
        <v>8247</v>
      </c>
      <c r="I2847">
        <v>1432831089</v>
      </c>
      <c r="J2847" s="14" t="str">
        <f>TEXT(((Table1[[#This Row],[deadline]]/60/60)/24)+DATE(1970,1,1),"mmm")</f>
        <v>May</v>
      </c>
      <c r="K2847" s="14" t="str">
        <f>TEXT(((Table1[[#This Row],[deadline]]/60/60)/24)+DATE(1970,1,1),"yyyy")</f>
        <v>2015</v>
      </c>
      <c r="L2847">
        <v>1430239089</v>
      </c>
      <c r="M2847">
        <f>((Table1[[#This Row],[launched_at]]/60/60)/24)+DATE(1970,1,1)+(-5/24)</f>
        <v>42122.484826388885</v>
      </c>
      <c r="N2847" t="b">
        <v>0</v>
      </c>
      <c r="O2847">
        <v>2</v>
      </c>
      <c r="P2847" t="b">
        <v>0</v>
      </c>
      <c r="Q2847" t="s">
        <v>8271</v>
      </c>
      <c r="R2847" s="5">
        <f>Table1[[#This Row],[pledged]]/D2847</f>
        <v>0.13333333333333333</v>
      </c>
      <c r="S2847" s="6">
        <f>IFERROR(Table1[[#This Row],[pledged]]/Table1[[#This Row],[backers_count]],0)</f>
        <v>10</v>
      </c>
      <c r="T2847" s="5" t="s">
        <v>8317</v>
      </c>
      <c r="U2847" s="5" t="s">
        <v>8318</v>
      </c>
    </row>
    <row r="2848" spans="1:21" ht="45" x14ac:dyDescent="0.2">
      <c r="A2848">
        <v>3852</v>
      </c>
      <c r="B2848" s="3" t="s">
        <v>3849</v>
      </c>
      <c r="C2848" s="3" t="s">
        <v>7961</v>
      </c>
      <c r="D2848">
        <v>10000</v>
      </c>
      <c r="E2848">
        <v>20</v>
      </c>
      <c r="F2848" t="s">
        <v>8221</v>
      </c>
      <c r="G2848" t="s">
        <v>8224</v>
      </c>
      <c r="H2848" t="s">
        <v>8246</v>
      </c>
      <c r="I2848">
        <v>1427427276</v>
      </c>
      <c r="J2848" s="14" t="str">
        <f>TEXT(((Table1[[#This Row],[deadline]]/60/60)/24)+DATE(1970,1,1),"mmm")</f>
        <v>Mar</v>
      </c>
      <c r="K2848" s="14" t="str">
        <f>TEXT(((Table1[[#This Row],[deadline]]/60/60)/24)+DATE(1970,1,1),"yyyy")</f>
        <v>2015</v>
      </c>
      <c r="L2848">
        <v>1425270876</v>
      </c>
      <c r="M2848">
        <f>((Table1[[#This Row],[launched_at]]/60/60)/24)+DATE(1970,1,1)+(-5/24)</f>
        <v>42064.982361111113</v>
      </c>
      <c r="N2848" t="b">
        <v>0</v>
      </c>
      <c r="O2848">
        <v>2</v>
      </c>
      <c r="P2848" t="b">
        <v>0</v>
      </c>
      <c r="Q2848" t="s">
        <v>8271</v>
      </c>
      <c r="R2848" s="5">
        <f>Table1[[#This Row],[pledged]]/D2848</f>
        <v>2E-3</v>
      </c>
      <c r="S2848" s="6">
        <f>IFERROR(Table1[[#This Row],[pledged]]/Table1[[#This Row],[backers_count]],0)</f>
        <v>10</v>
      </c>
      <c r="T2848" s="5" t="s">
        <v>8317</v>
      </c>
      <c r="U2848" s="5" t="s">
        <v>8318</v>
      </c>
    </row>
    <row r="2849" spans="1:21" ht="45" x14ac:dyDescent="0.2">
      <c r="A2849">
        <v>4092</v>
      </c>
      <c r="B2849" s="3" t="s">
        <v>4088</v>
      </c>
      <c r="C2849" s="3" t="s">
        <v>8195</v>
      </c>
      <c r="D2849">
        <v>110000</v>
      </c>
      <c r="E2849">
        <v>20</v>
      </c>
      <c r="F2849" t="s">
        <v>8221</v>
      </c>
      <c r="G2849" t="s">
        <v>8224</v>
      </c>
      <c r="H2849" t="s">
        <v>8246</v>
      </c>
      <c r="I2849">
        <v>1428205247</v>
      </c>
      <c r="J2849" s="14" t="str">
        <f>TEXT(((Table1[[#This Row],[deadline]]/60/60)/24)+DATE(1970,1,1),"mmm")</f>
        <v>Apr</v>
      </c>
      <c r="K2849" s="14" t="str">
        <f>TEXT(((Table1[[#This Row],[deadline]]/60/60)/24)+DATE(1970,1,1),"yyyy")</f>
        <v>2015</v>
      </c>
      <c r="L2849">
        <v>1423024847</v>
      </c>
      <c r="M2849">
        <f>((Table1[[#This Row],[launched_at]]/60/60)/24)+DATE(1970,1,1)+(-5/24)</f>
        <v>42038.986655092587</v>
      </c>
      <c r="N2849" t="b">
        <v>0</v>
      </c>
      <c r="O2849">
        <v>1</v>
      </c>
      <c r="P2849" t="b">
        <v>0</v>
      </c>
      <c r="Q2849" t="s">
        <v>8271</v>
      </c>
      <c r="R2849" s="5">
        <f>Table1[[#This Row],[pledged]]/D2849</f>
        <v>1.8181818181818181E-4</v>
      </c>
      <c r="S2849" s="6">
        <f>IFERROR(Table1[[#This Row],[pledged]]/Table1[[#This Row],[backers_count]],0)</f>
        <v>20</v>
      </c>
      <c r="T2849" s="5" t="s">
        <v>8317</v>
      </c>
      <c r="U2849" s="5" t="s">
        <v>8318</v>
      </c>
    </row>
    <row r="2850" spans="1:21" ht="45" x14ac:dyDescent="0.2">
      <c r="A2850">
        <v>4011</v>
      </c>
      <c r="B2850" s="3" t="s">
        <v>4007</v>
      </c>
      <c r="C2850" s="3" t="s">
        <v>8116</v>
      </c>
      <c r="D2850">
        <v>250</v>
      </c>
      <c r="E2850">
        <v>19</v>
      </c>
      <c r="F2850" t="s">
        <v>8221</v>
      </c>
      <c r="G2850" t="s">
        <v>8225</v>
      </c>
      <c r="H2850" t="s">
        <v>8247</v>
      </c>
      <c r="I2850">
        <v>1422450278</v>
      </c>
      <c r="J2850" s="14" t="str">
        <f>TEXT(((Table1[[#This Row],[deadline]]/60/60)/24)+DATE(1970,1,1),"mmm")</f>
        <v>Jan</v>
      </c>
      <c r="K2850" s="14" t="str">
        <f>TEXT(((Table1[[#This Row],[deadline]]/60/60)/24)+DATE(1970,1,1),"yyyy")</f>
        <v>2015</v>
      </c>
      <c r="L2850">
        <v>1419858278</v>
      </c>
      <c r="M2850">
        <f>((Table1[[#This Row],[launched_at]]/60/60)/24)+DATE(1970,1,1)+(-5/24)</f>
        <v>42002.336550925924</v>
      </c>
      <c r="N2850" t="b">
        <v>0</v>
      </c>
      <c r="O2850">
        <v>4</v>
      </c>
      <c r="P2850" t="b">
        <v>0</v>
      </c>
      <c r="Q2850" t="s">
        <v>8271</v>
      </c>
      <c r="R2850" s="5">
        <f>Table1[[#This Row],[pledged]]/D2850</f>
        <v>7.5999999999999998E-2</v>
      </c>
      <c r="S2850" s="6">
        <f>IFERROR(Table1[[#This Row],[pledged]]/Table1[[#This Row],[backers_count]],0)</f>
        <v>4.75</v>
      </c>
      <c r="T2850" s="5" t="s">
        <v>8317</v>
      </c>
      <c r="U2850" s="5" t="s">
        <v>8318</v>
      </c>
    </row>
    <row r="2851" spans="1:21" ht="45" x14ac:dyDescent="0.2">
      <c r="A2851">
        <v>192</v>
      </c>
      <c r="B2851" s="3" t="s">
        <v>194</v>
      </c>
      <c r="C2851" s="3" t="s">
        <v>4302</v>
      </c>
      <c r="D2851">
        <v>1000000</v>
      </c>
      <c r="E2851">
        <v>17</v>
      </c>
      <c r="F2851" t="s">
        <v>8221</v>
      </c>
      <c r="G2851" t="s">
        <v>8224</v>
      </c>
      <c r="H2851" t="s">
        <v>8246</v>
      </c>
      <c r="I2851">
        <v>1413572432</v>
      </c>
      <c r="J2851" s="14" t="str">
        <f>TEXT(((Table1[[#This Row],[deadline]]/60/60)/24)+DATE(1970,1,1),"mmm")</f>
        <v>Oct</v>
      </c>
      <c r="K2851" s="14" t="str">
        <f>TEXT(((Table1[[#This Row],[deadline]]/60/60)/24)+DATE(1970,1,1),"yyyy")</f>
        <v>2014</v>
      </c>
      <c r="L2851">
        <v>1410980432</v>
      </c>
      <c r="M2851" s="13">
        <f>((Table1[[#This Row],[launched_at]]/60/60)/24)+DATE(1970,1,1)+(-5/24)</f>
        <v>41899.583703703705</v>
      </c>
      <c r="N2851" t="b">
        <v>0</v>
      </c>
      <c r="O2851">
        <v>3</v>
      </c>
      <c r="P2851" t="b">
        <v>0</v>
      </c>
      <c r="Q2851" t="s">
        <v>8268</v>
      </c>
      <c r="R2851" s="5">
        <f>Table1[[#This Row],[pledged]]/D2851</f>
        <v>1.7E-5</v>
      </c>
      <c r="S2851" s="6">
        <f>IFERROR(Table1[[#This Row],[pledged]]/Table1[[#This Row],[backers_count]],0)</f>
        <v>5.666666666666667</v>
      </c>
      <c r="T2851" s="5" t="s">
        <v>8310</v>
      </c>
      <c r="U2851" s="5" t="s">
        <v>8314</v>
      </c>
    </row>
    <row r="2852" spans="1:21" ht="45" x14ac:dyDescent="0.2">
      <c r="A2852">
        <v>1169</v>
      </c>
      <c r="B2852" s="3" t="s">
        <v>1170</v>
      </c>
      <c r="C2852" s="3" t="s">
        <v>5279</v>
      </c>
      <c r="D2852">
        <v>10000</v>
      </c>
      <c r="E2852">
        <v>17</v>
      </c>
      <c r="F2852" t="s">
        <v>8221</v>
      </c>
      <c r="G2852" t="s">
        <v>8224</v>
      </c>
      <c r="H2852" t="s">
        <v>8246</v>
      </c>
      <c r="I2852">
        <v>1424593763</v>
      </c>
      <c r="J2852" s="14" t="str">
        <f>TEXT(((Table1[[#This Row],[deadline]]/60/60)/24)+DATE(1970,1,1),"mmm")</f>
        <v>Feb</v>
      </c>
      <c r="K2852" s="14" t="str">
        <f>TEXT(((Table1[[#This Row],[deadline]]/60/60)/24)+DATE(1970,1,1),"yyyy")</f>
        <v>2015</v>
      </c>
      <c r="L2852">
        <v>1422001763</v>
      </c>
      <c r="M2852">
        <f>((Table1[[#This Row],[launched_at]]/60/60)/24)+DATE(1970,1,1)+(-5/24)</f>
        <v>42027.145405092589</v>
      </c>
      <c r="N2852" t="b">
        <v>0</v>
      </c>
      <c r="O2852">
        <v>3</v>
      </c>
      <c r="P2852" t="b">
        <v>0</v>
      </c>
      <c r="Q2852" t="s">
        <v>8284</v>
      </c>
      <c r="R2852" s="5">
        <f>Table1[[#This Row],[pledged]]/D2852</f>
        <v>1.6999999999999999E-3</v>
      </c>
      <c r="S2852" s="6">
        <f>IFERROR(Table1[[#This Row],[pledged]]/Table1[[#This Row],[backers_count]],0)</f>
        <v>5.666666666666667</v>
      </c>
      <c r="T2852" s="5" t="s">
        <v>8336</v>
      </c>
      <c r="U2852" s="5" t="s">
        <v>8337</v>
      </c>
    </row>
    <row r="2853" spans="1:21" ht="45" x14ac:dyDescent="0.2">
      <c r="A2853">
        <v>2133</v>
      </c>
      <c r="B2853" s="3" t="s">
        <v>2134</v>
      </c>
      <c r="C2853" s="3" t="s">
        <v>6243</v>
      </c>
      <c r="D2853">
        <v>1000</v>
      </c>
      <c r="E2853">
        <v>16</v>
      </c>
      <c r="F2853" t="s">
        <v>8221</v>
      </c>
      <c r="G2853" t="s">
        <v>8224</v>
      </c>
      <c r="H2853" t="s">
        <v>8246</v>
      </c>
      <c r="I2853">
        <v>1303628340</v>
      </c>
      <c r="J2853" s="14" t="str">
        <f>TEXT(((Table1[[#This Row],[deadline]]/60/60)/24)+DATE(1970,1,1),"mmm")</f>
        <v>Apr</v>
      </c>
      <c r="K2853" s="14" t="str">
        <f>TEXT(((Table1[[#This Row],[deadline]]/60/60)/24)+DATE(1970,1,1),"yyyy")</f>
        <v>2011</v>
      </c>
      <c r="L2853">
        <v>1300328399</v>
      </c>
      <c r="M2853">
        <f>((Table1[[#This Row],[launched_at]]/60/60)/24)+DATE(1970,1,1)+(-5/24)</f>
        <v>40618.888877314814</v>
      </c>
      <c r="N2853" t="b">
        <v>0</v>
      </c>
      <c r="O2853">
        <v>3</v>
      </c>
      <c r="P2853" t="b">
        <v>0</v>
      </c>
      <c r="Q2853" t="s">
        <v>8282</v>
      </c>
      <c r="R2853" s="5">
        <f>Table1[[#This Row],[pledged]]/D2853</f>
        <v>1.6E-2</v>
      </c>
      <c r="S2853" s="6">
        <f>IFERROR(Table1[[#This Row],[pledged]]/Table1[[#This Row],[backers_count]],0)</f>
        <v>5.333333333333333</v>
      </c>
      <c r="T2853" s="5" t="s">
        <v>8333</v>
      </c>
      <c r="U2853" s="5" t="s">
        <v>8334</v>
      </c>
    </row>
    <row r="2854" spans="1:21" ht="45" x14ac:dyDescent="0.2">
      <c r="A2854">
        <v>4049</v>
      </c>
      <c r="B2854" s="3" t="s">
        <v>4045</v>
      </c>
      <c r="C2854" s="3" t="s">
        <v>8153</v>
      </c>
      <c r="D2854">
        <v>20000</v>
      </c>
      <c r="E2854">
        <v>16</v>
      </c>
      <c r="F2854" t="s">
        <v>8221</v>
      </c>
      <c r="G2854" t="s">
        <v>8224</v>
      </c>
      <c r="H2854" t="s">
        <v>8246</v>
      </c>
      <c r="I2854">
        <v>1436914815</v>
      </c>
      <c r="J2854" s="14" t="str">
        <f>TEXT(((Table1[[#This Row],[deadline]]/60/60)/24)+DATE(1970,1,1),"mmm")</f>
        <v>Jul</v>
      </c>
      <c r="K2854" s="14" t="str">
        <f>TEXT(((Table1[[#This Row],[deadline]]/60/60)/24)+DATE(1970,1,1),"yyyy")</f>
        <v>2015</v>
      </c>
      <c r="L2854">
        <v>1434322815</v>
      </c>
      <c r="M2854">
        <f>((Table1[[#This Row],[launched_at]]/60/60)/24)+DATE(1970,1,1)+(-5/24)</f>
        <v>42169.750173611108</v>
      </c>
      <c r="N2854" t="b">
        <v>0</v>
      </c>
      <c r="O2854">
        <v>1</v>
      </c>
      <c r="P2854" t="b">
        <v>0</v>
      </c>
      <c r="Q2854" t="s">
        <v>8271</v>
      </c>
      <c r="R2854" s="5">
        <f>Table1[[#This Row],[pledged]]/D2854</f>
        <v>8.0000000000000004E-4</v>
      </c>
      <c r="S2854" s="6">
        <f>IFERROR(Table1[[#This Row],[pledged]]/Table1[[#This Row],[backers_count]],0)</f>
        <v>16</v>
      </c>
      <c r="T2854" s="5" t="s">
        <v>8317</v>
      </c>
      <c r="U2854" s="5" t="s">
        <v>8318</v>
      </c>
    </row>
    <row r="2855" spans="1:21" ht="30" x14ac:dyDescent="0.2">
      <c r="A2855">
        <v>674</v>
      </c>
      <c r="B2855" s="3" t="s">
        <v>675</v>
      </c>
      <c r="C2855" s="3" t="s">
        <v>4784</v>
      </c>
      <c r="D2855">
        <v>50000</v>
      </c>
      <c r="E2855">
        <v>15</v>
      </c>
      <c r="F2855" t="s">
        <v>8221</v>
      </c>
      <c r="G2855" t="s">
        <v>8224</v>
      </c>
      <c r="H2855" t="s">
        <v>8246</v>
      </c>
      <c r="I2855">
        <v>1407811627</v>
      </c>
      <c r="J2855" s="14" t="str">
        <f>TEXT(((Table1[[#This Row],[deadline]]/60/60)/24)+DATE(1970,1,1),"mmm")</f>
        <v>Aug</v>
      </c>
      <c r="K2855" s="14" t="str">
        <f>TEXT(((Table1[[#This Row],[deadline]]/60/60)/24)+DATE(1970,1,1),"yyyy")</f>
        <v>2014</v>
      </c>
      <c r="L2855">
        <v>1402627627</v>
      </c>
      <c r="M2855">
        <f>((Table1[[#This Row],[launched_at]]/60/60)/24)+DATE(1970,1,1)+(-5/24)</f>
        <v>41802.907719907402</v>
      </c>
      <c r="N2855" t="b">
        <v>0</v>
      </c>
      <c r="O2855">
        <v>2</v>
      </c>
      <c r="P2855" t="b">
        <v>0</v>
      </c>
      <c r="Q2855" t="s">
        <v>8273</v>
      </c>
      <c r="R2855" s="5">
        <f>Table1[[#This Row],[pledged]]/D2855</f>
        <v>2.9999999999999997E-4</v>
      </c>
      <c r="S2855" s="6">
        <f>IFERROR(Table1[[#This Row],[pledged]]/Table1[[#This Row],[backers_count]],0)</f>
        <v>7.5</v>
      </c>
      <c r="T2855" s="5" t="s">
        <v>8319</v>
      </c>
      <c r="U2855" s="5" t="s">
        <v>8321</v>
      </c>
    </row>
    <row r="2856" spans="1:21" x14ac:dyDescent="0.2">
      <c r="A2856">
        <v>1086</v>
      </c>
      <c r="B2856" s="3" t="s">
        <v>1087</v>
      </c>
      <c r="C2856" s="3" t="s">
        <v>5196</v>
      </c>
      <c r="D2856">
        <v>18000</v>
      </c>
      <c r="E2856">
        <v>15</v>
      </c>
      <c r="F2856" t="s">
        <v>8221</v>
      </c>
      <c r="G2856" t="s">
        <v>8224</v>
      </c>
      <c r="H2856" t="s">
        <v>8246</v>
      </c>
      <c r="I2856">
        <v>1408913291</v>
      </c>
      <c r="J2856" s="14" t="str">
        <f>TEXT(((Table1[[#This Row],[deadline]]/60/60)/24)+DATE(1970,1,1),"mmm")</f>
        <v>Aug</v>
      </c>
      <c r="K2856" s="14" t="str">
        <f>TEXT(((Table1[[#This Row],[deadline]]/60/60)/24)+DATE(1970,1,1),"yyyy")</f>
        <v>2014</v>
      </c>
      <c r="L2856">
        <v>1406321291</v>
      </c>
      <c r="M2856">
        <f>((Table1[[#This Row],[launched_at]]/60/60)/24)+DATE(1970,1,1)+(-5/24)</f>
        <v>41845.658460648148</v>
      </c>
      <c r="N2856" t="b">
        <v>0</v>
      </c>
      <c r="O2856">
        <v>2</v>
      </c>
      <c r="P2856" t="b">
        <v>0</v>
      </c>
      <c r="Q2856" t="s">
        <v>8282</v>
      </c>
      <c r="R2856" s="5">
        <f>Table1[[#This Row],[pledged]]/D2856</f>
        <v>8.3333333333333339E-4</v>
      </c>
      <c r="S2856" s="6">
        <f>IFERROR(Table1[[#This Row],[pledged]]/Table1[[#This Row],[backers_count]],0)</f>
        <v>7.5</v>
      </c>
      <c r="T2856" s="5" t="s">
        <v>8333</v>
      </c>
      <c r="U2856" s="5" t="s">
        <v>8334</v>
      </c>
    </row>
    <row r="2857" spans="1:21" x14ac:dyDescent="0.2">
      <c r="A2857">
        <v>1406</v>
      </c>
      <c r="B2857" s="3" t="s">
        <v>1407</v>
      </c>
      <c r="C2857" s="3" t="s">
        <v>5516</v>
      </c>
      <c r="D2857">
        <v>12000</v>
      </c>
      <c r="E2857">
        <v>15</v>
      </c>
      <c r="F2857" t="s">
        <v>8221</v>
      </c>
      <c r="G2857" t="s">
        <v>8237</v>
      </c>
      <c r="H2857" t="s">
        <v>8249</v>
      </c>
      <c r="I2857">
        <v>1449914400</v>
      </c>
      <c r="J2857" s="14" t="str">
        <f>TEXT(((Table1[[#This Row],[deadline]]/60/60)/24)+DATE(1970,1,1),"mmm")</f>
        <v>Dec</v>
      </c>
      <c r="K2857" s="14" t="str">
        <f>TEXT(((Table1[[#This Row],[deadline]]/60/60)/24)+DATE(1970,1,1),"yyyy")</f>
        <v>2015</v>
      </c>
      <c r="L2857">
        <v>1445336607</v>
      </c>
      <c r="M2857">
        <f>((Table1[[#This Row],[launched_at]]/60/60)/24)+DATE(1970,1,1)+(-5/24)</f>
        <v>42297.224618055552</v>
      </c>
      <c r="N2857" t="b">
        <v>0</v>
      </c>
      <c r="O2857">
        <v>3</v>
      </c>
      <c r="P2857" t="b">
        <v>0</v>
      </c>
      <c r="Q2857" t="s">
        <v>8287</v>
      </c>
      <c r="R2857" s="5">
        <f>Table1[[#This Row],[pledged]]/D2857</f>
        <v>1.25E-3</v>
      </c>
      <c r="S2857" s="6">
        <f>IFERROR(Table1[[#This Row],[pledged]]/Table1[[#This Row],[backers_count]],0)</f>
        <v>5</v>
      </c>
      <c r="T2857" s="5" t="s">
        <v>8322</v>
      </c>
      <c r="U2857" s="5" t="s">
        <v>8341</v>
      </c>
    </row>
    <row r="2858" spans="1:21" ht="45" x14ac:dyDescent="0.2">
      <c r="A2858">
        <v>1407</v>
      </c>
      <c r="B2858" s="3" t="s">
        <v>1408</v>
      </c>
      <c r="C2858" s="3" t="s">
        <v>5517</v>
      </c>
      <c r="D2858">
        <v>3000</v>
      </c>
      <c r="E2858">
        <v>15</v>
      </c>
      <c r="F2858" t="s">
        <v>8221</v>
      </c>
      <c r="G2858" t="s">
        <v>8224</v>
      </c>
      <c r="H2858" t="s">
        <v>8246</v>
      </c>
      <c r="I2858">
        <v>1407847978</v>
      </c>
      <c r="J2858" s="14" t="str">
        <f>TEXT(((Table1[[#This Row],[deadline]]/60/60)/24)+DATE(1970,1,1),"mmm")</f>
        <v>Aug</v>
      </c>
      <c r="K2858" s="14" t="str">
        <f>TEXT(((Table1[[#This Row],[deadline]]/60/60)/24)+DATE(1970,1,1),"yyyy")</f>
        <v>2014</v>
      </c>
      <c r="L2858">
        <v>1405687978</v>
      </c>
      <c r="M2858">
        <f>((Table1[[#This Row],[launched_at]]/60/60)/24)+DATE(1970,1,1)+(-5/24)</f>
        <v>41838.32844907407</v>
      </c>
      <c r="N2858" t="b">
        <v>0</v>
      </c>
      <c r="O2858">
        <v>2</v>
      </c>
      <c r="P2858" t="b">
        <v>0</v>
      </c>
      <c r="Q2858" t="s">
        <v>8287</v>
      </c>
      <c r="R2858" s="5">
        <f>Table1[[#This Row],[pledged]]/D2858</f>
        <v>5.0000000000000001E-3</v>
      </c>
      <c r="S2858" s="6">
        <f>IFERROR(Table1[[#This Row],[pledged]]/Table1[[#This Row],[backers_count]],0)</f>
        <v>7.5</v>
      </c>
      <c r="T2858" s="5" t="s">
        <v>8322</v>
      </c>
      <c r="U2858" s="5" t="s">
        <v>8341</v>
      </c>
    </row>
    <row r="2859" spans="1:21" ht="30" x14ac:dyDescent="0.2">
      <c r="A2859">
        <v>1435</v>
      </c>
      <c r="B2859" s="3" t="s">
        <v>1436</v>
      </c>
      <c r="C2859" s="3" t="s">
        <v>5545</v>
      </c>
      <c r="D2859">
        <v>15000</v>
      </c>
      <c r="E2859">
        <v>15</v>
      </c>
      <c r="F2859" t="s">
        <v>8221</v>
      </c>
      <c r="G2859" t="s">
        <v>8237</v>
      </c>
      <c r="H2859" t="s">
        <v>8249</v>
      </c>
      <c r="I2859">
        <v>1444589020</v>
      </c>
      <c r="J2859" s="14" t="str">
        <f>TEXT(((Table1[[#This Row],[deadline]]/60/60)/24)+DATE(1970,1,1),"mmm")</f>
        <v>Oct</v>
      </c>
      <c r="K2859" s="14" t="str">
        <f>TEXT(((Table1[[#This Row],[deadline]]/60/60)/24)+DATE(1970,1,1),"yyyy")</f>
        <v>2015</v>
      </c>
      <c r="L2859">
        <v>1441997020</v>
      </c>
      <c r="M2859">
        <f>((Table1[[#This Row],[launched_at]]/60/60)/24)+DATE(1970,1,1)+(-5/24)</f>
        <v>42258.57199074074</v>
      </c>
      <c r="N2859" t="b">
        <v>0</v>
      </c>
      <c r="O2859">
        <v>2</v>
      </c>
      <c r="P2859" t="b">
        <v>0</v>
      </c>
      <c r="Q2859" t="s">
        <v>8287</v>
      </c>
      <c r="R2859" s="5">
        <f>Table1[[#This Row],[pledged]]/D2859</f>
        <v>1E-3</v>
      </c>
      <c r="S2859" s="6">
        <f>IFERROR(Table1[[#This Row],[pledged]]/Table1[[#This Row],[backers_count]],0)</f>
        <v>7.5</v>
      </c>
      <c r="T2859" s="5" t="s">
        <v>8322</v>
      </c>
      <c r="U2859" s="5" t="s">
        <v>8341</v>
      </c>
    </row>
    <row r="2860" spans="1:21" ht="45" x14ac:dyDescent="0.2">
      <c r="A2860">
        <v>1583</v>
      </c>
      <c r="B2860" s="3" t="s">
        <v>1584</v>
      </c>
      <c r="C2860" s="3" t="s">
        <v>5693</v>
      </c>
      <c r="D2860">
        <v>20000</v>
      </c>
      <c r="E2860">
        <v>15</v>
      </c>
      <c r="F2860" t="s">
        <v>8221</v>
      </c>
      <c r="G2860" t="s">
        <v>8225</v>
      </c>
      <c r="H2860" t="s">
        <v>8247</v>
      </c>
      <c r="I2860">
        <v>1411681391</v>
      </c>
      <c r="J2860" s="14" t="str">
        <f>TEXT(((Table1[[#This Row],[deadline]]/60/60)/24)+DATE(1970,1,1),"mmm")</f>
        <v>Sep</v>
      </c>
      <c r="K2860" s="14" t="str">
        <f>TEXT(((Table1[[#This Row],[deadline]]/60/60)/24)+DATE(1970,1,1),"yyyy")</f>
        <v>2014</v>
      </c>
      <c r="L2860">
        <v>1409089391</v>
      </c>
      <c r="M2860">
        <f>((Table1[[#This Row],[launched_at]]/60/60)/24)+DATE(1970,1,1)+(-5/24)</f>
        <v>41877.696655092594</v>
      </c>
      <c r="N2860" t="b">
        <v>0</v>
      </c>
      <c r="O2860">
        <v>1</v>
      </c>
      <c r="P2860" t="b">
        <v>0</v>
      </c>
      <c r="Q2860" t="s">
        <v>8291</v>
      </c>
      <c r="R2860" s="5">
        <f>Table1[[#This Row],[pledged]]/D2860</f>
        <v>7.5000000000000002E-4</v>
      </c>
      <c r="S2860" s="6">
        <f>IFERROR(Table1[[#This Row],[pledged]]/Table1[[#This Row],[backers_count]],0)</f>
        <v>15</v>
      </c>
      <c r="T2860" s="5" t="s">
        <v>8338</v>
      </c>
      <c r="U2860" s="5" t="s">
        <v>8345</v>
      </c>
    </row>
    <row r="2861" spans="1:21" ht="30" x14ac:dyDescent="0.2">
      <c r="A2861">
        <v>1810</v>
      </c>
      <c r="B2861" s="3" t="s">
        <v>1811</v>
      </c>
      <c r="C2861" s="3" t="s">
        <v>5920</v>
      </c>
      <c r="D2861">
        <v>450</v>
      </c>
      <c r="E2861">
        <v>15</v>
      </c>
      <c r="F2861" t="s">
        <v>8221</v>
      </c>
      <c r="G2861" t="s">
        <v>8224</v>
      </c>
      <c r="H2861" t="s">
        <v>8246</v>
      </c>
      <c r="I2861">
        <v>1408657826</v>
      </c>
      <c r="J2861" s="14" t="str">
        <f>TEXT(((Table1[[#This Row],[deadline]]/60/60)/24)+DATE(1970,1,1),"mmm")</f>
        <v>Aug</v>
      </c>
      <c r="K2861" s="14" t="str">
        <f>TEXT(((Table1[[#This Row],[deadline]]/60/60)/24)+DATE(1970,1,1),"yyyy")</f>
        <v>2014</v>
      </c>
      <c r="L2861">
        <v>1407621026</v>
      </c>
      <c r="M2861">
        <f>((Table1[[#This Row],[launched_at]]/60/60)/24)+DATE(1970,1,1)+(-5/24)</f>
        <v>41860.701689814814</v>
      </c>
      <c r="N2861" t="b">
        <v>0</v>
      </c>
      <c r="O2861">
        <v>2</v>
      </c>
      <c r="P2861" t="b">
        <v>0</v>
      </c>
      <c r="Q2861" t="s">
        <v>8285</v>
      </c>
      <c r="R2861" s="5">
        <f>Table1[[#This Row],[pledged]]/D2861</f>
        <v>3.3333333333333333E-2</v>
      </c>
      <c r="S2861" s="6">
        <f>IFERROR(Table1[[#This Row],[pledged]]/Table1[[#This Row],[backers_count]],0)</f>
        <v>7.5</v>
      </c>
      <c r="T2861" s="5" t="s">
        <v>8338</v>
      </c>
      <c r="U2861" s="5" t="s">
        <v>8339</v>
      </c>
    </row>
    <row r="2862" spans="1:21" ht="30" x14ac:dyDescent="0.2">
      <c r="A2862">
        <v>2641</v>
      </c>
      <c r="B2862" s="3" t="s">
        <v>2641</v>
      </c>
      <c r="C2862" s="3" t="s">
        <v>6751</v>
      </c>
      <c r="D2862">
        <v>1500</v>
      </c>
      <c r="E2862">
        <v>15</v>
      </c>
      <c r="F2862" t="s">
        <v>8221</v>
      </c>
      <c r="G2862" t="s">
        <v>8224</v>
      </c>
      <c r="H2862" t="s">
        <v>8246</v>
      </c>
      <c r="I2862">
        <v>1410811740</v>
      </c>
      <c r="J2862" s="14" t="str">
        <f>TEXT(((Table1[[#This Row],[deadline]]/60/60)/24)+DATE(1970,1,1),"mmm")</f>
        <v>Sep</v>
      </c>
      <c r="K2862" s="14" t="str">
        <f>TEXT(((Table1[[#This Row],[deadline]]/60/60)/24)+DATE(1970,1,1),"yyyy")</f>
        <v>2014</v>
      </c>
      <c r="L2862">
        <v>1409341863</v>
      </c>
      <c r="M2862">
        <f>((Table1[[#This Row],[launched_at]]/60/60)/24)+DATE(1970,1,1)+(-5/24)</f>
        <v>41880.618784722217</v>
      </c>
      <c r="N2862" t="b">
        <v>0</v>
      </c>
      <c r="O2862">
        <v>1</v>
      </c>
      <c r="P2862" t="b">
        <v>0</v>
      </c>
      <c r="Q2862" t="s">
        <v>8301</v>
      </c>
      <c r="R2862" s="5">
        <f>Table1[[#This Row],[pledged]]/D2862</f>
        <v>0.01</v>
      </c>
      <c r="S2862" s="6">
        <f>IFERROR(Table1[[#This Row],[pledged]]/Table1[[#This Row],[backers_count]],0)</f>
        <v>15</v>
      </c>
      <c r="T2862" s="5" t="s">
        <v>8319</v>
      </c>
      <c r="U2862" s="5" t="s">
        <v>8355</v>
      </c>
    </row>
    <row r="2863" spans="1:21" ht="60" x14ac:dyDescent="0.2">
      <c r="A2863">
        <v>3642</v>
      </c>
      <c r="B2863" s="3" t="s">
        <v>3640</v>
      </c>
      <c r="C2863" s="3" t="s">
        <v>7752</v>
      </c>
      <c r="D2863">
        <v>700</v>
      </c>
      <c r="E2863">
        <v>15</v>
      </c>
      <c r="F2863" t="s">
        <v>8221</v>
      </c>
      <c r="G2863" t="s">
        <v>8236</v>
      </c>
      <c r="H2863" t="s">
        <v>8249</v>
      </c>
      <c r="I2863">
        <v>1448902800</v>
      </c>
      <c r="J2863" s="14" t="str">
        <f>TEXT(((Table1[[#This Row],[deadline]]/60/60)/24)+DATE(1970,1,1),"mmm")</f>
        <v>Nov</v>
      </c>
      <c r="K2863" s="14" t="str">
        <f>TEXT(((Table1[[#This Row],[deadline]]/60/60)/24)+DATE(1970,1,1),"yyyy")</f>
        <v>2015</v>
      </c>
      <c r="L2863">
        <v>1445369727</v>
      </c>
      <c r="M2863">
        <f>((Table1[[#This Row],[launched_at]]/60/60)/24)+DATE(1970,1,1)+(-5/24)</f>
        <v>42297.607951388891</v>
      </c>
      <c r="N2863" t="b">
        <v>0</v>
      </c>
      <c r="O2863">
        <v>2</v>
      </c>
      <c r="P2863" t="b">
        <v>0</v>
      </c>
      <c r="Q2863" t="s">
        <v>8305</v>
      </c>
      <c r="R2863" s="5">
        <f>Table1[[#This Row],[pledged]]/D2863</f>
        <v>2.1428571428571429E-2</v>
      </c>
      <c r="S2863" s="6">
        <f>IFERROR(Table1[[#This Row],[pledged]]/Table1[[#This Row],[backers_count]],0)</f>
        <v>7.5</v>
      </c>
      <c r="T2863" s="5" t="s">
        <v>8317</v>
      </c>
      <c r="U2863" s="5" t="s">
        <v>8359</v>
      </c>
    </row>
    <row r="2864" spans="1:21" ht="45" x14ac:dyDescent="0.2">
      <c r="A2864">
        <v>3925</v>
      </c>
      <c r="B2864" s="3" t="s">
        <v>3922</v>
      </c>
      <c r="C2864" s="3" t="s">
        <v>8033</v>
      </c>
      <c r="D2864">
        <v>150</v>
      </c>
      <c r="E2864">
        <v>15</v>
      </c>
      <c r="F2864" t="s">
        <v>8221</v>
      </c>
      <c r="G2864" t="s">
        <v>8224</v>
      </c>
      <c r="H2864" t="s">
        <v>8246</v>
      </c>
      <c r="I2864">
        <v>1406753639</v>
      </c>
      <c r="J2864" s="14" t="str">
        <f>TEXT(((Table1[[#This Row],[deadline]]/60/60)/24)+DATE(1970,1,1),"mmm")</f>
        <v>Jul</v>
      </c>
      <c r="K2864" s="14" t="str">
        <f>TEXT(((Table1[[#This Row],[deadline]]/60/60)/24)+DATE(1970,1,1),"yyyy")</f>
        <v>2014</v>
      </c>
      <c r="L2864">
        <v>1404161639</v>
      </c>
      <c r="M2864">
        <f>((Table1[[#This Row],[launched_at]]/60/60)/24)+DATE(1970,1,1)+(-5/24)</f>
        <v>41820.662488425922</v>
      </c>
      <c r="N2864" t="b">
        <v>0</v>
      </c>
      <c r="O2864">
        <v>3</v>
      </c>
      <c r="P2864" t="b">
        <v>0</v>
      </c>
      <c r="Q2864" t="s">
        <v>8271</v>
      </c>
      <c r="R2864" s="5">
        <f>Table1[[#This Row],[pledged]]/D2864</f>
        <v>0.1</v>
      </c>
      <c r="S2864" s="6">
        <f>IFERROR(Table1[[#This Row],[pledged]]/Table1[[#This Row],[backers_count]],0)</f>
        <v>5</v>
      </c>
      <c r="T2864" s="5" t="s">
        <v>8317</v>
      </c>
      <c r="U2864" s="5" t="s">
        <v>8318</v>
      </c>
    </row>
    <row r="2865" spans="1:21" ht="30" x14ac:dyDescent="0.2">
      <c r="A2865">
        <v>3926</v>
      </c>
      <c r="B2865" s="3" t="s">
        <v>3923</v>
      </c>
      <c r="C2865" s="3" t="s">
        <v>8034</v>
      </c>
      <c r="D2865">
        <v>5000</v>
      </c>
      <c r="E2865">
        <v>15</v>
      </c>
      <c r="F2865" t="s">
        <v>8221</v>
      </c>
      <c r="G2865" t="s">
        <v>8226</v>
      </c>
      <c r="H2865" t="s">
        <v>8248</v>
      </c>
      <c r="I2865">
        <v>1419645748</v>
      </c>
      <c r="J2865" s="14" t="str">
        <f>TEXT(((Table1[[#This Row],[deadline]]/60/60)/24)+DATE(1970,1,1),"mmm")</f>
        <v>Dec</v>
      </c>
      <c r="K2865" s="14" t="str">
        <f>TEXT(((Table1[[#This Row],[deadline]]/60/60)/24)+DATE(1970,1,1),"yyyy")</f>
        <v>2014</v>
      </c>
      <c r="L2865">
        <v>1417053748</v>
      </c>
      <c r="M2865">
        <f>((Table1[[#This Row],[launched_at]]/60/60)/24)+DATE(1970,1,1)+(-5/24)</f>
        <v>41969.876712962963</v>
      </c>
      <c r="N2865" t="b">
        <v>0</v>
      </c>
      <c r="O2865">
        <v>1</v>
      </c>
      <c r="P2865" t="b">
        <v>0</v>
      </c>
      <c r="Q2865" t="s">
        <v>8271</v>
      </c>
      <c r="R2865" s="5">
        <f>Table1[[#This Row],[pledged]]/D2865</f>
        <v>3.0000000000000001E-3</v>
      </c>
      <c r="S2865" s="6">
        <f>IFERROR(Table1[[#This Row],[pledged]]/Table1[[#This Row],[backers_count]],0)</f>
        <v>15</v>
      </c>
      <c r="T2865" s="5" t="s">
        <v>8317</v>
      </c>
      <c r="U2865" s="5" t="s">
        <v>8318</v>
      </c>
    </row>
    <row r="2866" spans="1:21" ht="45" x14ac:dyDescent="0.2">
      <c r="A2866">
        <v>420</v>
      </c>
      <c r="B2866" s="3" t="s">
        <v>421</v>
      </c>
      <c r="C2866" s="3" t="s">
        <v>4530</v>
      </c>
      <c r="D2866">
        <v>3300</v>
      </c>
      <c r="E2866">
        <v>14.5</v>
      </c>
      <c r="F2866" t="s">
        <v>8221</v>
      </c>
      <c r="G2866" t="s">
        <v>8224</v>
      </c>
      <c r="H2866" t="s">
        <v>8246</v>
      </c>
      <c r="I2866">
        <v>1394772031</v>
      </c>
      <c r="J2866" s="14" t="str">
        <f>TEXT(((Table1[[#This Row],[deadline]]/60/60)/24)+DATE(1970,1,1),"mmm")</f>
        <v>Mar</v>
      </c>
      <c r="K2866" s="14" t="str">
        <f>TEXT(((Table1[[#This Row],[deadline]]/60/60)/24)+DATE(1970,1,1),"yyyy")</f>
        <v>2014</v>
      </c>
      <c r="L2866">
        <v>1392183631</v>
      </c>
      <c r="M2866" s="13">
        <f>((Table1[[#This Row],[launched_at]]/60/60)/24)+DATE(1970,1,1)+(-5/24)</f>
        <v>41682.028136574074</v>
      </c>
      <c r="N2866" t="b">
        <v>0</v>
      </c>
      <c r="O2866">
        <v>3</v>
      </c>
      <c r="P2866" t="b">
        <v>0</v>
      </c>
      <c r="Q2866" t="s">
        <v>8270</v>
      </c>
      <c r="R2866" s="5">
        <f>Table1[[#This Row],[pledged]]/D2866</f>
        <v>4.3939393939393936E-3</v>
      </c>
      <c r="S2866" s="6">
        <f>IFERROR(Table1[[#This Row],[pledged]]/Table1[[#This Row],[backers_count]],0)</f>
        <v>4.833333333333333</v>
      </c>
      <c r="T2866" s="5" t="s">
        <v>8310</v>
      </c>
      <c r="U2866" s="5" t="s">
        <v>8316</v>
      </c>
    </row>
    <row r="2867" spans="1:21" ht="30" x14ac:dyDescent="0.2">
      <c r="A2867">
        <v>578</v>
      </c>
      <c r="B2867" s="3" t="s">
        <v>579</v>
      </c>
      <c r="C2867" s="3" t="s">
        <v>4688</v>
      </c>
      <c r="D2867">
        <v>125000</v>
      </c>
      <c r="E2867">
        <v>14</v>
      </c>
      <c r="F2867" t="s">
        <v>8221</v>
      </c>
      <c r="G2867" t="s">
        <v>8225</v>
      </c>
      <c r="H2867" t="s">
        <v>8247</v>
      </c>
      <c r="I2867">
        <v>1441633993</v>
      </c>
      <c r="J2867" s="14" t="str">
        <f>TEXT(((Table1[[#This Row],[deadline]]/60/60)/24)+DATE(1970,1,1),"mmm")</f>
        <v>Sep</v>
      </c>
      <c r="K2867" s="14" t="str">
        <f>TEXT(((Table1[[#This Row],[deadline]]/60/60)/24)+DATE(1970,1,1),"yyyy")</f>
        <v>2015</v>
      </c>
      <c r="L2867">
        <v>1439560393</v>
      </c>
      <c r="M2867">
        <f>((Table1[[#This Row],[launched_at]]/60/60)/24)+DATE(1970,1,1)+(-5/24)</f>
        <v>42230.370289351849</v>
      </c>
      <c r="N2867" t="b">
        <v>0</v>
      </c>
      <c r="O2867">
        <v>7</v>
      </c>
      <c r="P2867" t="b">
        <v>0</v>
      </c>
      <c r="Q2867" t="s">
        <v>8272</v>
      </c>
      <c r="R2867" s="5">
        <f>Table1[[#This Row],[pledged]]/D2867</f>
        <v>1.12E-4</v>
      </c>
      <c r="S2867" s="6">
        <f>IFERROR(Table1[[#This Row],[pledged]]/Table1[[#This Row],[backers_count]],0)</f>
        <v>2</v>
      </c>
      <c r="T2867" s="5" t="s">
        <v>8319</v>
      </c>
      <c r="U2867" s="5" t="s">
        <v>8320</v>
      </c>
    </row>
    <row r="2868" spans="1:21" ht="45" x14ac:dyDescent="0.2">
      <c r="A2868">
        <v>560</v>
      </c>
      <c r="B2868" s="3" t="s">
        <v>561</v>
      </c>
      <c r="C2868" s="3" t="s">
        <v>4670</v>
      </c>
      <c r="D2868">
        <v>100000</v>
      </c>
      <c r="E2868">
        <v>12</v>
      </c>
      <c r="F2868" t="s">
        <v>8221</v>
      </c>
      <c r="G2868" t="s">
        <v>8229</v>
      </c>
      <c r="H2868" t="s">
        <v>8251</v>
      </c>
      <c r="I2868">
        <v>1418841045</v>
      </c>
      <c r="J2868" s="14" t="str">
        <f>TEXT(((Table1[[#This Row],[deadline]]/60/60)/24)+DATE(1970,1,1),"mmm")</f>
        <v>Dec</v>
      </c>
      <c r="K2868" s="14" t="str">
        <f>TEXT(((Table1[[#This Row],[deadline]]/60/60)/24)+DATE(1970,1,1),"yyyy")</f>
        <v>2014</v>
      </c>
      <c r="L2868">
        <v>1416249045</v>
      </c>
      <c r="M2868">
        <f>((Table1[[#This Row],[launched_at]]/60/60)/24)+DATE(1970,1,1)+(-5/24)</f>
        <v>41960.563020833331</v>
      </c>
      <c r="N2868" t="b">
        <v>0</v>
      </c>
      <c r="O2868">
        <v>3</v>
      </c>
      <c r="P2868" t="b">
        <v>0</v>
      </c>
      <c r="Q2868" t="s">
        <v>8272</v>
      </c>
      <c r="R2868" s="5">
        <f>Table1[[#This Row],[pledged]]/D2868</f>
        <v>1.2E-4</v>
      </c>
      <c r="S2868" s="6">
        <f>IFERROR(Table1[[#This Row],[pledged]]/Table1[[#This Row],[backers_count]],0)</f>
        <v>4</v>
      </c>
      <c r="T2868" s="5" t="s">
        <v>8319</v>
      </c>
      <c r="U2868" s="5" t="s">
        <v>8320</v>
      </c>
    </row>
    <row r="2869" spans="1:21" ht="45" x14ac:dyDescent="0.2">
      <c r="A2869">
        <v>1081</v>
      </c>
      <c r="B2869" s="3" t="s">
        <v>1082</v>
      </c>
      <c r="C2869" s="3" t="s">
        <v>5191</v>
      </c>
      <c r="D2869">
        <v>68000</v>
      </c>
      <c r="E2869">
        <v>12</v>
      </c>
      <c r="F2869" t="s">
        <v>8221</v>
      </c>
      <c r="G2869" t="s">
        <v>8224</v>
      </c>
      <c r="H2869" t="s">
        <v>8246</v>
      </c>
      <c r="I2869">
        <v>1422483292</v>
      </c>
      <c r="J2869" s="14" t="str">
        <f>TEXT(((Table1[[#This Row],[deadline]]/60/60)/24)+DATE(1970,1,1),"mmm")</f>
        <v>Jan</v>
      </c>
      <c r="K2869" s="14" t="str">
        <f>TEXT(((Table1[[#This Row],[deadline]]/60/60)/24)+DATE(1970,1,1),"yyyy")</f>
        <v>2015</v>
      </c>
      <c r="L2869">
        <v>1419891292</v>
      </c>
      <c r="M2869">
        <f>((Table1[[#This Row],[launched_at]]/60/60)/24)+DATE(1970,1,1)+(-5/24)</f>
        <v>42002.718657407408</v>
      </c>
      <c r="N2869" t="b">
        <v>0</v>
      </c>
      <c r="O2869">
        <v>4</v>
      </c>
      <c r="P2869" t="b">
        <v>0</v>
      </c>
      <c r="Q2869" t="s">
        <v>8282</v>
      </c>
      <c r="R2869" s="5">
        <f>Table1[[#This Row],[pledged]]/D2869</f>
        <v>1.7647058823529413E-4</v>
      </c>
      <c r="S2869" s="6">
        <f>IFERROR(Table1[[#This Row],[pledged]]/Table1[[#This Row],[backers_count]],0)</f>
        <v>3</v>
      </c>
      <c r="T2869" s="5" t="s">
        <v>8333</v>
      </c>
      <c r="U2869" s="5" t="s">
        <v>8334</v>
      </c>
    </row>
    <row r="2870" spans="1:21" ht="45" x14ac:dyDescent="0.2">
      <c r="A2870">
        <v>1902</v>
      </c>
      <c r="B2870" s="3" t="s">
        <v>1903</v>
      </c>
      <c r="C2870" s="3" t="s">
        <v>6012</v>
      </c>
      <c r="D2870">
        <v>1000</v>
      </c>
      <c r="E2870">
        <v>12</v>
      </c>
      <c r="F2870" t="s">
        <v>8221</v>
      </c>
      <c r="G2870" t="s">
        <v>8233</v>
      </c>
      <c r="H2870" t="s">
        <v>8249</v>
      </c>
      <c r="I2870">
        <v>1425495447</v>
      </c>
      <c r="J2870" s="14" t="str">
        <f>TEXT(((Table1[[#This Row],[deadline]]/60/60)/24)+DATE(1970,1,1),"mmm")</f>
        <v>Mar</v>
      </c>
      <c r="K2870" s="14" t="str">
        <f>TEXT(((Table1[[#This Row],[deadline]]/60/60)/24)+DATE(1970,1,1),"yyyy")</f>
        <v>2015</v>
      </c>
      <c r="L2870">
        <v>1422903447</v>
      </c>
      <c r="M2870">
        <f>((Table1[[#This Row],[launched_at]]/60/60)/24)+DATE(1970,1,1)+(-5/24)</f>
        <v>42037.581562499996</v>
      </c>
      <c r="N2870" t="b">
        <v>0</v>
      </c>
      <c r="O2870">
        <v>3</v>
      </c>
      <c r="P2870" t="b">
        <v>0</v>
      </c>
      <c r="Q2870" t="s">
        <v>8294</v>
      </c>
      <c r="R2870" s="5">
        <f>Table1[[#This Row],[pledged]]/D2870</f>
        <v>1.2E-2</v>
      </c>
      <c r="S2870" s="6">
        <f>IFERROR(Table1[[#This Row],[pledged]]/Table1[[#This Row],[backers_count]],0)</f>
        <v>4</v>
      </c>
      <c r="T2870" s="5" t="s">
        <v>8319</v>
      </c>
      <c r="U2870" s="5" t="s">
        <v>8348</v>
      </c>
    </row>
    <row r="2871" spans="1:21" ht="45" x14ac:dyDescent="0.2">
      <c r="A2871">
        <v>167</v>
      </c>
      <c r="B2871" s="3" t="s">
        <v>169</v>
      </c>
      <c r="C2871" s="3" t="s">
        <v>4277</v>
      </c>
      <c r="D2871">
        <v>110000</v>
      </c>
      <c r="E2871">
        <v>11</v>
      </c>
      <c r="F2871" t="s">
        <v>8221</v>
      </c>
      <c r="G2871" t="s">
        <v>8224</v>
      </c>
      <c r="H2871" t="s">
        <v>8246</v>
      </c>
      <c r="I2871">
        <v>1438726535</v>
      </c>
      <c r="J2871" s="14" t="str">
        <f>TEXT(((Table1[[#This Row],[deadline]]/60/60)/24)+DATE(1970,1,1),"mmm")</f>
        <v>Aug</v>
      </c>
      <c r="K2871" s="14" t="str">
        <f>TEXT(((Table1[[#This Row],[deadline]]/60/60)/24)+DATE(1970,1,1),"yyyy")</f>
        <v>2015</v>
      </c>
      <c r="L2871">
        <v>1433542535</v>
      </c>
      <c r="M2871" s="13">
        <f>((Table1[[#This Row],[launched_at]]/60/60)/24)+DATE(1970,1,1)+(-5/24)</f>
        <v>42160.719155092585</v>
      </c>
      <c r="N2871" t="b">
        <v>0</v>
      </c>
      <c r="O2871">
        <v>2</v>
      </c>
      <c r="P2871" t="b">
        <v>0</v>
      </c>
      <c r="Q2871" t="s">
        <v>8268</v>
      </c>
      <c r="R2871" s="5">
        <f>Table1[[#This Row],[pledged]]/D2871</f>
        <v>1E-4</v>
      </c>
      <c r="S2871" s="6">
        <f>IFERROR(Table1[[#This Row],[pledged]]/Table1[[#This Row],[backers_count]],0)</f>
        <v>5.5</v>
      </c>
      <c r="T2871" s="5" t="s">
        <v>8310</v>
      </c>
      <c r="U2871" s="5" t="s">
        <v>8314</v>
      </c>
    </row>
    <row r="2872" spans="1:21" ht="45" x14ac:dyDescent="0.2">
      <c r="A2872">
        <v>512</v>
      </c>
      <c r="B2872" s="3" t="s">
        <v>513</v>
      </c>
      <c r="C2872" s="3" t="s">
        <v>4622</v>
      </c>
      <c r="D2872">
        <v>8000</v>
      </c>
      <c r="E2872">
        <v>11</v>
      </c>
      <c r="F2872" t="s">
        <v>8221</v>
      </c>
      <c r="G2872" t="s">
        <v>8224</v>
      </c>
      <c r="H2872" t="s">
        <v>8246</v>
      </c>
      <c r="I2872">
        <v>1479667727</v>
      </c>
      <c r="J2872" s="14" t="str">
        <f>TEXT(((Table1[[#This Row],[deadline]]/60/60)/24)+DATE(1970,1,1),"mmm")</f>
        <v>Nov</v>
      </c>
      <c r="K2872" s="14" t="str">
        <f>TEXT(((Table1[[#This Row],[deadline]]/60/60)/24)+DATE(1970,1,1),"yyyy")</f>
        <v>2016</v>
      </c>
      <c r="L2872">
        <v>1475776127</v>
      </c>
      <c r="M2872" s="13">
        <f>((Table1[[#This Row],[launched_at]]/60/60)/24)+DATE(1970,1,1)+(-5/24)</f>
        <v>42649.533877314818</v>
      </c>
      <c r="N2872" t="b">
        <v>0</v>
      </c>
      <c r="O2872">
        <v>2</v>
      </c>
      <c r="P2872" t="b">
        <v>0</v>
      </c>
      <c r="Q2872" t="s">
        <v>8270</v>
      </c>
      <c r="R2872" s="5">
        <f>Table1[[#This Row],[pledged]]/D2872</f>
        <v>1.3749999999999999E-3</v>
      </c>
      <c r="S2872" s="6">
        <f>IFERROR(Table1[[#This Row],[pledged]]/Table1[[#This Row],[backers_count]],0)</f>
        <v>5.5</v>
      </c>
      <c r="T2872" s="5" t="s">
        <v>8310</v>
      </c>
      <c r="U2872" s="5" t="s">
        <v>8316</v>
      </c>
    </row>
    <row r="2873" spans="1:21" ht="45" x14ac:dyDescent="0.2">
      <c r="A2873">
        <v>981</v>
      </c>
      <c r="B2873" s="3" t="s">
        <v>982</v>
      </c>
      <c r="C2873" s="3" t="s">
        <v>5091</v>
      </c>
      <c r="D2873">
        <v>88888</v>
      </c>
      <c r="E2873">
        <v>11</v>
      </c>
      <c r="F2873" t="s">
        <v>8221</v>
      </c>
      <c r="G2873" t="s">
        <v>8224</v>
      </c>
      <c r="H2873" t="s">
        <v>8246</v>
      </c>
      <c r="I2873">
        <v>1407624222</v>
      </c>
      <c r="J2873" s="14" t="str">
        <f>TEXT(((Table1[[#This Row],[deadline]]/60/60)/24)+DATE(1970,1,1),"mmm")</f>
        <v>Aug</v>
      </c>
      <c r="K2873" s="14" t="str">
        <f>TEXT(((Table1[[#This Row],[deadline]]/60/60)/24)+DATE(1970,1,1),"yyyy")</f>
        <v>2014</v>
      </c>
      <c r="L2873">
        <v>1405032222</v>
      </c>
      <c r="M2873">
        <f>((Table1[[#This Row],[launched_at]]/60/60)/24)+DATE(1970,1,1)+(-5/24)</f>
        <v>41830.738680555551</v>
      </c>
      <c r="N2873" t="b">
        <v>0</v>
      </c>
      <c r="O2873">
        <v>4</v>
      </c>
      <c r="P2873" t="b">
        <v>0</v>
      </c>
      <c r="Q2873" t="s">
        <v>8273</v>
      </c>
      <c r="R2873" s="5">
        <f>Table1[[#This Row],[pledged]]/D2873</f>
        <v>1.2375123751237513E-4</v>
      </c>
      <c r="S2873" s="6">
        <f>IFERROR(Table1[[#This Row],[pledged]]/Table1[[#This Row],[backers_count]],0)</f>
        <v>2.75</v>
      </c>
      <c r="T2873" s="5" t="s">
        <v>8319</v>
      </c>
      <c r="U2873" s="5" t="s">
        <v>8321</v>
      </c>
    </row>
    <row r="2874" spans="1:21" ht="45" x14ac:dyDescent="0.2">
      <c r="A2874">
        <v>1123</v>
      </c>
      <c r="B2874" s="3" t="s">
        <v>1124</v>
      </c>
      <c r="C2874" s="3" t="s">
        <v>5233</v>
      </c>
      <c r="D2874">
        <v>5000</v>
      </c>
      <c r="E2874">
        <v>11</v>
      </c>
      <c r="F2874" t="s">
        <v>8221</v>
      </c>
      <c r="G2874" t="s">
        <v>8224</v>
      </c>
      <c r="H2874" t="s">
        <v>8246</v>
      </c>
      <c r="I2874">
        <v>1397910848</v>
      </c>
      <c r="J2874" s="14" t="str">
        <f>TEXT(((Table1[[#This Row],[deadline]]/60/60)/24)+DATE(1970,1,1),"mmm")</f>
        <v>Apr</v>
      </c>
      <c r="K2874" s="14" t="str">
        <f>TEXT(((Table1[[#This Row],[deadline]]/60/60)/24)+DATE(1970,1,1),"yyyy")</f>
        <v>2014</v>
      </c>
      <c r="L2874">
        <v>1395318848</v>
      </c>
      <c r="M2874">
        <f>((Table1[[#This Row],[launched_at]]/60/60)/24)+DATE(1970,1,1)+(-5/24)</f>
        <v>41718.315370370365</v>
      </c>
      <c r="N2874" t="b">
        <v>0</v>
      </c>
      <c r="O2874">
        <v>3</v>
      </c>
      <c r="P2874" t="b">
        <v>0</v>
      </c>
      <c r="Q2874" t="s">
        <v>8282</v>
      </c>
      <c r="R2874" s="5">
        <f>Table1[[#This Row],[pledged]]/D2874</f>
        <v>2.2000000000000001E-3</v>
      </c>
      <c r="S2874" s="6">
        <f>IFERROR(Table1[[#This Row],[pledged]]/Table1[[#This Row],[backers_count]],0)</f>
        <v>3.6666666666666665</v>
      </c>
      <c r="T2874" s="5" t="s">
        <v>8333</v>
      </c>
      <c r="U2874" s="5" t="s">
        <v>8334</v>
      </c>
    </row>
    <row r="2875" spans="1:21" ht="45" x14ac:dyDescent="0.2">
      <c r="A2875">
        <v>1130</v>
      </c>
      <c r="B2875" s="3" t="s">
        <v>1131</v>
      </c>
      <c r="C2875" s="3" t="s">
        <v>5240</v>
      </c>
      <c r="D2875">
        <v>5000</v>
      </c>
      <c r="E2875">
        <v>11</v>
      </c>
      <c r="F2875" t="s">
        <v>8221</v>
      </c>
      <c r="G2875" t="s">
        <v>8224</v>
      </c>
      <c r="H2875" t="s">
        <v>8246</v>
      </c>
      <c r="I2875">
        <v>1416963300</v>
      </c>
      <c r="J2875" s="14" t="str">
        <f>TEXT(((Table1[[#This Row],[deadline]]/60/60)/24)+DATE(1970,1,1),"mmm")</f>
        <v>Nov</v>
      </c>
      <c r="K2875" s="14" t="str">
        <f>TEXT(((Table1[[#This Row],[deadline]]/60/60)/24)+DATE(1970,1,1),"yyyy")</f>
        <v>2014</v>
      </c>
      <c r="L2875">
        <v>1411775700</v>
      </c>
      <c r="M2875">
        <f>((Table1[[#This Row],[launched_at]]/60/60)/24)+DATE(1970,1,1)+(-5/24)</f>
        <v>41908.788194444445</v>
      </c>
      <c r="N2875" t="b">
        <v>0</v>
      </c>
      <c r="O2875">
        <v>3</v>
      </c>
      <c r="P2875" t="b">
        <v>0</v>
      </c>
      <c r="Q2875" t="s">
        <v>8283</v>
      </c>
      <c r="R2875" s="5">
        <f>Table1[[#This Row],[pledged]]/D2875</f>
        <v>2.2000000000000001E-3</v>
      </c>
      <c r="S2875" s="6">
        <f>IFERROR(Table1[[#This Row],[pledged]]/Table1[[#This Row],[backers_count]],0)</f>
        <v>3.6666666666666665</v>
      </c>
      <c r="T2875" s="5" t="s">
        <v>8333</v>
      </c>
      <c r="U2875" s="5" t="s">
        <v>8335</v>
      </c>
    </row>
    <row r="2876" spans="1:21" ht="45" x14ac:dyDescent="0.2">
      <c r="A2876">
        <v>1715</v>
      </c>
      <c r="B2876" s="3" t="s">
        <v>1716</v>
      </c>
      <c r="C2876" s="3" t="s">
        <v>5825</v>
      </c>
      <c r="D2876">
        <v>5000</v>
      </c>
      <c r="E2876">
        <v>11</v>
      </c>
      <c r="F2876" t="s">
        <v>8221</v>
      </c>
      <c r="G2876" t="s">
        <v>8224</v>
      </c>
      <c r="H2876" t="s">
        <v>8246</v>
      </c>
      <c r="I2876">
        <v>1427772120</v>
      </c>
      <c r="J2876" s="14" t="str">
        <f>TEXT(((Table1[[#This Row],[deadline]]/60/60)/24)+DATE(1970,1,1),"mmm")</f>
        <v>Mar</v>
      </c>
      <c r="K2876" s="14" t="str">
        <f>TEXT(((Table1[[#This Row],[deadline]]/60/60)/24)+DATE(1970,1,1),"yyyy")</f>
        <v>2015</v>
      </c>
      <c r="L2876">
        <v>1425186785</v>
      </c>
      <c r="M2876">
        <f>((Table1[[#This Row],[launched_at]]/60/60)/24)+DATE(1970,1,1)+(-5/24)</f>
        <v>42064.009085648147</v>
      </c>
      <c r="N2876" t="b">
        <v>0</v>
      </c>
      <c r="O2876">
        <v>2</v>
      </c>
      <c r="P2876" t="b">
        <v>0</v>
      </c>
      <c r="Q2876" t="s">
        <v>8293</v>
      </c>
      <c r="R2876" s="5">
        <f>Table1[[#This Row],[pledged]]/D2876</f>
        <v>2.2000000000000001E-3</v>
      </c>
      <c r="S2876" s="6">
        <f>IFERROR(Table1[[#This Row],[pledged]]/Table1[[#This Row],[backers_count]],0)</f>
        <v>5.5</v>
      </c>
      <c r="T2876" s="5" t="s">
        <v>8325</v>
      </c>
      <c r="U2876" s="5" t="s">
        <v>8347</v>
      </c>
    </row>
    <row r="2877" spans="1:21" ht="30" x14ac:dyDescent="0.2">
      <c r="A2877">
        <v>3103</v>
      </c>
      <c r="B2877" s="3" t="s">
        <v>3103</v>
      </c>
      <c r="C2877" s="3" t="s">
        <v>7213</v>
      </c>
      <c r="D2877">
        <v>4100</v>
      </c>
      <c r="E2877">
        <v>11</v>
      </c>
      <c r="F2877" t="s">
        <v>8221</v>
      </c>
      <c r="G2877" t="s">
        <v>8224</v>
      </c>
      <c r="H2877" t="s">
        <v>8246</v>
      </c>
      <c r="I2877">
        <v>1434080706</v>
      </c>
      <c r="J2877" s="14" t="str">
        <f>TEXT(((Table1[[#This Row],[deadline]]/60/60)/24)+DATE(1970,1,1),"mmm")</f>
        <v>Jun</v>
      </c>
      <c r="K2877" s="14" t="str">
        <f>TEXT(((Table1[[#This Row],[deadline]]/60/60)/24)+DATE(1970,1,1),"yyyy")</f>
        <v>2015</v>
      </c>
      <c r="L2877">
        <v>1428896706</v>
      </c>
      <c r="M2877">
        <f>((Table1[[#This Row],[launched_at]]/60/60)/24)+DATE(1970,1,1)+(-5/24)</f>
        <v>42106.94798611111</v>
      </c>
      <c r="N2877" t="b">
        <v>0</v>
      </c>
      <c r="O2877">
        <v>2</v>
      </c>
      <c r="P2877" t="b">
        <v>0</v>
      </c>
      <c r="Q2877" t="s">
        <v>8303</v>
      </c>
      <c r="R2877" s="5">
        <f>Table1[[#This Row],[pledged]]/D2877</f>
        <v>2.6829268292682929E-3</v>
      </c>
      <c r="S2877" s="6">
        <f>IFERROR(Table1[[#This Row],[pledged]]/Table1[[#This Row],[backers_count]],0)</f>
        <v>5.5</v>
      </c>
      <c r="T2877" s="5" t="s">
        <v>8317</v>
      </c>
      <c r="U2877" s="5" t="s">
        <v>8357</v>
      </c>
    </row>
    <row r="2878" spans="1:21" ht="30" x14ac:dyDescent="0.2">
      <c r="A2878">
        <v>3866</v>
      </c>
      <c r="B2878" s="3" t="s">
        <v>3863</v>
      </c>
      <c r="C2878" s="3" t="s">
        <v>7975</v>
      </c>
      <c r="D2878">
        <v>2000</v>
      </c>
      <c r="E2878">
        <v>11</v>
      </c>
      <c r="F2878" t="s">
        <v>8221</v>
      </c>
      <c r="G2878" t="s">
        <v>8224</v>
      </c>
      <c r="H2878" t="s">
        <v>8246</v>
      </c>
      <c r="I2878">
        <v>1458703740</v>
      </c>
      <c r="J2878" s="14" t="str">
        <f>TEXT(((Table1[[#This Row],[deadline]]/60/60)/24)+DATE(1970,1,1),"mmm")</f>
        <v>Mar</v>
      </c>
      <c r="K2878" s="14" t="str">
        <f>TEXT(((Table1[[#This Row],[deadline]]/60/60)/24)+DATE(1970,1,1),"yyyy")</f>
        <v>2016</v>
      </c>
      <c r="L2878">
        <v>1454453021</v>
      </c>
      <c r="M2878">
        <f>((Table1[[#This Row],[launched_at]]/60/60)/24)+DATE(1970,1,1)+(-5/24)</f>
        <v>42402.738668981481</v>
      </c>
      <c r="N2878" t="b">
        <v>0</v>
      </c>
      <c r="O2878">
        <v>2</v>
      </c>
      <c r="P2878" t="b">
        <v>0</v>
      </c>
      <c r="Q2878" t="s">
        <v>8271</v>
      </c>
      <c r="R2878" s="5">
        <f>Table1[[#This Row],[pledged]]/D2878</f>
        <v>5.4999999999999997E-3</v>
      </c>
      <c r="S2878" s="6">
        <f>IFERROR(Table1[[#This Row],[pledged]]/Table1[[#This Row],[backers_count]],0)</f>
        <v>5.5</v>
      </c>
      <c r="T2878" s="5" t="s">
        <v>8317</v>
      </c>
      <c r="U2878" s="5" t="s">
        <v>8318</v>
      </c>
    </row>
    <row r="2879" spans="1:21" ht="45" x14ac:dyDescent="0.2">
      <c r="A2879">
        <v>3940</v>
      </c>
      <c r="B2879" s="3" t="s">
        <v>3937</v>
      </c>
      <c r="C2879" s="3" t="s">
        <v>8048</v>
      </c>
      <c r="D2879">
        <v>5000</v>
      </c>
      <c r="E2879">
        <v>11</v>
      </c>
      <c r="F2879" t="s">
        <v>8221</v>
      </c>
      <c r="G2879" t="s">
        <v>8224</v>
      </c>
      <c r="H2879" t="s">
        <v>8246</v>
      </c>
      <c r="I2879">
        <v>1420199351</v>
      </c>
      <c r="J2879" s="14" t="str">
        <f>TEXT(((Table1[[#This Row],[deadline]]/60/60)/24)+DATE(1970,1,1),"mmm")</f>
        <v>Jan</v>
      </c>
      <c r="K2879" s="14" t="str">
        <f>TEXT(((Table1[[#This Row],[deadline]]/60/60)/24)+DATE(1970,1,1),"yyyy")</f>
        <v>2015</v>
      </c>
      <c r="L2879">
        <v>1416311351</v>
      </c>
      <c r="M2879">
        <f>((Table1[[#This Row],[launched_at]]/60/60)/24)+DATE(1970,1,1)+(-5/24)</f>
        <v>41961.284155092588</v>
      </c>
      <c r="N2879" t="b">
        <v>0</v>
      </c>
      <c r="O2879">
        <v>2</v>
      </c>
      <c r="P2879" t="b">
        <v>0</v>
      </c>
      <c r="Q2879" t="s">
        <v>8271</v>
      </c>
      <c r="R2879" s="5">
        <f>Table1[[#This Row],[pledged]]/D2879</f>
        <v>2.2000000000000001E-3</v>
      </c>
      <c r="S2879" s="6">
        <f>IFERROR(Table1[[#This Row],[pledged]]/Table1[[#This Row],[backers_count]],0)</f>
        <v>5.5</v>
      </c>
      <c r="T2879" s="5" t="s">
        <v>8317</v>
      </c>
      <c r="U2879" s="5" t="s">
        <v>8318</v>
      </c>
    </row>
    <row r="2880" spans="1:21" ht="45" x14ac:dyDescent="0.2">
      <c r="A2880">
        <v>3970</v>
      </c>
      <c r="B2880" s="3" t="s">
        <v>3967</v>
      </c>
      <c r="C2880" s="3" t="s">
        <v>8077</v>
      </c>
      <c r="D2880">
        <v>15000</v>
      </c>
      <c r="E2880">
        <v>11</v>
      </c>
      <c r="F2880" t="s">
        <v>8221</v>
      </c>
      <c r="G2880" t="s">
        <v>8224</v>
      </c>
      <c r="H2880" t="s">
        <v>8246</v>
      </c>
      <c r="I2880">
        <v>1460925811</v>
      </c>
      <c r="J2880" s="14" t="str">
        <f>TEXT(((Table1[[#This Row],[deadline]]/60/60)/24)+DATE(1970,1,1),"mmm")</f>
        <v>Apr</v>
      </c>
      <c r="K2880" s="14" t="str">
        <f>TEXT(((Table1[[#This Row],[deadline]]/60/60)/24)+DATE(1970,1,1),"yyyy")</f>
        <v>2016</v>
      </c>
      <c r="L2880">
        <v>1458333811</v>
      </c>
      <c r="M2880">
        <f>((Table1[[#This Row],[launched_at]]/60/60)/24)+DATE(1970,1,1)+(-5/24)</f>
        <v>42447.655219907399</v>
      </c>
      <c r="N2880" t="b">
        <v>0</v>
      </c>
      <c r="O2880">
        <v>2</v>
      </c>
      <c r="P2880" t="b">
        <v>0</v>
      </c>
      <c r="Q2880" t="s">
        <v>8271</v>
      </c>
      <c r="R2880" s="5">
        <f>Table1[[#This Row],[pledged]]/D2880</f>
        <v>7.3333333333333334E-4</v>
      </c>
      <c r="S2880" s="6">
        <f>IFERROR(Table1[[#This Row],[pledged]]/Table1[[#This Row],[backers_count]],0)</f>
        <v>5.5</v>
      </c>
      <c r="T2880" s="5" t="s">
        <v>8317</v>
      </c>
      <c r="U2880" s="5" t="s">
        <v>8318</v>
      </c>
    </row>
    <row r="2881" spans="1:21" ht="45" x14ac:dyDescent="0.2">
      <c r="A2881">
        <v>215</v>
      </c>
      <c r="B2881" s="3" t="s">
        <v>217</v>
      </c>
      <c r="C2881" s="3" t="s">
        <v>4325</v>
      </c>
      <c r="D2881">
        <v>4400</v>
      </c>
      <c r="E2881">
        <v>10</v>
      </c>
      <c r="F2881" t="s">
        <v>8221</v>
      </c>
      <c r="G2881" t="s">
        <v>8225</v>
      </c>
      <c r="H2881" t="s">
        <v>8247</v>
      </c>
      <c r="I2881">
        <v>1455753540</v>
      </c>
      <c r="J2881" s="14" t="str">
        <f>TEXT(((Table1[[#This Row],[deadline]]/60/60)/24)+DATE(1970,1,1),"mmm")</f>
        <v>Feb</v>
      </c>
      <c r="K2881" s="14" t="str">
        <f>TEXT(((Table1[[#This Row],[deadline]]/60/60)/24)+DATE(1970,1,1),"yyyy")</f>
        <v>2016</v>
      </c>
      <c r="L2881">
        <v>1452058282</v>
      </c>
      <c r="M2881" s="13">
        <f>((Table1[[#This Row],[launched_at]]/60/60)/24)+DATE(1970,1,1)+(-5/24)</f>
        <v>42375.021782407406</v>
      </c>
      <c r="N2881" t="b">
        <v>0</v>
      </c>
      <c r="O2881">
        <v>1</v>
      </c>
      <c r="P2881" t="b">
        <v>0</v>
      </c>
      <c r="Q2881" t="s">
        <v>8268</v>
      </c>
      <c r="R2881" s="5">
        <f>Table1[[#This Row],[pledged]]/D2881</f>
        <v>2.2727272727272726E-3</v>
      </c>
      <c r="S2881" s="6">
        <f>IFERROR(Table1[[#This Row],[pledged]]/Table1[[#This Row],[backers_count]],0)</f>
        <v>10</v>
      </c>
      <c r="T2881" s="5" t="s">
        <v>8310</v>
      </c>
      <c r="U2881" s="5" t="s">
        <v>8314</v>
      </c>
    </row>
    <row r="2882" spans="1:21" ht="45" x14ac:dyDescent="0.2">
      <c r="A2882">
        <v>443</v>
      </c>
      <c r="B2882" s="3" t="s">
        <v>444</v>
      </c>
      <c r="C2882" s="3" t="s">
        <v>4553</v>
      </c>
      <c r="D2882">
        <v>10000</v>
      </c>
      <c r="E2882">
        <v>10</v>
      </c>
      <c r="F2882" t="s">
        <v>8221</v>
      </c>
      <c r="G2882" t="s">
        <v>8229</v>
      </c>
      <c r="H2882" t="s">
        <v>8251</v>
      </c>
      <c r="I2882">
        <v>1391991701</v>
      </c>
      <c r="J2882" s="14" t="str">
        <f>TEXT(((Table1[[#This Row],[deadline]]/60/60)/24)+DATE(1970,1,1),"mmm")</f>
        <v>Feb</v>
      </c>
      <c r="K2882" s="14" t="str">
        <f>TEXT(((Table1[[#This Row],[deadline]]/60/60)/24)+DATE(1970,1,1),"yyyy")</f>
        <v>2014</v>
      </c>
      <c r="L2882">
        <v>1389399701</v>
      </c>
      <c r="M2882" s="13">
        <f>((Table1[[#This Row],[launched_at]]/60/60)/24)+DATE(1970,1,1)+(-5/24)</f>
        <v>41649.806724537033</v>
      </c>
      <c r="N2882" t="b">
        <v>0</v>
      </c>
      <c r="O2882">
        <v>2</v>
      </c>
      <c r="P2882" t="b">
        <v>0</v>
      </c>
      <c r="Q2882" t="s">
        <v>8270</v>
      </c>
      <c r="R2882" s="5">
        <f>Table1[[#This Row],[pledged]]/D2882</f>
        <v>1E-3</v>
      </c>
      <c r="S2882" s="6">
        <f>IFERROR(Table1[[#This Row],[pledged]]/Table1[[#This Row],[backers_count]],0)</f>
        <v>5</v>
      </c>
      <c r="T2882" s="5" t="s">
        <v>8310</v>
      </c>
      <c r="U2882" s="5" t="s">
        <v>8316</v>
      </c>
    </row>
    <row r="2883" spans="1:21" ht="45" x14ac:dyDescent="0.2">
      <c r="A2883">
        <v>482</v>
      </c>
      <c r="B2883" s="3" t="s">
        <v>483</v>
      </c>
      <c r="C2883" s="3" t="s">
        <v>4592</v>
      </c>
      <c r="D2883">
        <v>10000</v>
      </c>
      <c r="E2883">
        <v>10</v>
      </c>
      <c r="F2883" t="s">
        <v>8221</v>
      </c>
      <c r="G2883" t="s">
        <v>8224</v>
      </c>
      <c r="H2883" t="s">
        <v>8246</v>
      </c>
      <c r="I2883">
        <v>1460644440</v>
      </c>
      <c r="J2883" s="14" t="str">
        <f>TEXT(((Table1[[#This Row],[deadline]]/60/60)/24)+DATE(1970,1,1),"mmm")</f>
        <v>Apr</v>
      </c>
      <c r="K2883" s="14" t="str">
        <f>TEXT(((Table1[[#This Row],[deadline]]/60/60)/24)+DATE(1970,1,1),"yyyy")</f>
        <v>2016</v>
      </c>
      <c r="L2883">
        <v>1458336690</v>
      </c>
      <c r="M2883" s="13">
        <f>((Table1[[#This Row],[launched_at]]/60/60)/24)+DATE(1970,1,1)+(-5/24)</f>
        <v>42447.68854166667</v>
      </c>
      <c r="N2883" t="b">
        <v>0</v>
      </c>
      <c r="O2883">
        <v>1</v>
      </c>
      <c r="P2883" t="b">
        <v>0</v>
      </c>
      <c r="Q2883" t="s">
        <v>8270</v>
      </c>
      <c r="R2883" s="5">
        <f>Table1[[#This Row],[pledged]]/D2883</f>
        <v>1E-3</v>
      </c>
      <c r="S2883" s="6">
        <f>IFERROR(Table1[[#This Row],[pledged]]/Table1[[#This Row],[backers_count]],0)</f>
        <v>10</v>
      </c>
      <c r="T2883" s="5" t="s">
        <v>8310</v>
      </c>
      <c r="U2883" s="5" t="s">
        <v>8316</v>
      </c>
    </row>
    <row r="2884" spans="1:21" ht="45" x14ac:dyDescent="0.2">
      <c r="A2884">
        <v>509</v>
      </c>
      <c r="B2884" s="3" t="s">
        <v>510</v>
      </c>
      <c r="C2884" s="3" t="s">
        <v>4619</v>
      </c>
      <c r="D2884">
        <v>5000</v>
      </c>
      <c r="E2884">
        <v>10</v>
      </c>
      <c r="F2884" t="s">
        <v>8221</v>
      </c>
      <c r="G2884" t="s">
        <v>8225</v>
      </c>
      <c r="H2884" t="s">
        <v>8247</v>
      </c>
      <c r="I2884">
        <v>1435504170</v>
      </c>
      <c r="J2884" s="14" t="str">
        <f>TEXT(((Table1[[#This Row],[deadline]]/60/60)/24)+DATE(1970,1,1),"mmm")</f>
        <v>Jun</v>
      </c>
      <c r="K2884" s="14" t="str">
        <f>TEXT(((Table1[[#This Row],[deadline]]/60/60)/24)+DATE(1970,1,1),"yyyy")</f>
        <v>2015</v>
      </c>
      <c r="L2884">
        <v>1432912170</v>
      </c>
      <c r="M2884" s="13">
        <f>((Table1[[#This Row],[launched_at]]/60/60)/24)+DATE(1970,1,1)+(-5/24)</f>
        <v>42153.423263888886</v>
      </c>
      <c r="N2884" t="b">
        <v>0</v>
      </c>
      <c r="O2884">
        <v>1</v>
      </c>
      <c r="P2884" t="b">
        <v>0</v>
      </c>
      <c r="Q2884" t="s">
        <v>8270</v>
      </c>
      <c r="R2884" s="5">
        <f>Table1[[#This Row],[pledged]]/D2884</f>
        <v>2E-3</v>
      </c>
      <c r="S2884" s="6">
        <f>IFERROR(Table1[[#This Row],[pledged]]/Table1[[#This Row],[backers_count]],0)</f>
        <v>10</v>
      </c>
      <c r="T2884" s="5" t="s">
        <v>8310</v>
      </c>
      <c r="U2884" s="5" t="s">
        <v>8316</v>
      </c>
    </row>
    <row r="2885" spans="1:21" ht="45" x14ac:dyDescent="0.2">
      <c r="A2885">
        <v>577</v>
      </c>
      <c r="B2885" s="3" t="s">
        <v>578</v>
      </c>
      <c r="C2885" s="3" t="s">
        <v>4687</v>
      </c>
      <c r="D2885">
        <v>5000</v>
      </c>
      <c r="E2885">
        <v>10</v>
      </c>
      <c r="F2885" t="s">
        <v>8221</v>
      </c>
      <c r="G2885" t="s">
        <v>8224</v>
      </c>
      <c r="H2885" t="s">
        <v>8246</v>
      </c>
      <c r="I2885">
        <v>1463753302</v>
      </c>
      <c r="J2885" s="14" t="str">
        <f>TEXT(((Table1[[#This Row],[deadline]]/60/60)/24)+DATE(1970,1,1),"mmm")</f>
        <v>May</v>
      </c>
      <c r="K2885" s="14" t="str">
        <f>TEXT(((Table1[[#This Row],[deadline]]/60/60)/24)+DATE(1970,1,1),"yyyy")</f>
        <v>2016</v>
      </c>
      <c r="L2885">
        <v>1458569302</v>
      </c>
      <c r="M2885">
        <f>((Table1[[#This Row],[launched_at]]/60/60)/24)+DATE(1970,1,1)+(-5/24)</f>
        <v>42450.380810185183</v>
      </c>
      <c r="N2885" t="b">
        <v>0</v>
      </c>
      <c r="O2885">
        <v>1</v>
      </c>
      <c r="P2885" t="b">
        <v>0</v>
      </c>
      <c r="Q2885" t="s">
        <v>8272</v>
      </c>
      <c r="R2885" s="5">
        <f>Table1[[#This Row],[pledged]]/D2885</f>
        <v>2E-3</v>
      </c>
      <c r="S2885" s="6">
        <f>IFERROR(Table1[[#This Row],[pledged]]/Table1[[#This Row],[backers_count]],0)</f>
        <v>10</v>
      </c>
      <c r="T2885" s="5" t="s">
        <v>8319</v>
      </c>
      <c r="U2885" s="5" t="s">
        <v>8320</v>
      </c>
    </row>
    <row r="2886" spans="1:21" ht="30" x14ac:dyDescent="0.2">
      <c r="A2886">
        <v>584</v>
      </c>
      <c r="B2886" s="3" t="s">
        <v>585</v>
      </c>
      <c r="C2886" s="3" t="s">
        <v>4694</v>
      </c>
      <c r="D2886">
        <v>1000</v>
      </c>
      <c r="E2886">
        <v>10</v>
      </c>
      <c r="F2886" t="s">
        <v>8221</v>
      </c>
      <c r="G2886" t="s">
        <v>8224</v>
      </c>
      <c r="H2886" t="s">
        <v>8246</v>
      </c>
      <c r="I2886">
        <v>1426522316</v>
      </c>
      <c r="J2886" s="14" t="str">
        <f>TEXT(((Table1[[#This Row],[deadline]]/60/60)/24)+DATE(1970,1,1),"mmm")</f>
        <v>Mar</v>
      </c>
      <c r="K2886" s="14" t="str">
        <f>TEXT(((Table1[[#This Row],[deadline]]/60/60)/24)+DATE(1970,1,1),"yyyy")</f>
        <v>2015</v>
      </c>
      <c r="L2886">
        <v>1423933916</v>
      </c>
      <c r="M2886">
        <f>((Table1[[#This Row],[launched_at]]/60/60)/24)+DATE(1970,1,1)+(-5/24)</f>
        <v>42049.508287037032</v>
      </c>
      <c r="N2886" t="b">
        <v>0</v>
      </c>
      <c r="O2886">
        <v>2</v>
      </c>
      <c r="P2886" t="b">
        <v>0</v>
      </c>
      <c r="Q2886" t="s">
        <v>8272</v>
      </c>
      <c r="R2886" s="5">
        <f>Table1[[#This Row],[pledged]]/D2886</f>
        <v>0.01</v>
      </c>
      <c r="S2886" s="6">
        <f>IFERROR(Table1[[#This Row],[pledged]]/Table1[[#This Row],[backers_count]],0)</f>
        <v>5</v>
      </c>
      <c r="T2886" s="5" t="s">
        <v>8319</v>
      </c>
      <c r="U2886" s="5" t="s">
        <v>8320</v>
      </c>
    </row>
    <row r="2887" spans="1:21" ht="45" x14ac:dyDescent="0.2">
      <c r="A2887">
        <v>771</v>
      </c>
      <c r="B2887" s="3" t="s">
        <v>772</v>
      </c>
      <c r="C2887" s="3" t="s">
        <v>4881</v>
      </c>
      <c r="D2887">
        <v>38000</v>
      </c>
      <c r="E2887">
        <v>10</v>
      </c>
      <c r="F2887" t="s">
        <v>8221</v>
      </c>
      <c r="G2887" t="s">
        <v>8224</v>
      </c>
      <c r="H2887" t="s">
        <v>8246</v>
      </c>
      <c r="I2887">
        <v>1454183202</v>
      </c>
      <c r="J2887" s="14" t="str">
        <f>TEXT(((Table1[[#This Row],[deadline]]/60/60)/24)+DATE(1970,1,1),"mmm")</f>
        <v>Jan</v>
      </c>
      <c r="K2887" s="14" t="str">
        <f>TEXT(((Table1[[#This Row],[deadline]]/60/60)/24)+DATE(1970,1,1),"yyyy")</f>
        <v>2016</v>
      </c>
      <c r="L2887">
        <v>1449863202</v>
      </c>
      <c r="M2887">
        <f>((Table1[[#This Row],[launched_at]]/60/60)/24)+DATE(1970,1,1)+(-5/24)</f>
        <v>42349.615763888891</v>
      </c>
      <c r="N2887" t="b">
        <v>0</v>
      </c>
      <c r="O2887">
        <v>1</v>
      </c>
      <c r="P2887" t="b">
        <v>0</v>
      </c>
      <c r="Q2887" t="s">
        <v>8275</v>
      </c>
      <c r="R2887" s="5">
        <f>Table1[[#This Row],[pledged]]/D2887</f>
        <v>2.631578947368421E-4</v>
      </c>
      <c r="S2887" s="6">
        <f>IFERROR(Table1[[#This Row],[pledged]]/Table1[[#This Row],[backers_count]],0)</f>
        <v>10</v>
      </c>
      <c r="T2887" s="5" t="s">
        <v>8322</v>
      </c>
      <c r="U2887" s="5" t="s">
        <v>8324</v>
      </c>
    </row>
    <row r="2888" spans="1:21" ht="30" x14ac:dyDescent="0.2">
      <c r="A2888">
        <v>1073</v>
      </c>
      <c r="B2888" s="3" t="s">
        <v>1074</v>
      </c>
      <c r="C2888" s="3" t="s">
        <v>5183</v>
      </c>
      <c r="D2888">
        <v>750</v>
      </c>
      <c r="E2888">
        <v>10</v>
      </c>
      <c r="F2888" t="s">
        <v>8221</v>
      </c>
      <c r="G2888" t="s">
        <v>8224</v>
      </c>
      <c r="H2888" t="s">
        <v>8246</v>
      </c>
      <c r="I2888">
        <v>1318806541</v>
      </c>
      <c r="J2888" s="14" t="str">
        <f>TEXT(((Table1[[#This Row],[deadline]]/60/60)/24)+DATE(1970,1,1),"mmm")</f>
        <v>Oct</v>
      </c>
      <c r="K2888" s="14" t="str">
        <f>TEXT(((Table1[[#This Row],[deadline]]/60/60)/24)+DATE(1970,1,1),"yyyy")</f>
        <v>2011</v>
      </c>
      <c r="L2888">
        <v>1316214541</v>
      </c>
      <c r="M2888">
        <f>((Table1[[#This Row],[launched_at]]/60/60)/24)+DATE(1970,1,1)+(-5/24)</f>
        <v>40802.756261574068</v>
      </c>
      <c r="N2888" t="b">
        <v>0</v>
      </c>
      <c r="O2888">
        <v>1</v>
      </c>
      <c r="P2888" t="b">
        <v>0</v>
      </c>
      <c r="Q2888" t="s">
        <v>8282</v>
      </c>
      <c r="R2888" s="5">
        <f>Table1[[#This Row],[pledged]]/D2888</f>
        <v>1.3333333333333334E-2</v>
      </c>
      <c r="S2888" s="6">
        <f>IFERROR(Table1[[#This Row],[pledged]]/Table1[[#This Row],[backers_count]],0)</f>
        <v>10</v>
      </c>
      <c r="T2888" s="5" t="s">
        <v>8333</v>
      </c>
      <c r="U2888" s="5" t="s">
        <v>8334</v>
      </c>
    </row>
    <row r="2889" spans="1:21" ht="45" x14ac:dyDescent="0.2">
      <c r="A2889">
        <v>1114</v>
      </c>
      <c r="B2889" s="3" t="s">
        <v>1115</v>
      </c>
      <c r="C2889" s="3" t="s">
        <v>5224</v>
      </c>
      <c r="D2889">
        <v>6000</v>
      </c>
      <c r="E2889">
        <v>10</v>
      </c>
      <c r="F2889" t="s">
        <v>8221</v>
      </c>
      <c r="G2889" t="s">
        <v>8225</v>
      </c>
      <c r="H2889" t="s">
        <v>8247</v>
      </c>
      <c r="I2889">
        <v>1381306687</v>
      </c>
      <c r="J2889" s="14" t="str">
        <f>TEXT(((Table1[[#This Row],[deadline]]/60/60)/24)+DATE(1970,1,1),"mmm")</f>
        <v>Oct</v>
      </c>
      <c r="K2889" s="14" t="str">
        <f>TEXT(((Table1[[#This Row],[deadline]]/60/60)/24)+DATE(1970,1,1),"yyyy")</f>
        <v>2013</v>
      </c>
      <c r="L2889">
        <v>1378714687</v>
      </c>
      <c r="M2889">
        <f>((Table1[[#This Row],[launched_at]]/60/60)/24)+DATE(1970,1,1)+(-5/24)</f>
        <v>41526.13758101852</v>
      </c>
      <c r="N2889" t="b">
        <v>0</v>
      </c>
      <c r="O2889">
        <v>3</v>
      </c>
      <c r="P2889" t="b">
        <v>0</v>
      </c>
      <c r="Q2889" t="s">
        <v>8282</v>
      </c>
      <c r="R2889" s="5">
        <f>Table1[[#This Row],[pledged]]/D2889</f>
        <v>1.6666666666666668E-3</v>
      </c>
      <c r="S2889" s="6">
        <f>IFERROR(Table1[[#This Row],[pledged]]/Table1[[#This Row],[backers_count]],0)</f>
        <v>3.3333333333333335</v>
      </c>
      <c r="T2889" s="5" t="s">
        <v>8333</v>
      </c>
      <c r="U2889" s="5" t="s">
        <v>8334</v>
      </c>
    </row>
    <row r="2890" spans="1:21" ht="30" x14ac:dyDescent="0.2">
      <c r="A2890">
        <v>1126</v>
      </c>
      <c r="B2890" s="3" t="s">
        <v>1127</v>
      </c>
      <c r="C2890" s="3" t="s">
        <v>5236</v>
      </c>
      <c r="D2890">
        <v>2000</v>
      </c>
      <c r="E2890">
        <v>10</v>
      </c>
      <c r="F2890" t="s">
        <v>8221</v>
      </c>
      <c r="G2890" t="s">
        <v>8224</v>
      </c>
      <c r="H2890" t="s">
        <v>8246</v>
      </c>
      <c r="I2890">
        <v>1468482694</v>
      </c>
      <c r="J2890" s="14" t="str">
        <f>TEXT(((Table1[[#This Row],[deadline]]/60/60)/24)+DATE(1970,1,1),"mmm")</f>
        <v>Jul</v>
      </c>
      <c r="K2890" s="14" t="str">
        <f>TEXT(((Table1[[#This Row],[deadline]]/60/60)/24)+DATE(1970,1,1),"yyyy")</f>
        <v>2016</v>
      </c>
      <c r="L2890">
        <v>1465890694</v>
      </c>
      <c r="M2890">
        <f>((Table1[[#This Row],[launched_at]]/60/60)/24)+DATE(1970,1,1)+(-5/24)</f>
        <v>42535.11914351851</v>
      </c>
      <c r="N2890" t="b">
        <v>0</v>
      </c>
      <c r="O2890">
        <v>2</v>
      </c>
      <c r="P2890" t="b">
        <v>0</v>
      </c>
      <c r="Q2890" t="s">
        <v>8283</v>
      </c>
      <c r="R2890" s="5">
        <f>Table1[[#This Row],[pledged]]/D2890</f>
        <v>5.0000000000000001E-3</v>
      </c>
      <c r="S2890" s="6">
        <f>IFERROR(Table1[[#This Row],[pledged]]/Table1[[#This Row],[backers_count]],0)</f>
        <v>5</v>
      </c>
      <c r="T2890" s="5" t="s">
        <v>8333</v>
      </c>
      <c r="U2890" s="5" t="s">
        <v>8335</v>
      </c>
    </row>
    <row r="2891" spans="1:21" ht="60" x14ac:dyDescent="0.2">
      <c r="A2891">
        <v>1176</v>
      </c>
      <c r="B2891" s="3" t="s">
        <v>1177</v>
      </c>
      <c r="C2891" s="3" t="s">
        <v>5286</v>
      </c>
      <c r="D2891">
        <v>175000</v>
      </c>
      <c r="E2891">
        <v>10</v>
      </c>
      <c r="F2891" t="s">
        <v>8221</v>
      </c>
      <c r="G2891" t="s">
        <v>8226</v>
      </c>
      <c r="H2891" t="s">
        <v>8248</v>
      </c>
      <c r="I2891">
        <v>1488805200</v>
      </c>
      <c r="J2891" s="14" t="str">
        <f>TEXT(((Table1[[#This Row],[deadline]]/60/60)/24)+DATE(1970,1,1),"mmm")</f>
        <v>Mar</v>
      </c>
      <c r="K2891" s="14" t="str">
        <f>TEXT(((Table1[[#This Row],[deadline]]/60/60)/24)+DATE(1970,1,1),"yyyy")</f>
        <v>2017</v>
      </c>
      <c r="L2891">
        <v>1484094498</v>
      </c>
      <c r="M2891">
        <f>((Table1[[#This Row],[launched_at]]/60/60)/24)+DATE(1970,1,1)+(-5/24)</f>
        <v>42745.811319444438</v>
      </c>
      <c r="N2891" t="b">
        <v>0</v>
      </c>
      <c r="O2891">
        <v>1</v>
      </c>
      <c r="P2891" t="b">
        <v>0</v>
      </c>
      <c r="Q2891" t="s">
        <v>8284</v>
      </c>
      <c r="R2891" s="5">
        <f>Table1[[#This Row],[pledged]]/D2891</f>
        <v>5.7142857142857142E-5</v>
      </c>
      <c r="S2891" s="6">
        <f>IFERROR(Table1[[#This Row],[pledged]]/Table1[[#This Row],[backers_count]],0)</f>
        <v>10</v>
      </c>
      <c r="T2891" s="5" t="s">
        <v>8336</v>
      </c>
      <c r="U2891" s="5" t="s">
        <v>8337</v>
      </c>
    </row>
    <row r="2892" spans="1:21" ht="45" x14ac:dyDescent="0.2">
      <c r="A2892">
        <v>1543</v>
      </c>
      <c r="B2892" s="3" t="s">
        <v>1544</v>
      </c>
      <c r="C2892" s="3" t="s">
        <v>5653</v>
      </c>
      <c r="D2892">
        <v>2250</v>
      </c>
      <c r="E2892">
        <v>10</v>
      </c>
      <c r="F2892" t="s">
        <v>8221</v>
      </c>
      <c r="G2892" t="s">
        <v>8224</v>
      </c>
      <c r="H2892" t="s">
        <v>8246</v>
      </c>
      <c r="I2892">
        <v>1416662034</v>
      </c>
      <c r="J2892" s="14" t="str">
        <f>TEXT(((Table1[[#This Row],[deadline]]/60/60)/24)+DATE(1970,1,1),"mmm")</f>
        <v>Nov</v>
      </c>
      <c r="K2892" s="14" t="str">
        <f>TEXT(((Table1[[#This Row],[deadline]]/60/60)/24)+DATE(1970,1,1),"yyyy")</f>
        <v>2014</v>
      </c>
      <c r="L2892">
        <v>1414066434</v>
      </c>
      <c r="M2892">
        <f>((Table1[[#This Row],[launched_at]]/60/60)/24)+DATE(1970,1,1)+(-5/24)</f>
        <v>41935.301319444443</v>
      </c>
      <c r="N2892" t="b">
        <v>0</v>
      </c>
      <c r="O2892">
        <v>1</v>
      </c>
      <c r="P2892" t="b">
        <v>0</v>
      </c>
      <c r="Q2892" t="s">
        <v>8289</v>
      </c>
      <c r="R2892" s="5">
        <f>Table1[[#This Row],[pledged]]/D2892</f>
        <v>4.4444444444444444E-3</v>
      </c>
      <c r="S2892" s="6">
        <f>IFERROR(Table1[[#This Row],[pledged]]/Table1[[#This Row],[backers_count]],0)</f>
        <v>10</v>
      </c>
      <c r="T2892" s="5" t="s">
        <v>8338</v>
      </c>
      <c r="U2892" s="5" t="s">
        <v>8343</v>
      </c>
    </row>
    <row r="2893" spans="1:21" ht="45" x14ac:dyDescent="0.2">
      <c r="A2893">
        <v>1701</v>
      </c>
      <c r="B2893" s="3" t="s">
        <v>1702</v>
      </c>
      <c r="C2893" s="3" t="s">
        <v>5811</v>
      </c>
      <c r="D2893">
        <v>5050</v>
      </c>
      <c r="E2893">
        <v>10</v>
      </c>
      <c r="F2893" t="s">
        <v>8221</v>
      </c>
      <c r="G2893" t="s">
        <v>8224</v>
      </c>
      <c r="H2893" t="s">
        <v>8246</v>
      </c>
      <c r="I2893">
        <v>1421337405</v>
      </c>
      <c r="J2893" s="14" t="str">
        <f>TEXT(((Table1[[#This Row],[deadline]]/60/60)/24)+DATE(1970,1,1),"mmm")</f>
        <v>Jan</v>
      </c>
      <c r="K2893" s="14" t="str">
        <f>TEXT(((Table1[[#This Row],[deadline]]/60/60)/24)+DATE(1970,1,1),"yyyy")</f>
        <v>2015</v>
      </c>
      <c r="L2893">
        <v>1418745405</v>
      </c>
      <c r="M2893">
        <f>((Table1[[#This Row],[launched_at]]/60/60)/24)+DATE(1970,1,1)+(-5/24)</f>
        <v>41989.456076388888</v>
      </c>
      <c r="N2893" t="b">
        <v>0</v>
      </c>
      <c r="O2893">
        <v>2</v>
      </c>
      <c r="P2893" t="b">
        <v>0</v>
      </c>
      <c r="Q2893" t="s">
        <v>8293</v>
      </c>
      <c r="R2893" s="5">
        <f>Table1[[#This Row],[pledged]]/D2893</f>
        <v>1.9801980198019802E-3</v>
      </c>
      <c r="S2893" s="6">
        <f>IFERROR(Table1[[#This Row],[pledged]]/Table1[[#This Row],[backers_count]],0)</f>
        <v>5</v>
      </c>
      <c r="T2893" s="5" t="s">
        <v>8325</v>
      </c>
      <c r="U2893" s="5" t="s">
        <v>8347</v>
      </c>
    </row>
    <row r="2894" spans="1:21" ht="45" x14ac:dyDescent="0.2">
      <c r="A2894">
        <v>1863</v>
      </c>
      <c r="B2894" s="3" t="s">
        <v>1864</v>
      </c>
      <c r="C2894" s="3" t="s">
        <v>5973</v>
      </c>
      <c r="D2894">
        <v>2500</v>
      </c>
      <c r="E2894">
        <v>10</v>
      </c>
      <c r="F2894" t="s">
        <v>8221</v>
      </c>
      <c r="G2894" t="s">
        <v>8224</v>
      </c>
      <c r="H2894" t="s">
        <v>8246</v>
      </c>
      <c r="I2894">
        <v>1402600085</v>
      </c>
      <c r="J2894" s="14" t="str">
        <f>TEXT(((Table1[[#This Row],[deadline]]/60/60)/24)+DATE(1970,1,1),"mmm")</f>
        <v>Jun</v>
      </c>
      <c r="K2894" s="14" t="str">
        <f>TEXT(((Table1[[#This Row],[deadline]]/60/60)/24)+DATE(1970,1,1),"yyyy")</f>
        <v>2014</v>
      </c>
      <c r="L2894">
        <v>1400008085</v>
      </c>
      <c r="M2894">
        <f>((Table1[[#This Row],[launched_at]]/60/60)/24)+DATE(1970,1,1)+(-5/24)</f>
        <v>41772.588946759257</v>
      </c>
      <c r="N2894" t="b">
        <v>0</v>
      </c>
      <c r="O2894">
        <v>2</v>
      </c>
      <c r="P2894" t="b">
        <v>0</v>
      </c>
      <c r="Q2894" t="s">
        <v>8283</v>
      </c>
      <c r="R2894" s="5">
        <f>Table1[[#This Row],[pledged]]/D2894</f>
        <v>4.0000000000000001E-3</v>
      </c>
      <c r="S2894" s="6">
        <f>IFERROR(Table1[[#This Row],[pledged]]/Table1[[#This Row],[backers_count]],0)</f>
        <v>5</v>
      </c>
      <c r="T2894" s="5" t="s">
        <v>8333</v>
      </c>
      <c r="U2894" s="5" t="s">
        <v>8335</v>
      </c>
    </row>
    <row r="2895" spans="1:21" ht="45" x14ac:dyDescent="0.2">
      <c r="A2895">
        <v>1867</v>
      </c>
      <c r="B2895" s="3" t="s">
        <v>1868</v>
      </c>
      <c r="C2895" s="3" t="s">
        <v>5977</v>
      </c>
      <c r="D2895">
        <v>20000</v>
      </c>
      <c r="E2895">
        <v>10</v>
      </c>
      <c r="F2895" t="s">
        <v>8221</v>
      </c>
      <c r="G2895" t="s">
        <v>8224</v>
      </c>
      <c r="H2895" t="s">
        <v>8246</v>
      </c>
      <c r="I2895">
        <v>1478383912</v>
      </c>
      <c r="J2895" s="14" t="str">
        <f>TEXT(((Table1[[#This Row],[deadline]]/60/60)/24)+DATE(1970,1,1),"mmm")</f>
        <v>Nov</v>
      </c>
      <c r="K2895" s="14" t="str">
        <f>TEXT(((Table1[[#This Row],[deadline]]/60/60)/24)+DATE(1970,1,1),"yyyy")</f>
        <v>2016</v>
      </c>
      <c r="L2895">
        <v>1475791912</v>
      </c>
      <c r="M2895">
        <f>((Table1[[#This Row],[launched_at]]/60/60)/24)+DATE(1970,1,1)+(-5/24)</f>
        <v>42649.716574074067</v>
      </c>
      <c r="N2895" t="b">
        <v>0</v>
      </c>
      <c r="O2895">
        <v>1</v>
      </c>
      <c r="P2895" t="b">
        <v>0</v>
      </c>
      <c r="Q2895" t="s">
        <v>8283</v>
      </c>
      <c r="R2895" s="5">
        <f>Table1[[#This Row],[pledged]]/D2895</f>
        <v>5.0000000000000001E-4</v>
      </c>
      <c r="S2895" s="6">
        <f>IFERROR(Table1[[#This Row],[pledged]]/Table1[[#This Row],[backers_count]],0)</f>
        <v>10</v>
      </c>
      <c r="T2895" s="5" t="s">
        <v>8333</v>
      </c>
      <c r="U2895" s="5" t="s">
        <v>8335</v>
      </c>
    </row>
    <row r="2896" spans="1:21" ht="45" x14ac:dyDescent="0.2">
      <c r="A2896">
        <v>1911</v>
      </c>
      <c r="B2896" s="3" t="s">
        <v>1912</v>
      </c>
      <c r="C2896" s="3" t="s">
        <v>6021</v>
      </c>
      <c r="D2896">
        <v>42500</v>
      </c>
      <c r="E2896">
        <v>10</v>
      </c>
      <c r="F2896" t="s">
        <v>8221</v>
      </c>
      <c r="G2896" t="s">
        <v>8228</v>
      </c>
      <c r="H2896" t="s">
        <v>8250</v>
      </c>
      <c r="I2896">
        <v>1407545334</v>
      </c>
      <c r="J2896" s="14" t="str">
        <f>TEXT(((Table1[[#This Row],[deadline]]/60/60)/24)+DATE(1970,1,1),"mmm")</f>
        <v>Aug</v>
      </c>
      <c r="K2896" s="14" t="str">
        <f>TEXT(((Table1[[#This Row],[deadline]]/60/60)/24)+DATE(1970,1,1),"yyyy")</f>
        <v>2014</v>
      </c>
      <c r="L2896">
        <v>1404953334</v>
      </c>
      <c r="M2896">
        <f>((Table1[[#This Row],[launched_at]]/60/60)/24)+DATE(1970,1,1)+(-5/24)</f>
        <v>41829.825624999998</v>
      </c>
      <c r="N2896" t="b">
        <v>0</v>
      </c>
      <c r="O2896">
        <v>1</v>
      </c>
      <c r="P2896" t="b">
        <v>0</v>
      </c>
      <c r="Q2896" t="s">
        <v>8294</v>
      </c>
      <c r="R2896" s="5">
        <f>Table1[[#This Row],[pledged]]/D2896</f>
        <v>2.3529411764705883E-4</v>
      </c>
      <c r="S2896" s="6">
        <f>IFERROR(Table1[[#This Row],[pledged]]/Table1[[#This Row],[backers_count]],0)</f>
        <v>10</v>
      </c>
      <c r="T2896" s="5" t="s">
        <v>8319</v>
      </c>
      <c r="U2896" s="5" t="s">
        <v>8348</v>
      </c>
    </row>
    <row r="2897" spans="1:21" ht="45" x14ac:dyDescent="0.2">
      <c r="A2897">
        <v>2126</v>
      </c>
      <c r="B2897" s="3" t="s">
        <v>2127</v>
      </c>
      <c r="C2897" s="3" t="s">
        <v>6236</v>
      </c>
      <c r="D2897">
        <v>20000</v>
      </c>
      <c r="E2897">
        <v>10</v>
      </c>
      <c r="F2897" t="s">
        <v>8221</v>
      </c>
      <c r="G2897" t="s">
        <v>8224</v>
      </c>
      <c r="H2897" t="s">
        <v>8246</v>
      </c>
      <c r="I2897">
        <v>1418080887</v>
      </c>
      <c r="J2897" s="14" t="str">
        <f>TEXT(((Table1[[#This Row],[deadline]]/60/60)/24)+DATE(1970,1,1),"mmm")</f>
        <v>Dec</v>
      </c>
      <c r="K2897" s="14" t="str">
        <f>TEXT(((Table1[[#This Row],[deadline]]/60/60)/24)+DATE(1970,1,1),"yyyy")</f>
        <v>2014</v>
      </c>
      <c r="L2897">
        <v>1415488887</v>
      </c>
      <c r="M2897">
        <f>((Table1[[#This Row],[launched_at]]/60/60)/24)+DATE(1970,1,1)+(-5/24)</f>
        <v>41951.76489583333</v>
      </c>
      <c r="N2897" t="b">
        <v>0</v>
      </c>
      <c r="O2897">
        <v>2</v>
      </c>
      <c r="P2897" t="b">
        <v>0</v>
      </c>
      <c r="Q2897" t="s">
        <v>8282</v>
      </c>
      <c r="R2897" s="5">
        <f>Table1[[#This Row],[pledged]]/D2897</f>
        <v>5.0000000000000001E-4</v>
      </c>
      <c r="S2897" s="6">
        <f>IFERROR(Table1[[#This Row],[pledged]]/Table1[[#This Row],[backers_count]],0)</f>
        <v>5</v>
      </c>
      <c r="T2897" s="5" t="s">
        <v>8333</v>
      </c>
      <c r="U2897" s="5" t="s">
        <v>8334</v>
      </c>
    </row>
    <row r="2898" spans="1:21" ht="30" x14ac:dyDescent="0.2">
      <c r="A2898">
        <v>2440</v>
      </c>
      <c r="B2898" s="3" t="s">
        <v>2441</v>
      </c>
      <c r="C2898" s="3" t="s">
        <v>6550</v>
      </c>
      <c r="D2898">
        <v>5000</v>
      </c>
      <c r="E2898">
        <v>10</v>
      </c>
      <c r="F2898" t="s">
        <v>8221</v>
      </c>
      <c r="G2898" t="s">
        <v>8242</v>
      </c>
      <c r="H2898" t="s">
        <v>8249</v>
      </c>
      <c r="I2898">
        <v>1455399313</v>
      </c>
      <c r="J2898" s="14" t="str">
        <f>TEXT(((Table1[[#This Row],[deadline]]/60/60)/24)+DATE(1970,1,1),"mmm")</f>
        <v>Feb</v>
      </c>
      <c r="K2898" s="14" t="str">
        <f>TEXT(((Table1[[#This Row],[deadline]]/60/60)/24)+DATE(1970,1,1),"yyyy")</f>
        <v>2016</v>
      </c>
      <c r="L2898">
        <v>1452807313</v>
      </c>
      <c r="M2898">
        <f>((Table1[[#This Row],[launched_at]]/60/60)/24)+DATE(1970,1,1)+(-5/24)</f>
        <v>42383.691122685181</v>
      </c>
      <c r="N2898" t="b">
        <v>0</v>
      </c>
      <c r="O2898">
        <v>2</v>
      </c>
      <c r="P2898" t="b">
        <v>0</v>
      </c>
      <c r="Q2898" t="s">
        <v>8284</v>
      </c>
      <c r="R2898" s="5">
        <f>Table1[[#This Row],[pledged]]/D2898</f>
        <v>2E-3</v>
      </c>
      <c r="S2898" s="6">
        <f>IFERROR(Table1[[#This Row],[pledged]]/Table1[[#This Row],[backers_count]],0)</f>
        <v>5</v>
      </c>
      <c r="T2898" s="5" t="s">
        <v>8336</v>
      </c>
      <c r="U2898" s="5" t="s">
        <v>8337</v>
      </c>
    </row>
    <row r="2899" spans="1:21" ht="45" x14ac:dyDescent="0.2">
      <c r="A2899">
        <v>2685</v>
      </c>
      <c r="B2899" s="3" t="s">
        <v>2685</v>
      </c>
      <c r="C2899" s="3" t="s">
        <v>6795</v>
      </c>
      <c r="D2899">
        <v>50000</v>
      </c>
      <c r="E2899">
        <v>10</v>
      </c>
      <c r="F2899" t="s">
        <v>8221</v>
      </c>
      <c r="G2899" t="s">
        <v>8224</v>
      </c>
      <c r="H2899" t="s">
        <v>8246</v>
      </c>
      <c r="I2899">
        <v>1430149330</v>
      </c>
      <c r="J2899" s="14" t="str">
        <f>TEXT(((Table1[[#This Row],[deadline]]/60/60)/24)+DATE(1970,1,1),"mmm")</f>
        <v>Apr</v>
      </c>
      <c r="K2899" s="14" t="str">
        <f>TEXT(((Table1[[#This Row],[deadline]]/60/60)/24)+DATE(1970,1,1),"yyyy")</f>
        <v>2015</v>
      </c>
      <c r="L2899">
        <v>1424968930</v>
      </c>
      <c r="M2899">
        <f>((Table1[[#This Row],[launched_at]]/60/60)/24)+DATE(1970,1,1)+(-5/24)</f>
        <v>42061.487615740734</v>
      </c>
      <c r="N2899" t="b">
        <v>0</v>
      </c>
      <c r="O2899">
        <v>1</v>
      </c>
      <c r="P2899" t="b">
        <v>0</v>
      </c>
      <c r="Q2899" t="s">
        <v>8284</v>
      </c>
      <c r="R2899" s="5">
        <f>Table1[[#This Row],[pledged]]/D2899</f>
        <v>2.0000000000000001E-4</v>
      </c>
      <c r="S2899" s="6">
        <f>IFERROR(Table1[[#This Row],[pledged]]/Table1[[#This Row],[backers_count]],0)</f>
        <v>10</v>
      </c>
      <c r="T2899" s="5" t="s">
        <v>8336</v>
      </c>
      <c r="U2899" s="5" t="s">
        <v>8337</v>
      </c>
    </row>
    <row r="2900" spans="1:21" ht="30" x14ac:dyDescent="0.2">
      <c r="A2900">
        <v>2757</v>
      </c>
      <c r="B2900" s="3" t="s">
        <v>2757</v>
      </c>
      <c r="C2900" s="3" t="s">
        <v>6867</v>
      </c>
      <c r="D2900">
        <v>1500</v>
      </c>
      <c r="E2900">
        <v>10</v>
      </c>
      <c r="F2900" t="s">
        <v>8221</v>
      </c>
      <c r="G2900" t="s">
        <v>8224</v>
      </c>
      <c r="H2900" t="s">
        <v>8246</v>
      </c>
      <c r="I2900">
        <v>1470498332</v>
      </c>
      <c r="J2900" s="14" t="str">
        <f>TEXT(((Table1[[#This Row],[deadline]]/60/60)/24)+DATE(1970,1,1),"mmm")</f>
        <v>Aug</v>
      </c>
      <c r="K2900" s="14" t="str">
        <f>TEXT(((Table1[[#This Row],[deadline]]/60/60)/24)+DATE(1970,1,1),"yyyy")</f>
        <v>2016</v>
      </c>
      <c r="L2900">
        <v>1469202332</v>
      </c>
      <c r="M2900">
        <f>((Table1[[#This Row],[launched_at]]/60/60)/24)+DATE(1970,1,1)+(-5/24)</f>
        <v>42573.448287037034</v>
      </c>
      <c r="N2900" t="b">
        <v>0</v>
      </c>
      <c r="O2900">
        <v>2</v>
      </c>
      <c r="P2900" t="b">
        <v>0</v>
      </c>
      <c r="Q2900" t="s">
        <v>8304</v>
      </c>
      <c r="R2900" s="5">
        <f>Table1[[#This Row],[pledged]]/D2900</f>
        <v>6.6666666666666671E-3</v>
      </c>
      <c r="S2900" s="6">
        <f>IFERROR(Table1[[#This Row],[pledged]]/Table1[[#This Row],[backers_count]],0)</f>
        <v>5</v>
      </c>
      <c r="T2900" s="5" t="s">
        <v>8322</v>
      </c>
      <c r="U2900" s="5" t="s">
        <v>8358</v>
      </c>
    </row>
    <row r="2901" spans="1:21" ht="45" x14ac:dyDescent="0.2">
      <c r="A2901">
        <v>2777</v>
      </c>
      <c r="B2901" s="3" t="s">
        <v>2777</v>
      </c>
      <c r="C2901" s="3" t="s">
        <v>6887</v>
      </c>
      <c r="D2901">
        <v>3000</v>
      </c>
      <c r="E2901">
        <v>10</v>
      </c>
      <c r="F2901" t="s">
        <v>8221</v>
      </c>
      <c r="G2901" t="s">
        <v>8224</v>
      </c>
      <c r="H2901" t="s">
        <v>8246</v>
      </c>
      <c r="I2901">
        <v>1437149004</v>
      </c>
      <c r="J2901" s="14" t="str">
        <f>TEXT(((Table1[[#This Row],[deadline]]/60/60)/24)+DATE(1970,1,1),"mmm")</f>
        <v>Jul</v>
      </c>
      <c r="K2901" s="14" t="str">
        <f>TEXT(((Table1[[#This Row],[deadline]]/60/60)/24)+DATE(1970,1,1),"yyyy")</f>
        <v>2015</v>
      </c>
      <c r="L2901">
        <v>1434557004</v>
      </c>
      <c r="M2901">
        <f>((Table1[[#This Row],[launched_at]]/60/60)/24)+DATE(1970,1,1)+(-5/24)</f>
        <v>42172.460694444446</v>
      </c>
      <c r="N2901" t="b">
        <v>0</v>
      </c>
      <c r="O2901">
        <v>1</v>
      </c>
      <c r="P2901" t="b">
        <v>0</v>
      </c>
      <c r="Q2901" t="s">
        <v>8304</v>
      </c>
      <c r="R2901" s="5">
        <f>Table1[[#This Row],[pledged]]/D2901</f>
        <v>3.3333333333333335E-3</v>
      </c>
      <c r="S2901" s="6">
        <f>IFERROR(Table1[[#This Row],[pledged]]/Table1[[#This Row],[backers_count]],0)</f>
        <v>10</v>
      </c>
      <c r="T2901" s="5" t="s">
        <v>8322</v>
      </c>
      <c r="U2901" s="5" t="s">
        <v>8358</v>
      </c>
    </row>
    <row r="2902" spans="1:21" ht="45" x14ac:dyDescent="0.2">
      <c r="A2902">
        <v>2841</v>
      </c>
      <c r="B2902" s="3" t="s">
        <v>2841</v>
      </c>
      <c r="C2902" s="3" t="s">
        <v>6951</v>
      </c>
      <c r="D2902">
        <v>1000</v>
      </c>
      <c r="E2902">
        <v>10</v>
      </c>
      <c r="F2902" t="s">
        <v>8221</v>
      </c>
      <c r="G2902" t="s">
        <v>8225</v>
      </c>
      <c r="H2902" t="s">
        <v>8247</v>
      </c>
      <c r="I2902">
        <v>1450032297</v>
      </c>
      <c r="J2902" s="14" t="str">
        <f>TEXT(((Table1[[#This Row],[deadline]]/60/60)/24)+DATE(1970,1,1),"mmm")</f>
        <v>Dec</v>
      </c>
      <c r="K2902" s="14" t="str">
        <f>TEXT(((Table1[[#This Row],[deadline]]/60/60)/24)+DATE(1970,1,1),"yyyy")</f>
        <v>2015</v>
      </c>
      <c r="L2902">
        <v>1444844697</v>
      </c>
      <c r="M2902">
        <f>((Table1[[#This Row],[launched_at]]/60/60)/24)+DATE(1970,1,1)+(-5/24)</f>
        <v>42291.53121527777</v>
      </c>
      <c r="N2902" t="b">
        <v>0</v>
      </c>
      <c r="O2902">
        <v>1</v>
      </c>
      <c r="P2902" t="b">
        <v>0</v>
      </c>
      <c r="Q2902" t="s">
        <v>8271</v>
      </c>
      <c r="R2902" s="5">
        <f>Table1[[#This Row],[pledged]]/D2902</f>
        <v>0.01</v>
      </c>
      <c r="S2902" s="6">
        <f>IFERROR(Table1[[#This Row],[pledged]]/Table1[[#This Row],[backers_count]],0)</f>
        <v>10</v>
      </c>
      <c r="T2902" s="5" t="s">
        <v>8317</v>
      </c>
      <c r="U2902" s="5" t="s">
        <v>8318</v>
      </c>
    </row>
    <row r="2903" spans="1:21" ht="45" x14ac:dyDescent="0.2">
      <c r="A2903">
        <v>2886</v>
      </c>
      <c r="B2903" s="3" t="s">
        <v>2886</v>
      </c>
      <c r="C2903" s="3" t="s">
        <v>6996</v>
      </c>
      <c r="D2903">
        <v>200</v>
      </c>
      <c r="E2903">
        <v>10</v>
      </c>
      <c r="F2903" t="s">
        <v>8221</v>
      </c>
      <c r="G2903" t="s">
        <v>8224</v>
      </c>
      <c r="H2903" t="s">
        <v>8246</v>
      </c>
      <c r="I2903">
        <v>1442635140</v>
      </c>
      <c r="J2903" s="14" t="str">
        <f>TEXT(((Table1[[#This Row],[deadline]]/60/60)/24)+DATE(1970,1,1),"mmm")</f>
        <v>Sep</v>
      </c>
      <c r="K2903" s="14" t="str">
        <f>TEXT(((Table1[[#This Row],[deadline]]/60/60)/24)+DATE(1970,1,1),"yyyy")</f>
        <v>2015</v>
      </c>
      <c r="L2903">
        <v>1442243484</v>
      </c>
      <c r="M2903">
        <f>((Table1[[#This Row],[launched_at]]/60/60)/24)+DATE(1970,1,1)+(-5/24)</f>
        <v>42261.424583333333</v>
      </c>
      <c r="N2903" t="b">
        <v>0</v>
      </c>
      <c r="O2903">
        <v>1</v>
      </c>
      <c r="P2903" t="b">
        <v>0</v>
      </c>
      <c r="Q2903" t="s">
        <v>8271</v>
      </c>
      <c r="R2903" s="5">
        <f>Table1[[#This Row],[pledged]]/D2903</f>
        <v>0.05</v>
      </c>
      <c r="S2903" s="6">
        <f>IFERROR(Table1[[#This Row],[pledged]]/Table1[[#This Row],[backers_count]],0)</f>
        <v>10</v>
      </c>
      <c r="T2903" s="5" t="s">
        <v>8317</v>
      </c>
      <c r="U2903" s="5" t="s">
        <v>8318</v>
      </c>
    </row>
    <row r="2904" spans="1:21" ht="45" x14ac:dyDescent="0.2">
      <c r="A2904">
        <v>3065</v>
      </c>
      <c r="B2904" s="3" t="s">
        <v>3065</v>
      </c>
      <c r="C2904" s="3" t="s">
        <v>7175</v>
      </c>
      <c r="D2904">
        <v>25000</v>
      </c>
      <c r="E2904">
        <v>10</v>
      </c>
      <c r="F2904" t="s">
        <v>8221</v>
      </c>
      <c r="G2904" t="s">
        <v>8224</v>
      </c>
      <c r="H2904" t="s">
        <v>8246</v>
      </c>
      <c r="I2904">
        <v>1406683172</v>
      </c>
      <c r="J2904" s="14" t="str">
        <f>TEXT(((Table1[[#This Row],[deadline]]/60/60)/24)+DATE(1970,1,1),"mmm")</f>
        <v>Jul</v>
      </c>
      <c r="K2904" s="14" t="str">
        <f>TEXT(((Table1[[#This Row],[deadline]]/60/60)/24)+DATE(1970,1,1),"yyyy")</f>
        <v>2014</v>
      </c>
      <c r="L2904">
        <v>1404523172</v>
      </c>
      <c r="M2904">
        <f>((Table1[[#This Row],[launched_at]]/60/60)/24)+DATE(1970,1,1)+(-5/24)</f>
        <v>41824.846898148149</v>
      </c>
      <c r="N2904" t="b">
        <v>0</v>
      </c>
      <c r="O2904">
        <v>2</v>
      </c>
      <c r="P2904" t="b">
        <v>0</v>
      </c>
      <c r="Q2904" t="s">
        <v>8303</v>
      </c>
      <c r="R2904" s="5">
        <f>Table1[[#This Row],[pledged]]/D2904</f>
        <v>4.0000000000000002E-4</v>
      </c>
      <c r="S2904" s="6">
        <f>IFERROR(Table1[[#This Row],[pledged]]/Table1[[#This Row],[backers_count]],0)</f>
        <v>5</v>
      </c>
      <c r="T2904" s="5" t="s">
        <v>8317</v>
      </c>
      <c r="U2904" s="5" t="s">
        <v>8357</v>
      </c>
    </row>
    <row r="2905" spans="1:21" ht="45" x14ac:dyDescent="0.2">
      <c r="A2905">
        <v>3110</v>
      </c>
      <c r="B2905" s="3" t="s">
        <v>3110</v>
      </c>
      <c r="C2905" s="3" t="s">
        <v>7220</v>
      </c>
      <c r="D2905">
        <v>25000</v>
      </c>
      <c r="E2905">
        <v>10</v>
      </c>
      <c r="F2905" t="s">
        <v>8221</v>
      </c>
      <c r="G2905" t="s">
        <v>8224</v>
      </c>
      <c r="H2905" t="s">
        <v>8246</v>
      </c>
      <c r="I2905">
        <v>1487465119</v>
      </c>
      <c r="J2905" s="14" t="str">
        <f>TEXT(((Table1[[#This Row],[deadline]]/60/60)/24)+DATE(1970,1,1),"mmm")</f>
        <v>Feb</v>
      </c>
      <c r="K2905" s="14" t="str">
        <f>TEXT(((Table1[[#This Row],[deadline]]/60/60)/24)+DATE(1970,1,1),"yyyy")</f>
        <v>2017</v>
      </c>
      <c r="L2905">
        <v>1484009119</v>
      </c>
      <c r="M2905">
        <f>((Table1[[#This Row],[launched_at]]/60/60)/24)+DATE(1970,1,1)+(-5/24)</f>
        <v>42744.823136574072</v>
      </c>
      <c r="N2905" t="b">
        <v>0</v>
      </c>
      <c r="O2905">
        <v>1</v>
      </c>
      <c r="P2905" t="b">
        <v>0</v>
      </c>
      <c r="Q2905" t="s">
        <v>8303</v>
      </c>
      <c r="R2905" s="5">
        <f>Table1[[#This Row],[pledged]]/D2905</f>
        <v>4.0000000000000002E-4</v>
      </c>
      <c r="S2905" s="6">
        <f>IFERROR(Table1[[#This Row],[pledged]]/Table1[[#This Row],[backers_count]],0)</f>
        <v>10</v>
      </c>
      <c r="T2905" s="5" t="s">
        <v>8317</v>
      </c>
      <c r="U2905" s="5" t="s">
        <v>8357</v>
      </c>
    </row>
    <row r="2906" spans="1:21" ht="45" x14ac:dyDescent="0.2">
      <c r="A2906">
        <v>3736</v>
      </c>
      <c r="B2906" s="3" t="s">
        <v>3733</v>
      </c>
      <c r="C2906" s="3" t="s">
        <v>7846</v>
      </c>
      <c r="D2906">
        <v>1500</v>
      </c>
      <c r="E2906">
        <v>10</v>
      </c>
      <c r="F2906" t="s">
        <v>8221</v>
      </c>
      <c r="G2906" t="s">
        <v>8225</v>
      </c>
      <c r="H2906" t="s">
        <v>8247</v>
      </c>
      <c r="I2906">
        <v>1427133600</v>
      </c>
      <c r="J2906" s="14" t="str">
        <f>TEXT(((Table1[[#This Row],[deadline]]/60/60)/24)+DATE(1970,1,1),"mmm")</f>
        <v>Mar</v>
      </c>
      <c r="K2906" s="14" t="str">
        <f>TEXT(((Table1[[#This Row],[deadline]]/60/60)/24)+DATE(1970,1,1),"yyyy")</f>
        <v>2015</v>
      </c>
      <c r="L2906">
        <v>1423847093</v>
      </c>
      <c r="M2906">
        <f>((Table1[[#This Row],[launched_at]]/60/60)/24)+DATE(1970,1,1)+(-5/24)</f>
        <v>42048.503391203696</v>
      </c>
      <c r="N2906" t="b">
        <v>0</v>
      </c>
      <c r="O2906">
        <v>1</v>
      </c>
      <c r="P2906" t="b">
        <v>0</v>
      </c>
      <c r="Q2906" t="s">
        <v>8271</v>
      </c>
      <c r="R2906" s="5">
        <f>Table1[[#This Row],[pledged]]/D2906</f>
        <v>6.6666666666666671E-3</v>
      </c>
      <c r="S2906" s="6">
        <f>IFERROR(Table1[[#This Row],[pledged]]/Table1[[#This Row],[backers_count]],0)</f>
        <v>10</v>
      </c>
      <c r="T2906" s="5" t="s">
        <v>8317</v>
      </c>
      <c r="U2906" s="5" t="s">
        <v>8318</v>
      </c>
    </row>
    <row r="2907" spans="1:21" ht="30" x14ac:dyDescent="0.2">
      <c r="A2907">
        <v>3745</v>
      </c>
      <c r="B2907" s="3" t="s">
        <v>3742</v>
      </c>
      <c r="C2907" s="3" t="s">
        <v>7855</v>
      </c>
      <c r="D2907">
        <v>100</v>
      </c>
      <c r="E2907">
        <v>10</v>
      </c>
      <c r="F2907" t="s">
        <v>8221</v>
      </c>
      <c r="G2907" t="s">
        <v>8224</v>
      </c>
      <c r="H2907" t="s">
        <v>8246</v>
      </c>
      <c r="I2907">
        <v>1407689102</v>
      </c>
      <c r="J2907" s="14" t="str">
        <f>TEXT(((Table1[[#This Row],[deadline]]/60/60)/24)+DATE(1970,1,1),"mmm")</f>
        <v>Aug</v>
      </c>
      <c r="K2907" s="14" t="str">
        <f>TEXT(((Table1[[#This Row],[deadline]]/60/60)/24)+DATE(1970,1,1),"yyyy")</f>
        <v>2014</v>
      </c>
      <c r="L2907">
        <v>1405097102</v>
      </c>
      <c r="M2907">
        <f>((Table1[[#This Row],[launched_at]]/60/60)/24)+DATE(1970,1,1)+(-5/24)</f>
        <v>41831.489606481482</v>
      </c>
      <c r="N2907" t="b">
        <v>0</v>
      </c>
      <c r="O2907">
        <v>1</v>
      </c>
      <c r="P2907" t="b">
        <v>0</v>
      </c>
      <c r="Q2907" t="s">
        <v>8271</v>
      </c>
      <c r="R2907" s="5">
        <f>Table1[[#This Row],[pledged]]/D2907</f>
        <v>0.1</v>
      </c>
      <c r="S2907" s="6">
        <f>IFERROR(Table1[[#This Row],[pledged]]/Table1[[#This Row],[backers_count]],0)</f>
        <v>10</v>
      </c>
      <c r="T2907" s="5" t="s">
        <v>8317</v>
      </c>
      <c r="U2907" s="5" t="s">
        <v>8318</v>
      </c>
    </row>
    <row r="2908" spans="1:21" ht="45" x14ac:dyDescent="0.2">
      <c r="A2908">
        <v>3795</v>
      </c>
      <c r="B2908" s="3" t="s">
        <v>3792</v>
      </c>
      <c r="C2908" s="3" t="s">
        <v>7905</v>
      </c>
      <c r="D2908">
        <v>600</v>
      </c>
      <c r="E2908">
        <v>10</v>
      </c>
      <c r="F2908" t="s">
        <v>8221</v>
      </c>
      <c r="G2908" t="s">
        <v>8225</v>
      </c>
      <c r="H2908" t="s">
        <v>8247</v>
      </c>
      <c r="I2908">
        <v>1440801000</v>
      </c>
      <c r="J2908" s="14" t="str">
        <f>TEXT(((Table1[[#This Row],[deadline]]/60/60)/24)+DATE(1970,1,1),"mmm")</f>
        <v>Aug</v>
      </c>
      <c r="K2908" s="14" t="str">
        <f>TEXT(((Table1[[#This Row],[deadline]]/60/60)/24)+DATE(1970,1,1),"yyyy")</f>
        <v>2015</v>
      </c>
      <c r="L2908">
        <v>1437042490</v>
      </c>
      <c r="M2908">
        <f>((Table1[[#This Row],[launched_at]]/60/60)/24)+DATE(1970,1,1)+(-5/24)</f>
        <v>42201.227893518517</v>
      </c>
      <c r="N2908" t="b">
        <v>0</v>
      </c>
      <c r="O2908">
        <v>2</v>
      </c>
      <c r="P2908" t="b">
        <v>0</v>
      </c>
      <c r="Q2908" t="s">
        <v>8305</v>
      </c>
      <c r="R2908" s="5">
        <f>Table1[[#This Row],[pledged]]/D2908</f>
        <v>1.6666666666666666E-2</v>
      </c>
      <c r="S2908" s="6">
        <f>IFERROR(Table1[[#This Row],[pledged]]/Table1[[#This Row],[backers_count]],0)</f>
        <v>5</v>
      </c>
      <c r="T2908" s="5" t="s">
        <v>8317</v>
      </c>
      <c r="U2908" s="5" t="s">
        <v>8359</v>
      </c>
    </row>
    <row r="2909" spans="1:21" ht="45" x14ac:dyDescent="0.2">
      <c r="A2909">
        <v>3858</v>
      </c>
      <c r="B2909" s="3" t="s">
        <v>3855</v>
      </c>
      <c r="C2909" s="3" t="s">
        <v>7967</v>
      </c>
      <c r="D2909">
        <v>500</v>
      </c>
      <c r="E2909">
        <v>10</v>
      </c>
      <c r="F2909" t="s">
        <v>8221</v>
      </c>
      <c r="G2909" t="s">
        <v>8225</v>
      </c>
      <c r="H2909" t="s">
        <v>8247</v>
      </c>
      <c r="I2909">
        <v>1432328400</v>
      </c>
      <c r="J2909" s="14" t="str">
        <f>TEXT(((Table1[[#This Row],[deadline]]/60/60)/24)+DATE(1970,1,1),"mmm")</f>
        <v>May</v>
      </c>
      <c r="K2909" s="14" t="str">
        <f>TEXT(((Table1[[#This Row],[deadline]]/60/60)/24)+DATE(1970,1,1),"yyyy")</f>
        <v>2015</v>
      </c>
      <c r="L2909">
        <v>1430734844</v>
      </c>
      <c r="M2909">
        <f>((Table1[[#This Row],[launched_at]]/60/60)/24)+DATE(1970,1,1)+(-5/24)</f>
        <v>42128.222731481481</v>
      </c>
      <c r="N2909" t="b">
        <v>0</v>
      </c>
      <c r="O2909">
        <v>1</v>
      </c>
      <c r="P2909" t="b">
        <v>0</v>
      </c>
      <c r="Q2909" t="s">
        <v>8271</v>
      </c>
      <c r="R2909" s="5">
        <f>Table1[[#This Row],[pledged]]/D2909</f>
        <v>0.02</v>
      </c>
      <c r="S2909" s="6">
        <f>IFERROR(Table1[[#This Row],[pledged]]/Table1[[#This Row],[backers_count]],0)</f>
        <v>10</v>
      </c>
      <c r="T2909" s="5" t="s">
        <v>8317</v>
      </c>
      <c r="U2909" s="5" t="s">
        <v>8318</v>
      </c>
    </row>
    <row r="2910" spans="1:21" ht="45" x14ac:dyDescent="0.2">
      <c r="A2910">
        <v>3917</v>
      </c>
      <c r="B2910" s="3" t="s">
        <v>3914</v>
      </c>
      <c r="C2910" s="3" t="s">
        <v>8025</v>
      </c>
      <c r="D2910">
        <v>3500</v>
      </c>
      <c r="E2910">
        <v>10</v>
      </c>
      <c r="F2910" t="s">
        <v>8221</v>
      </c>
      <c r="G2910" t="s">
        <v>8225</v>
      </c>
      <c r="H2910" t="s">
        <v>8247</v>
      </c>
      <c r="I2910">
        <v>1410439161</v>
      </c>
      <c r="J2910" s="14" t="str">
        <f>TEXT(((Table1[[#This Row],[deadline]]/60/60)/24)+DATE(1970,1,1),"mmm")</f>
        <v>Sep</v>
      </c>
      <c r="K2910" s="14" t="str">
        <f>TEXT(((Table1[[#This Row],[deadline]]/60/60)/24)+DATE(1970,1,1),"yyyy")</f>
        <v>2014</v>
      </c>
      <c r="L2910">
        <v>1407847161</v>
      </c>
      <c r="M2910">
        <f>((Table1[[#This Row],[launched_at]]/60/60)/24)+DATE(1970,1,1)+(-5/24)</f>
        <v>41863.318993055553</v>
      </c>
      <c r="N2910" t="b">
        <v>0</v>
      </c>
      <c r="O2910">
        <v>1</v>
      </c>
      <c r="P2910" t="b">
        <v>0</v>
      </c>
      <c r="Q2910" t="s">
        <v>8271</v>
      </c>
      <c r="R2910" s="5">
        <f>Table1[[#This Row],[pledged]]/D2910</f>
        <v>2.8571428571428571E-3</v>
      </c>
      <c r="S2910" s="6">
        <f>IFERROR(Table1[[#This Row],[pledged]]/Table1[[#This Row],[backers_count]],0)</f>
        <v>10</v>
      </c>
      <c r="T2910" s="5" t="s">
        <v>8317</v>
      </c>
      <c r="U2910" s="5" t="s">
        <v>8318</v>
      </c>
    </row>
    <row r="2911" spans="1:21" x14ac:dyDescent="0.2">
      <c r="A2911">
        <v>4000</v>
      </c>
      <c r="B2911" s="3" t="s">
        <v>3996</v>
      </c>
      <c r="C2911" s="3" t="s">
        <v>8106</v>
      </c>
      <c r="D2911">
        <v>8000</v>
      </c>
      <c r="E2911">
        <v>10</v>
      </c>
      <c r="F2911" t="s">
        <v>8221</v>
      </c>
      <c r="G2911" t="s">
        <v>8224</v>
      </c>
      <c r="H2911" t="s">
        <v>8246</v>
      </c>
      <c r="I2911">
        <v>1462631358</v>
      </c>
      <c r="J2911" s="14" t="str">
        <f>TEXT(((Table1[[#This Row],[deadline]]/60/60)/24)+DATE(1970,1,1),"mmm")</f>
        <v>May</v>
      </c>
      <c r="K2911" s="14" t="str">
        <f>TEXT(((Table1[[#This Row],[deadline]]/60/60)/24)+DATE(1970,1,1),"yyyy")</f>
        <v>2016</v>
      </c>
      <c r="L2911">
        <v>1457450958</v>
      </c>
      <c r="M2911">
        <f>((Table1[[#This Row],[launched_at]]/60/60)/24)+DATE(1970,1,1)+(-5/24)</f>
        <v>42437.437013888884</v>
      </c>
      <c r="N2911" t="b">
        <v>0</v>
      </c>
      <c r="O2911">
        <v>1</v>
      </c>
      <c r="P2911" t="b">
        <v>0</v>
      </c>
      <c r="Q2911" t="s">
        <v>8271</v>
      </c>
      <c r="R2911" s="5">
        <f>Table1[[#This Row],[pledged]]/D2911</f>
        <v>1.25E-3</v>
      </c>
      <c r="S2911" s="6">
        <f>IFERROR(Table1[[#This Row],[pledged]]/Table1[[#This Row],[backers_count]],0)</f>
        <v>10</v>
      </c>
      <c r="T2911" s="5" t="s">
        <v>8317</v>
      </c>
      <c r="U2911" s="5" t="s">
        <v>8318</v>
      </c>
    </row>
    <row r="2912" spans="1:21" ht="45" x14ac:dyDescent="0.2">
      <c r="A2912">
        <v>4024</v>
      </c>
      <c r="B2912" s="3" t="s">
        <v>4020</v>
      </c>
      <c r="C2912" s="3" t="s">
        <v>8129</v>
      </c>
      <c r="D2912">
        <v>800</v>
      </c>
      <c r="E2912">
        <v>10</v>
      </c>
      <c r="F2912" t="s">
        <v>8221</v>
      </c>
      <c r="G2912" t="s">
        <v>8224</v>
      </c>
      <c r="H2912" t="s">
        <v>8246</v>
      </c>
      <c r="I2912">
        <v>1441037097</v>
      </c>
      <c r="J2912" s="14" t="str">
        <f>TEXT(((Table1[[#This Row],[deadline]]/60/60)/24)+DATE(1970,1,1),"mmm")</f>
        <v>Aug</v>
      </c>
      <c r="K2912" s="14" t="str">
        <f>TEXT(((Table1[[#This Row],[deadline]]/60/60)/24)+DATE(1970,1,1),"yyyy")</f>
        <v>2015</v>
      </c>
      <c r="L2912">
        <v>1438445097</v>
      </c>
      <c r="M2912">
        <f>((Table1[[#This Row],[launched_at]]/60/60)/24)+DATE(1970,1,1)+(-5/24)</f>
        <v>42217.461770833332</v>
      </c>
      <c r="N2912" t="b">
        <v>0</v>
      </c>
      <c r="O2912">
        <v>1</v>
      </c>
      <c r="P2912" t="b">
        <v>0</v>
      </c>
      <c r="Q2912" t="s">
        <v>8271</v>
      </c>
      <c r="R2912" s="5">
        <f>Table1[[#This Row],[pledged]]/D2912</f>
        <v>1.2500000000000001E-2</v>
      </c>
      <c r="S2912" s="6">
        <f>IFERROR(Table1[[#This Row],[pledged]]/Table1[[#This Row],[backers_count]],0)</f>
        <v>10</v>
      </c>
      <c r="T2912" s="5" t="s">
        <v>8317</v>
      </c>
      <c r="U2912" s="5" t="s">
        <v>8318</v>
      </c>
    </row>
    <row r="2913" spans="1:21" ht="45" x14ac:dyDescent="0.2">
      <c r="A2913">
        <v>4084</v>
      </c>
      <c r="B2913" s="3" t="s">
        <v>4080</v>
      </c>
      <c r="C2913" s="3" t="s">
        <v>8187</v>
      </c>
      <c r="D2913">
        <v>3000</v>
      </c>
      <c r="E2913">
        <v>10</v>
      </c>
      <c r="F2913" t="s">
        <v>8221</v>
      </c>
      <c r="G2913" t="s">
        <v>8237</v>
      </c>
      <c r="H2913" t="s">
        <v>8249</v>
      </c>
      <c r="I2913">
        <v>1476008906</v>
      </c>
      <c r="J2913" s="14" t="str">
        <f>TEXT(((Table1[[#This Row],[deadline]]/60/60)/24)+DATE(1970,1,1),"mmm")</f>
        <v>Oct</v>
      </c>
      <c r="K2913" s="14" t="str">
        <f>TEXT(((Table1[[#This Row],[deadline]]/60/60)/24)+DATE(1970,1,1),"yyyy")</f>
        <v>2016</v>
      </c>
      <c r="L2913">
        <v>1473416906</v>
      </c>
      <c r="M2913">
        <f>((Table1[[#This Row],[launched_at]]/60/60)/24)+DATE(1970,1,1)+(-5/24)</f>
        <v>42622.228078703702</v>
      </c>
      <c r="N2913" t="b">
        <v>0</v>
      </c>
      <c r="O2913">
        <v>1</v>
      </c>
      <c r="P2913" t="b">
        <v>0</v>
      </c>
      <c r="Q2913" t="s">
        <v>8271</v>
      </c>
      <c r="R2913" s="5">
        <f>Table1[[#This Row],[pledged]]/D2913</f>
        <v>3.3333333333333335E-3</v>
      </c>
      <c r="S2913" s="6">
        <f>IFERROR(Table1[[#This Row],[pledged]]/Table1[[#This Row],[backers_count]],0)</f>
        <v>10</v>
      </c>
      <c r="T2913" s="5" t="s">
        <v>8317</v>
      </c>
      <c r="U2913" s="5" t="s">
        <v>8318</v>
      </c>
    </row>
    <row r="2914" spans="1:21" ht="45" x14ac:dyDescent="0.2">
      <c r="A2914">
        <v>4085</v>
      </c>
      <c r="B2914" s="3" t="s">
        <v>4081</v>
      </c>
      <c r="C2914" s="3" t="s">
        <v>8188</v>
      </c>
      <c r="D2914">
        <v>3500</v>
      </c>
      <c r="E2914">
        <v>10</v>
      </c>
      <c r="F2914" t="s">
        <v>8221</v>
      </c>
      <c r="G2914" t="s">
        <v>8224</v>
      </c>
      <c r="H2914" t="s">
        <v>8246</v>
      </c>
      <c r="I2914">
        <v>1427169540</v>
      </c>
      <c r="J2914" s="14" t="str">
        <f>TEXT(((Table1[[#This Row],[deadline]]/60/60)/24)+DATE(1970,1,1),"mmm")</f>
        <v>Mar</v>
      </c>
      <c r="K2914" s="14" t="str">
        <f>TEXT(((Table1[[#This Row],[deadline]]/60/60)/24)+DATE(1970,1,1),"yyyy")</f>
        <v>2015</v>
      </c>
      <c r="L2914">
        <v>1424701775</v>
      </c>
      <c r="M2914">
        <f>((Table1[[#This Row],[launched_at]]/60/60)/24)+DATE(1970,1,1)+(-5/24)</f>
        <v>42058.395543981482</v>
      </c>
      <c r="N2914" t="b">
        <v>0</v>
      </c>
      <c r="O2914">
        <v>1</v>
      </c>
      <c r="P2914" t="b">
        <v>0</v>
      </c>
      <c r="Q2914" t="s">
        <v>8271</v>
      </c>
      <c r="R2914" s="5">
        <f>Table1[[#This Row],[pledged]]/D2914</f>
        <v>2.8571428571428571E-3</v>
      </c>
      <c r="S2914" s="6">
        <f>IFERROR(Table1[[#This Row],[pledged]]/Table1[[#This Row],[backers_count]],0)</f>
        <v>10</v>
      </c>
      <c r="T2914" s="5" t="s">
        <v>8317</v>
      </c>
      <c r="U2914" s="5" t="s">
        <v>8318</v>
      </c>
    </row>
    <row r="2915" spans="1:21" ht="45" x14ac:dyDescent="0.2">
      <c r="A2915">
        <v>548</v>
      </c>
      <c r="B2915" s="3" t="s">
        <v>549</v>
      </c>
      <c r="C2915" s="3" t="s">
        <v>4658</v>
      </c>
      <c r="D2915">
        <v>10000</v>
      </c>
      <c r="E2915">
        <v>9</v>
      </c>
      <c r="F2915" t="s">
        <v>8221</v>
      </c>
      <c r="G2915" t="s">
        <v>8225</v>
      </c>
      <c r="H2915" t="s">
        <v>8247</v>
      </c>
      <c r="I2915">
        <v>1446154848</v>
      </c>
      <c r="J2915" s="14" t="str">
        <f>TEXT(((Table1[[#This Row],[deadline]]/60/60)/24)+DATE(1970,1,1),"mmm")</f>
        <v>Oct</v>
      </c>
      <c r="K2915" s="14" t="str">
        <f>TEXT(((Table1[[#This Row],[deadline]]/60/60)/24)+DATE(1970,1,1),"yyyy")</f>
        <v>2015</v>
      </c>
      <c r="L2915">
        <v>1443562848</v>
      </c>
      <c r="M2915">
        <f>((Table1[[#This Row],[launched_at]]/60/60)/24)+DATE(1970,1,1)+(-5/24)</f>
        <v>42276.695</v>
      </c>
      <c r="N2915" t="b">
        <v>0</v>
      </c>
      <c r="O2915">
        <v>1</v>
      </c>
      <c r="P2915" t="b">
        <v>0</v>
      </c>
      <c r="Q2915" t="s">
        <v>8272</v>
      </c>
      <c r="R2915" s="5">
        <f>Table1[[#This Row],[pledged]]/D2915</f>
        <v>8.9999999999999998E-4</v>
      </c>
      <c r="S2915" s="6">
        <f>IFERROR(Table1[[#This Row],[pledged]]/Table1[[#This Row],[backers_count]],0)</f>
        <v>9</v>
      </c>
      <c r="T2915" s="5" t="s">
        <v>8319</v>
      </c>
      <c r="U2915" s="5" t="s">
        <v>8320</v>
      </c>
    </row>
    <row r="2916" spans="1:21" ht="45" x14ac:dyDescent="0.2">
      <c r="A2916">
        <v>666</v>
      </c>
      <c r="B2916" s="3" t="s">
        <v>667</v>
      </c>
      <c r="C2916" s="3" t="s">
        <v>4776</v>
      </c>
      <c r="D2916">
        <v>200000</v>
      </c>
      <c r="E2916">
        <v>8</v>
      </c>
      <c r="F2916" t="s">
        <v>8221</v>
      </c>
      <c r="G2916" t="s">
        <v>8224</v>
      </c>
      <c r="H2916" t="s">
        <v>8246</v>
      </c>
      <c r="I2916">
        <v>1408305498</v>
      </c>
      <c r="J2916" s="14" t="str">
        <f>TEXT(((Table1[[#This Row],[deadline]]/60/60)/24)+DATE(1970,1,1),"mmm")</f>
        <v>Aug</v>
      </c>
      <c r="K2916" s="14" t="str">
        <f>TEXT(((Table1[[#This Row],[deadline]]/60/60)/24)+DATE(1970,1,1),"yyyy")</f>
        <v>2014</v>
      </c>
      <c r="L2916">
        <v>1405713498</v>
      </c>
      <c r="M2916">
        <f>((Table1[[#This Row],[launched_at]]/60/60)/24)+DATE(1970,1,1)+(-5/24)</f>
        <v>41838.623819444445</v>
      </c>
      <c r="N2916" t="b">
        <v>0</v>
      </c>
      <c r="O2916">
        <v>4</v>
      </c>
      <c r="P2916" t="b">
        <v>0</v>
      </c>
      <c r="Q2916" t="s">
        <v>8273</v>
      </c>
      <c r="R2916" s="5">
        <f>Table1[[#This Row],[pledged]]/D2916</f>
        <v>4.0000000000000003E-5</v>
      </c>
      <c r="S2916" s="6">
        <f>IFERROR(Table1[[#This Row],[pledged]]/Table1[[#This Row],[backers_count]],0)</f>
        <v>2</v>
      </c>
      <c r="T2916" s="5" t="s">
        <v>8319</v>
      </c>
      <c r="U2916" s="5" t="s">
        <v>8321</v>
      </c>
    </row>
    <row r="2917" spans="1:21" ht="45" x14ac:dyDescent="0.2">
      <c r="A2917">
        <v>1915</v>
      </c>
      <c r="B2917" s="3" t="s">
        <v>1916</v>
      </c>
      <c r="C2917" s="3" t="s">
        <v>6025</v>
      </c>
      <c r="D2917">
        <v>500</v>
      </c>
      <c r="E2917">
        <v>8</v>
      </c>
      <c r="F2917" t="s">
        <v>8221</v>
      </c>
      <c r="G2917" t="s">
        <v>8224</v>
      </c>
      <c r="H2917" t="s">
        <v>8246</v>
      </c>
      <c r="I2917">
        <v>1409620222</v>
      </c>
      <c r="J2917" s="14" t="str">
        <f>TEXT(((Table1[[#This Row],[deadline]]/60/60)/24)+DATE(1970,1,1),"mmm")</f>
        <v>Sep</v>
      </c>
      <c r="K2917" s="14" t="str">
        <f>TEXT(((Table1[[#This Row],[deadline]]/60/60)/24)+DATE(1970,1,1),"yyyy")</f>
        <v>2014</v>
      </c>
      <c r="L2917">
        <v>1407892222</v>
      </c>
      <c r="M2917">
        <f>((Table1[[#This Row],[launched_at]]/60/60)/24)+DATE(1970,1,1)+(-5/24)</f>
        <v>41863.840532407405</v>
      </c>
      <c r="N2917" t="b">
        <v>0</v>
      </c>
      <c r="O2917">
        <v>4</v>
      </c>
      <c r="P2917" t="b">
        <v>0</v>
      </c>
      <c r="Q2917" t="s">
        <v>8294</v>
      </c>
      <c r="R2917" s="5">
        <f>Table1[[#This Row],[pledged]]/D2917</f>
        <v>1.6E-2</v>
      </c>
      <c r="S2917" s="6">
        <f>IFERROR(Table1[[#This Row],[pledged]]/Table1[[#This Row],[backers_count]],0)</f>
        <v>2</v>
      </c>
      <c r="T2917" s="5" t="s">
        <v>8319</v>
      </c>
      <c r="U2917" s="5" t="s">
        <v>8348</v>
      </c>
    </row>
    <row r="2918" spans="1:21" ht="45" x14ac:dyDescent="0.2">
      <c r="A2918">
        <v>2423</v>
      </c>
      <c r="B2918" s="3" t="s">
        <v>2424</v>
      </c>
      <c r="C2918" s="3" t="s">
        <v>6533</v>
      </c>
      <c r="D2918">
        <v>60000</v>
      </c>
      <c r="E2918">
        <v>8</v>
      </c>
      <c r="F2918" t="s">
        <v>8221</v>
      </c>
      <c r="G2918" t="s">
        <v>8224</v>
      </c>
      <c r="H2918" t="s">
        <v>8246</v>
      </c>
      <c r="I2918">
        <v>1420044890</v>
      </c>
      <c r="J2918" s="14" t="str">
        <f>TEXT(((Table1[[#This Row],[deadline]]/60/60)/24)+DATE(1970,1,1),"mmm")</f>
        <v>Dec</v>
      </c>
      <c r="K2918" s="14" t="str">
        <f>TEXT(((Table1[[#This Row],[deadline]]/60/60)/24)+DATE(1970,1,1),"yyyy")</f>
        <v>2014</v>
      </c>
      <c r="L2918">
        <v>1417452890</v>
      </c>
      <c r="M2918">
        <f>((Table1[[#This Row],[launched_at]]/60/60)/24)+DATE(1970,1,1)+(-5/24)</f>
        <v>41974.496412037035</v>
      </c>
      <c r="N2918" t="b">
        <v>0</v>
      </c>
      <c r="O2918">
        <v>1</v>
      </c>
      <c r="P2918" t="b">
        <v>0</v>
      </c>
      <c r="Q2918" t="s">
        <v>8284</v>
      </c>
      <c r="R2918" s="5">
        <f>Table1[[#This Row],[pledged]]/D2918</f>
        <v>1.3333333333333334E-4</v>
      </c>
      <c r="S2918" s="6">
        <f>IFERROR(Table1[[#This Row],[pledged]]/Table1[[#This Row],[backers_count]],0)</f>
        <v>8</v>
      </c>
      <c r="T2918" s="5" t="s">
        <v>8336</v>
      </c>
      <c r="U2918" s="5" t="s">
        <v>8337</v>
      </c>
    </row>
    <row r="2919" spans="1:21" ht="45" x14ac:dyDescent="0.2">
      <c r="A2919">
        <v>1411</v>
      </c>
      <c r="B2919" s="3" t="s">
        <v>1412</v>
      </c>
      <c r="C2919" s="3" t="s">
        <v>5521</v>
      </c>
      <c r="D2919">
        <v>3000</v>
      </c>
      <c r="E2919">
        <v>7</v>
      </c>
      <c r="F2919" t="s">
        <v>8221</v>
      </c>
      <c r="G2919" t="s">
        <v>8225</v>
      </c>
      <c r="H2919" t="s">
        <v>8247</v>
      </c>
      <c r="I2919">
        <v>1423185900</v>
      </c>
      <c r="J2919" s="14" t="str">
        <f>TEXT(((Table1[[#This Row],[deadline]]/60/60)/24)+DATE(1970,1,1),"mmm")</f>
        <v>Feb</v>
      </c>
      <c r="K2919" s="14" t="str">
        <f>TEXT(((Table1[[#This Row],[deadline]]/60/60)/24)+DATE(1970,1,1),"yyyy")</f>
        <v>2015</v>
      </c>
      <c r="L2919">
        <v>1420766700</v>
      </c>
      <c r="M2919">
        <f>((Table1[[#This Row],[launched_at]]/60/60)/24)+DATE(1970,1,1)+(-5/24)</f>
        <v>42012.850694444445</v>
      </c>
      <c r="N2919" t="b">
        <v>0</v>
      </c>
      <c r="O2919">
        <v>3</v>
      </c>
      <c r="P2919" t="b">
        <v>0</v>
      </c>
      <c r="Q2919" t="s">
        <v>8287</v>
      </c>
      <c r="R2919" s="5">
        <f>Table1[[#This Row],[pledged]]/D2919</f>
        <v>2.3333333333333335E-3</v>
      </c>
      <c r="S2919" s="6">
        <f>IFERROR(Table1[[#This Row],[pledged]]/Table1[[#This Row],[backers_count]],0)</f>
        <v>2.3333333333333335</v>
      </c>
      <c r="T2919" s="5" t="s">
        <v>8322</v>
      </c>
      <c r="U2919" s="5" t="s">
        <v>8341</v>
      </c>
    </row>
    <row r="2920" spans="1:21" ht="45" x14ac:dyDescent="0.2">
      <c r="A2920">
        <v>2875</v>
      </c>
      <c r="B2920" s="3" t="s">
        <v>2875</v>
      </c>
      <c r="C2920" s="3" t="s">
        <v>6985</v>
      </c>
      <c r="D2920">
        <v>20000</v>
      </c>
      <c r="E2920">
        <v>7</v>
      </c>
      <c r="F2920" t="s">
        <v>8221</v>
      </c>
      <c r="G2920" t="s">
        <v>8224</v>
      </c>
      <c r="H2920" t="s">
        <v>8246</v>
      </c>
      <c r="I2920">
        <v>1462417493</v>
      </c>
      <c r="J2920" s="14" t="str">
        <f>TEXT(((Table1[[#This Row],[deadline]]/60/60)/24)+DATE(1970,1,1),"mmm")</f>
        <v>May</v>
      </c>
      <c r="K2920" s="14" t="str">
        <f>TEXT(((Table1[[#This Row],[deadline]]/60/60)/24)+DATE(1970,1,1),"yyyy")</f>
        <v>2016</v>
      </c>
      <c r="L2920">
        <v>1459825493</v>
      </c>
      <c r="M2920">
        <f>((Table1[[#This Row],[launched_at]]/60/60)/24)+DATE(1970,1,1)+(-5/24)</f>
        <v>42464.920057870368</v>
      </c>
      <c r="N2920" t="b">
        <v>0</v>
      </c>
      <c r="O2920">
        <v>3</v>
      </c>
      <c r="P2920" t="b">
        <v>0</v>
      </c>
      <c r="Q2920" t="s">
        <v>8271</v>
      </c>
      <c r="R2920" s="5">
        <f>Table1[[#This Row],[pledged]]/D2920</f>
        <v>3.5E-4</v>
      </c>
      <c r="S2920" s="6">
        <f>IFERROR(Table1[[#This Row],[pledged]]/Table1[[#This Row],[backers_count]],0)</f>
        <v>2.3333333333333335</v>
      </c>
      <c r="T2920" s="5" t="s">
        <v>8317</v>
      </c>
      <c r="U2920" s="5" t="s">
        <v>8318</v>
      </c>
    </row>
    <row r="2921" spans="1:21" ht="45" x14ac:dyDescent="0.2">
      <c r="A2921">
        <v>3957</v>
      </c>
      <c r="B2921" s="3" t="s">
        <v>3954</v>
      </c>
      <c r="C2921" s="3" t="s">
        <v>8064</v>
      </c>
      <c r="D2921">
        <v>28000</v>
      </c>
      <c r="E2921">
        <v>7</v>
      </c>
      <c r="F2921" t="s">
        <v>8221</v>
      </c>
      <c r="G2921" t="s">
        <v>8224</v>
      </c>
      <c r="H2921" t="s">
        <v>8246</v>
      </c>
      <c r="I2921">
        <v>1468020354</v>
      </c>
      <c r="J2921" s="14" t="str">
        <f>TEXT(((Table1[[#This Row],[deadline]]/60/60)/24)+DATE(1970,1,1),"mmm")</f>
        <v>Jul</v>
      </c>
      <c r="K2921" s="14" t="str">
        <f>TEXT(((Table1[[#This Row],[deadline]]/60/60)/24)+DATE(1970,1,1),"yyyy")</f>
        <v>2016</v>
      </c>
      <c r="L2921">
        <v>1464045954</v>
      </c>
      <c r="M2921">
        <f>((Table1[[#This Row],[launched_at]]/60/60)/24)+DATE(1970,1,1)+(-5/24)</f>
        <v>42513.767986111103</v>
      </c>
      <c r="N2921" t="b">
        <v>0</v>
      </c>
      <c r="O2921">
        <v>1</v>
      </c>
      <c r="P2921" t="b">
        <v>0</v>
      </c>
      <c r="Q2921" t="s">
        <v>8271</v>
      </c>
      <c r="R2921" s="5">
        <f>Table1[[#This Row],[pledged]]/D2921</f>
        <v>2.5000000000000001E-4</v>
      </c>
      <c r="S2921" s="6">
        <f>IFERROR(Table1[[#This Row],[pledged]]/Table1[[#This Row],[backers_count]],0)</f>
        <v>7</v>
      </c>
      <c r="T2921" s="5" t="s">
        <v>8317</v>
      </c>
      <c r="U2921" s="5" t="s">
        <v>8318</v>
      </c>
    </row>
    <row r="2922" spans="1:21" ht="45" x14ac:dyDescent="0.2">
      <c r="A2922">
        <v>425</v>
      </c>
      <c r="B2922" s="3" t="s">
        <v>426</v>
      </c>
      <c r="C2922" s="3" t="s">
        <v>4535</v>
      </c>
      <c r="D2922">
        <v>50000</v>
      </c>
      <c r="E2922">
        <v>6</v>
      </c>
      <c r="F2922" t="s">
        <v>8221</v>
      </c>
      <c r="G2922" t="s">
        <v>8224</v>
      </c>
      <c r="H2922" t="s">
        <v>8246</v>
      </c>
      <c r="I2922">
        <v>1448660404</v>
      </c>
      <c r="J2922" s="14" t="str">
        <f>TEXT(((Table1[[#This Row],[deadline]]/60/60)/24)+DATE(1970,1,1),"mmm")</f>
        <v>Nov</v>
      </c>
      <c r="K2922" s="14" t="str">
        <f>TEXT(((Table1[[#This Row],[deadline]]/60/60)/24)+DATE(1970,1,1),"yyyy")</f>
        <v>2015</v>
      </c>
      <c r="L2922">
        <v>1443472804</v>
      </c>
      <c r="M2922" s="13">
        <f>((Table1[[#This Row],[launched_at]]/60/60)/24)+DATE(1970,1,1)+(-5/24)</f>
        <v>42275.652824074066</v>
      </c>
      <c r="N2922" t="b">
        <v>0</v>
      </c>
      <c r="O2922">
        <v>2</v>
      </c>
      <c r="P2922" t="b">
        <v>0</v>
      </c>
      <c r="Q2922" t="s">
        <v>8270</v>
      </c>
      <c r="R2922" s="5">
        <f>Table1[[#This Row],[pledged]]/D2922</f>
        <v>1.2E-4</v>
      </c>
      <c r="S2922" s="6">
        <f>IFERROR(Table1[[#This Row],[pledged]]/Table1[[#This Row],[backers_count]],0)</f>
        <v>3</v>
      </c>
      <c r="T2922" s="5" t="s">
        <v>8310</v>
      </c>
      <c r="U2922" s="5" t="s">
        <v>8316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 t="str">
        <f>TEXT(((Table1[[#This Row],[deadline]]/60/60)/24)+DATE(1970,1,1),"mmm")</f>
        <v>Sep</v>
      </c>
      <c r="K2923" s="14" t="str">
        <f>TEXT(((Table1[[#This Row],[deadline]]/60/60)/24)+DATE(1970,1,1),"yyyy")</f>
        <v>2014</v>
      </c>
      <c r="L2923">
        <v>1409087804</v>
      </c>
      <c r="M2923">
        <f>((Table1[[#This Row],[launched_at]]/60/60)/24)+DATE(1970,1,1)+(-5/24)</f>
        <v>41877.678287037037</v>
      </c>
      <c r="N2923" t="b">
        <v>0</v>
      </c>
      <c r="O2923">
        <v>3</v>
      </c>
      <c r="P2923" t="b">
        <v>1</v>
      </c>
      <c r="Q2923" t="s">
        <v>8305</v>
      </c>
      <c r="R2923" s="5">
        <f>Table1[[#This Row],[pledged]]/D2923</f>
        <v>1.29</v>
      </c>
      <c r="S2923" s="6">
        <f>IFERROR(Table1[[#This Row],[pledged]]/Table1[[#This Row],[backers_count]],0)</f>
        <v>43</v>
      </c>
      <c r="T2923" s="5" t="s">
        <v>8317</v>
      </c>
      <c r="U2923" s="5" t="s">
        <v>8359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 t="str">
        <f>TEXT(((Table1[[#This Row],[deadline]]/60/60)/24)+DATE(1970,1,1),"mmm")</f>
        <v>May</v>
      </c>
      <c r="K2924" s="14" t="str">
        <f>TEXT(((Table1[[#This Row],[deadline]]/60/60)/24)+DATE(1970,1,1),"yyyy")</f>
        <v>2015</v>
      </c>
      <c r="L2924">
        <v>1428094727</v>
      </c>
      <c r="M2924">
        <f>((Table1[[#This Row],[launched_at]]/60/60)/24)+DATE(1970,1,1)+(-5/24)</f>
        <v>42097.665821759256</v>
      </c>
      <c r="N2924" t="b">
        <v>0</v>
      </c>
      <c r="O2924">
        <v>6</v>
      </c>
      <c r="P2924" t="b">
        <v>1</v>
      </c>
      <c r="Q2924" t="s">
        <v>8305</v>
      </c>
      <c r="R2924" s="5">
        <f>Table1[[#This Row],[pledged]]/D2924</f>
        <v>1</v>
      </c>
      <c r="S2924" s="6">
        <f>IFERROR(Table1[[#This Row],[pledged]]/Table1[[#This Row],[backers_count]],0)</f>
        <v>83.333333333333329</v>
      </c>
      <c r="T2924" s="5" t="s">
        <v>8317</v>
      </c>
      <c r="U2924" s="5" t="s">
        <v>8359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 t="str">
        <f>TEXT(((Table1[[#This Row],[deadline]]/60/60)/24)+DATE(1970,1,1),"mmm")</f>
        <v>Jan</v>
      </c>
      <c r="K2925" s="14" t="str">
        <f>TEXT(((Table1[[#This Row],[deadline]]/60/60)/24)+DATE(1970,1,1),"yyyy")</f>
        <v>2015</v>
      </c>
      <c r="L2925">
        <v>1420774779</v>
      </c>
      <c r="M2925">
        <f>((Table1[[#This Row],[launched_at]]/60/60)/24)+DATE(1970,1,1)+(-5/24)</f>
        <v>42012.944201388884</v>
      </c>
      <c r="N2925" t="b">
        <v>0</v>
      </c>
      <c r="O2925">
        <v>10</v>
      </c>
      <c r="P2925" t="b">
        <v>1</v>
      </c>
      <c r="Q2925" t="s">
        <v>8305</v>
      </c>
      <c r="R2925" s="5">
        <f>Table1[[#This Row],[pledged]]/D2925</f>
        <v>1</v>
      </c>
      <c r="S2925" s="6">
        <f>IFERROR(Table1[[#This Row],[pledged]]/Table1[[#This Row],[backers_count]],0)</f>
        <v>30</v>
      </c>
      <c r="T2925" s="5" t="s">
        <v>8317</v>
      </c>
      <c r="U2925" s="5" t="s">
        <v>8359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 t="str">
        <f>TEXT(((Table1[[#This Row],[deadline]]/60/60)/24)+DATE(1970,1,1),"mmm")</f>
        <v>May</v>
      </c>
      <c r="K2926" s="14" t="str">
        <f>TEXT(((Table1[[#This Row],[deadline]]/60/60)/24)+DATE(1970,1,1),"yyyy")</f>
        <v>2015</v>
      </c>
      <c r="L2926">
        <v>1428585710</v>
      </c>
      <c r="M2926">
        <f>((Table1[[#This Row],[launched_at]]/60/60)/24)+DATE(1970,1,1)+(-5/24)</f>
        <v>42103.348495370366</v>
      </c>
      <c r="N2926" t="b">
        <v>0</v>
      </c>
      <c r="O2926">
        <v>147</v>
      </c>
      <c r="P2926" t="b">
        <v>1</v>
      </c>
      <c r="Q2926" t="s">
        <v>8305</v>
      </c>
      <c r="R2926" s="5">
        <f>Table1[[#This Row],[pledged]]/D2926</f>
        <v>1.032</v>
      </c>
      <c r="S2926" s="6">
        <f>IFERROR(Table1[[#This Row],[pledged]]/Table1[[#This Row],[backers_count]],0)</f>
        <v>175.51020408163265</v>
      </c>
      <c r="T2926" s="5" t="s">
        <v>8317</v>
      </c>
      <c r="U2926" s="5" t="s">
        <v>8359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 t="str">
        <f>TEXT(((Table1[[#This Row],[deadline]]/60/60)/24)+DATE(1970,1,1),"mmm")</f>
        <v>Sep</v>
      </c>
      <c r="K2927" s="14" t="str">
        <f>TEXT(((Table1[[#This Row],[deadline]]/60/60)/24)+DATE(1970,1,1),"yyyy")</f>
        <v>2014</v>
      </c>
      <c r="L2927">
        <v>1407852068</v>
      </c>
      <c r="M2927">
        <f>((Table1[[#This Row],[launched_at]]/60/60)/24)+DATE(1970,1,1)+(-5/24)</f>
        <v>41863.375787037032</v>
      </c>
      <c r="N2927" t="b">
        <v>0</v>
      </c>
      <c r="O2927">
        <v>199</v>
      </c>
      <c r="P2927" t="b">
        <v>1</v>
      </c>
      <c r="Q2927" t="s">
        <v>8305</v>
      </c>
      <c r="R2927" s="5">
        <f>Table1[[#This Row],[pledged]]/D2927</f>
        <v>1.0244597777777777</v>
      </c>
      <c r="S2927" s="6">
        <f>IFERROR(Table1[[#This Row],[pledged]]/Table1[[#This Row],[backers_count]],0)</f>
        <v>231.66175879396985</v>
      </c>
      <c r="T2927" s="5" t="s">
        <v>8317</v>
      </c>
      <c r="U2927" s="5" t="s">
        <v>8359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 t="str">
        <f>TEXT(((Table1[[#This Row],[deadline]]/60/60)/24)+DATE(1970,1,1),"mmm")</f>
        <v>Feb</v>
      </c>
      <c r="K2928" s="14" t="str">
        <f>TEXT(((Table1[[#This Row],[deadline]]/60/60)/24)+DATE(1970,1,1),"yyyy")</f>
        <v>2015</v>
      </c>
      <c r="L2928">
        <v>1423506179</v>
      </c>
      <c r="M2928">
        <f>((Table1[[#This Row],[launched_at]]/60/60)/24)+DATE(1970,1,1)+(-5/24)</f>
        <v>42044.557627314811</v>
      </c>
      <c r="N2928" t="b">
        <v>0</v>
      </c>
      <c r="O2928">
        <v>50</v>
      </c>
      <c r="P2928" t="b">
        <v>1</v>
      </c>
      <c r="Q2928" t="s">
        <v>8305</v>
      </c>
      <c r="R2928" s="5">
        <f>Table1[[#This Row],[pledged]]/D2928</f>
        <v>1.25</v>
      </c>
      <c r="S2928" s="6">
        <f>IFERROR(Table1[[#This Row],[pledged]]/Table1[[#This Row],[backers_count]],0)</f>
        <v>75</v>
      </c>
      <c r="T2928" s="5" t="s">
        <v>8317</v>
      </c>
      <c r="U2928" s="5" t="s">
        <v>8359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 t="str">
        <f>TEXT(((Table1[[#This Row],[deadline]]/60/60)/24)+DATE(1970,1,1),"mmm")</f>
        <v>Jul</v>
      </c>
      <c r="K2929" s="14" t="str">
        <f>TEXT(((Table1[[#This Row],[deadline]]/60/60)/24)+DATE(1970,1,1),"yyyy")</f>
        <v>2014</v>
      </c>
      <c r="L2929">
        <v>1402934629</v>
      </c>
      <c r="M2929">
        <f>((Table1[[#This Row],[launched_at]]/60/60)/24)+DATE(1970,1,1)+(-5/24)</f>
        <v>41806.460983796293</v>
      </c>
      <c r="N2929" t="b">
        <v>0</v>
      </c>
      <c r="O2929">
        <v>21</v>
      </c>
      <c r="P2929" t="b">
        <v>1</v>
      </c>
      <c r="Q2929" t="s">
        <v>8305</v>
      </c>
      <c r="R2929" s="5">
        <f>Table1[[#This Row],[pledged]]/D2929</f>
        <v>1.3083333333333333</v>
      </c>
      <c r="S2929" s="6">
        <f>IFERROR(Table1[[#This Row],[pledged]]/Table1[[#This Row],[backers_count]],0)</f>
        <v>112.14285714285714</v>
      </c>
      <c r="T2929" s="5" t="s">
        <v>8317</v>
      </c>
      <c r="U2929" s="5" t="s">
        <v>8359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 t="str">
        <f>TEXT(((Table1[[#This Row],[deadline]]/60/60)/24)+DATE(1970,1,1),"mmm")</f>
        <v>Mar</v>
      </c>
      <c r="K2930" s="14" t="str">
        <f>TEXT(((Table1[[#This Row],[deadline]]/60/60)/24)+DATE(1970,1,1),"yyyy")</f>
        <v>2016</v>
      </c>
      <c r="L2930">
        <v>1454543846</v>
      </c>
      <c r="M2930">
        <f>((Table1[[#This Row],[launched_at]]/60/60)/24)+DATE(1970,1,1)+(-5/24)</f>
        <v>42403.789884259262</v>
      </c>
      <c r="N2930" t="b">
        <v>0</v>
      </c>
      <c r="O2930">
        <v>24</v>
      </c>
      <c r="P2930" t="b">
        <v>1</v>
      </c>
      <c r="Q2930" t="s">
        <v>8305</v>
      </c>
      <c r="R2930" s="5">
        <f>Table1[[#This Row],[pledged]]/D2930</f>
        <v>1</v>
      </c>
      <c r="S2930" s="6">
        <f>IFERROR(Table1[[#This Row],[pledged]]/Table1[[#This Row],[backers_count]],0)</f>
        <v>41.666666666666664</v>
      </c>
      <c r="T2930" s="5" t="s">
        <v>8317</v>
      </c>
      <c r="U2930" s="5" t="s">
        <v>8359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 t="str">
        <f>TEXT(((Table1[[#This Row],[deadline]]/60/60)/24)+DATE(1970,1,1),"mmm")</f>
        <v>May</v>
      </c>
      <c r="K2931" s="14" t="str">
        <f>TEXT(((Table1[[#This Row],[deadline]]/60/60)/24)+DATE(1970,1,1),"yyyy")</f>
        <v>2014</v>
      </c>
      <c r="L2931">
        <v>1398432758</v>
      </c>
      <c r="M2931">
        <f>((Table1[[#This Row],[launched_at]]/60/60)/24)+DATE(1970,1,1)+(-5/24)</f>
        <v>41754.355995370366</v>
      </c>
      <c r="N2931" t="b">
        <v>0</v>
      </c>
      <c r="O2931">
        <v>32</v>
      </c>
      <c r="P2931" t="b">
        <v>1</v>
      </c>
      <c r="Q2931" t="s">
        <v>8305</v>
      </c>
      <c r="R2931" s="5">
        <f>Table1[[#This Row],[pledged]]/D2931</f>
        <v>1.02069375</v>
      </c>
      <c r="S2931" s="6">
        <f>IFERROR(Table1[[#This Row],[pledged]]/Table1[[#This Row],[backers_count]],0)</f>
        <v>255.17343750000001</v>
      </c>
      <c r="T2931" s="5" t="s">
        <v>8317</v>
      </c>
      <c r="U2931" s="5" t="s">
        <v>8359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 t="str">
        <f>TEXT(((Table1[[#This Row],[deadline]]/60/60)/24)+DATE(1970,1,1),"mmm")</f>
        <v>May</v>
      </c>
      <c r="K2932" s="14" t="str">
        <f>TEXT(((Table1[[#This Row],[deadline]]/60/60)/24)+DATE(1970,1,1),"yyyy")</f>
        <v>2015</v>
      </c>
      <c r="L2932">
        <v>1428415264</v>
      </c>
      <c r="M2932">
        <f>((Table1[[#This Row],[launched_at]]/60/60)/24)+DATE(1970,1,1)+(-5/24)</f>
        <v>42101.375740740739</v>
      </c>
      <c r="N2932" t="b">
        <v>0</v>
      </c>
      <c r="O2932">
        <v>62</v>
      </c>
      <c r="P2932" t="b">
        <v>1</v>
      </c>
      <c r="Q2932" t="s">
        <v>8305</v>
      </c>
      <c r="R2932" s="5">
        <f>Table1[[#This Row],[pledged]]/D2932</f>
        <v>1.0092000000000001</v>
      </c>
      <c r="S2932" s="6">
        <f>IFERROR(Table1[[#This Row],[pledged]]/Table1[[#This Row],[backers_count]],0)</f>
        <v>162.7741935483871</v>
      </c>
      <c r="T2932" s="5" t="s">
        <v>8317</v>
      </c>
      <c r="U2932" s="5" t="s">
        <v>8359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 t="str">
        <f>TEXT(((Table1[[#This Row],[deadline]]/60/60)/24)+DATE(1970,1,1),"mmm")</f>
        <v>Sep</v>
      </c>
      <c r="K2933" s="14" t="str">
        <f>TEXT(((Table1[[#This Row],[deadline]]/60/60)/24)+DATE(1970,1,1),"yyyy")</f>
        <v>2014</v>
      </c>
      <c r="L2933">
        <v>1408604363</v>
      </c>
      <c r="M2933">
        <f>((Table1[[#This Row],[launched_at]]/60/60)/24)+DATE(1970,1,1)+(-5/24)</f>
        <v>41872.082905092589</v>
      </c>
      <c r="N2933" t="b">
        <v>0</v>
      </c>
      <c r="O2933">
        <v>9</v>
      </c>
      <c r="P2933" t="b">
        <v>1</v>
      </c>
      <c r="Q2933" t="s">
        <v>8305</v>
      </c>
      <c r="R2933" s="5">
        <f>Table1[[#This Row],[pledged]]/D2933</f>
        <v>1.06</v>
      </c>
      <c r="S2933" s="6">
        <f>IFERROR(Table1[[#This Row],[pledged]]/Table1[[#This Row],[backers_count]],0)</f>
        <v>88.333333333333329</v>
      </c>
      <c r="T2933" s="5" t="s">
        <v>8317</v>
      </c>
      <c r="U2933" s="5" t="s">
        <v>8359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 t="str">
        <f>TEXT(((Table1[[#This Row],[deadline]]/60/60)/24)+DATE(1970,1,1),"mmm")</f>
        <v>Feb</v>
      </c>
      <c r="K2934" s="14" t="str">
        <f>TEXT(((Table1[[#This Row],[deadline]]/60/60)/24)+DATE(1970,1,1),"yyyy")</f>
        <v>2015</v>
      </c>
      <c r="L2934">
        <v>1421812637</v>
      </c>
      <c r="M2934">
        <f>((Table1[[#This Row],[launched_at]]/60/60)/24)+DATE(1970,1,1)+(-5/24)</f>
        <v>42024.956446759257</v>
      </c>
      <c r="N2934" t="b">
        <v>0</v>
      </c>
      <c r="O2934">
        <v>38</v>
      </c>
      <c r="P2934" t="b">
        <v>1</v>
      </c>
      <c r="Q2934" t="s">
        <v>8305</v>
      </c>
      <c r="R2934" s="5">
        <f>Table1[[#This Row],[pledged]]/D2934</f>
        <v>1.0509677419354839</v>
      </c>
      <c r="S2934" s="6">
        <f>IFERROR(Table1[[#This Row],[pledged]]/Table1[[#This Row],[backers_count]],0)</f>
        <v>85.736842105263165</v>
      </c>
      <c r="T2934" s="5" t="s">
        <v>8317</v>
      </c>
      <c r="U2934" s="5" t="s">
        <v>8359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 t="str">
        <f>TEXT(((Table1[[#This Row],[deadline]]/60/60)/24)+DATE(1970,1,1),"mmm")</f>
        <v>Jun</v>
      </c>
      <c r="K2935" s="14" t="str">
        <f>TEXT(((Table1[[#This Row],[deadline]]/60/60)/24)+DATE(1970,1,1),"yyyy")</f>
        <v>2016</v>
      </c>
      <c r="L2935">
        <v>1462489053</v>
      </c>
      <c r="M2935">
        <f>((Table1[[#This Row],[launched_at]]/60/60)/24)+DATE(1970,1,1)+(-5/24)</f>
        <v>42495.748298611106</v>
      </c>
      <c r="N2935" t="b">
        <v>0</v>
      </c>
      <c r="O2935">
        <v>54</v>
      </c>
      <c r="P2935" t="b">
        <v>1</v>
      </c>
      <c r="Q2935" t="s">
        <v>8305</v>
      </c>
      <c r="R2935" s="5">
        <f>Table1[[#This Row],[pledged]]/D2935</f>
        <v>1.0276000000000001</v>
      </c>
      <c r="S2935" s="6">
        <f>IFERROR(Table1[[#This Row],[pledged]]/Table1[[#This Row],[backers_count]],0)</f>
        <v>47.574074074074076</v>
      </c>
      <c r="T2935" s="5" t="s">
        <v>8317</v>
      </c>
      <c r="U2935" s="5" t="s">
        <v>8359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 t="str">
        <f>TEXT(((Table1[[#This Row],[deadline]]/60/60)/24)+DATE(1970,1,1),"mmm")</f>
        <v>Jun</v>
      </c>
      <c r="K2936" s="14" t="str">
        <f>TEXT(((Table1[[#This Row],[deadline]]/60/60)/24)+DATE(1970,1,1),"yyyy")</f>
        <v>2014</v>
      </c>
      <c r="L2936">
        <v>1400253364</v>
      </c>
      <c r="M2936">
        <f>((Table1[[#This Row],[launched_at]]/60/60)/24)+DATE(1970,1,1)+(-5/24)</f>
        <v>41775.427824074075</v>
      </c>
      <c r="N2936" t="b">
        <v>0</v>
      </c>
      <c r="O2936">
        <v>37</v>
      </c>
      <c r="P2936" t="b">
        <v>1</v>
      </c>
      <c r="Q2936" t="s">
        <v>8305</v>
      </c>
      <c r="R2936" s="5">
        <f>Table1[[#This Row],[pledged]]/D2936</f>
        <v>1.08</v>
      </c>
      <c r="S2936" s="6">
        <f>IFERROR(Table1[[#This Row],[pledged]]/Table1[[#This Row],[backers_count]],0)</f>
        <v>72.972972972972968</v>
      </c>
      <c r="T2936" s="5" t="s">
        <v>8317</v>
      </c>
      <c r="U2936" s="5" t="s">
        <v>8359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 t="str">
        <f>TEXT(((Table1[[#This Row],[deadline]]/60/60)/24)+DATE(1970,1,1),"mmm")</f>
        <v>Aug</v>
      </c>
      <c r="K2937" s="14" t="str">
        <f>TEXT(((Table1[[#This Row],[deadline]]/60/60)/24)+DATE(1970,1,1),"yyyy")</f>
        <v>2016</v>
      </c>
      <c r="L2937">
        <v>1467468008</v>
      </c>
      <c r="M2937">
        <f>((Table1[[#This Row],[launched_at]]/60/60)/24)+DATE(1970,1,1)+(-5/24)</f>
        <v>42553.375092592592</v>
      </c>
      <c r="N2937" t="b">
        <v>0</v>
      </c>
      <c r="O2937">
        <v>39</v>
      </c>
      <c r="P2937" t="b">
        <v>1</v>
      </c>
      <c r="Q2937" t="s">
        <v>8305</v>
      </c>
      <c r="R2937" s="5">
        <f>Table1[[#This Row],[pledged]]/D2937</f>
        <v>1.0088571428571429</v>
      </c>
      <c r="S2937" s="6">
        <f>IFERROR(Table1[[#This Row],[pledged]]/Table1[[#This Row],[backers_count]],0)</f>
        <v>90.538461538461533</v>
      </c>
      <c r="T2937" s="5" t="s">
        <v>8317</v>
      </c>
      <c r="U2937" s="5" t="s">
        <v>8359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 t="str">
        <f>TEXT(((Table1[[#This Row],[deadline]]/60/60)/24)+DATE(1970,1,1),"mmm")</f>
        <v>Oct</v>
      </c>
      <c r="K2938" s="14" t="str">
        <f>TEXT(((Table1[[#This Row],[deadline]]/60/60)/24)+DATE(1970,1,1),"yyyy")</f>
        <v>2014</v>
      </c>
      <c r="L2938">
        <v>1412091423</v>
      </c>
      <c r="M2938">
        <f>((Table1[[#This Row],[launched_at]]/60/60)/24)+DATE(1970,1,1)+(-5/24)</f>
        <v>41912.442395833328</v>
      </c>
      <c r="N2938" t="b">
        <v>0</v>
      </c>
      <c r="O2938">
        <v>34</v>
      </c>
      <c r="P2938" t="b">
        <v>1</v>
      </c>
      <c r="Q2938" t="s">
        <v>8305</v>
      </c>
      <c r="R2938" s="5">
        <f>Table1[[#This Row],[pledged]]/D2938</f>
        <v>1.28</v>
      </c>
      <c r="S2938" s="6">
        <f>IFERROR(Table1[[#This Row],[pledged]]/Table1[[#This Row],[backers_count]],0)</f>
        <v>37.647058823529413</v>
      </c>
      <c r="T2938" s="5" t="s">
        <v>8317</v>
      </c>
      <c r="U2938" s="5" t="s">
        <v>8359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 t="str">
        <f>TEXT(((Table1[[#This Row],[deadline]]/60/60)/24)+DATE(1970,1,1),"mmm")</f>
        <v>Jul</v>
      </c>
      <c r="K2939" s="14" t="str">
        <f>TEXT(((Table1[[#This Row],[deadline]]/60/60)/24)+DATE(1970,1,1),"yyyy")</f>
        <v>2014</v>
      </c>
      <c r="L2939">
        <v>1402657113</v>
      </c>
      <c r="M2939">
        <f>((Table1[[#This Row],[launched_at]]/60/60)/24)+DATE(1970,1,1)+(-5/24)</f>
        <v>41803.248993055553</v>
      </c>
      <c r="N2939" t="b">
        <v>0</v>
      </c>
      <c r="O2939">
        <v>55</v>
      </c>
      <c r="P2939" t="b">
        <v>1</v>
      </c>
      <c r="Q2939" t="s">
        <v>8305</v>
      </c>
      <c r="R2939" s="5">
        <f>Table1[[#This Row],[pledged]]/D2939</f>
        <v>1.3333333333333333</v>
      </c>
      <c r="S2939" s="6">
        <f>IFERROR(Table1[[#This Row],[pledged]]/Table1[[#This Row],[backers_count]],0)</f>
        <v>36.363636363636367</v>
      </c>
      <c r="T2939" s="5" t="s">
        <v>8317</v>
      </c>
      <c r="U2939" s="5" t="s">
        <v>8359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 t="str">
        <f>TEXT(((Table1[[#This Row],[deadline]]/60/60)/24)+DATE(1970,1,1),"mmm")</f>
        <v>Jan</v>
      </c>
      <c r="K2940" s="14" t="str">
        <f>TEXT(((Table1[[#This Row],[deadline]]/60/60)/24)+DATE(1970,1,1),"yyyy")</f>
        <v>2015</v>
      </c>
      <c r="L2940">
        <v>1420044814</v>
      </c>
      <c r="M2940">
        <f>((Table1[[#This Row],[launched_at]]/60/60)/24)+DATE(1970,1,1)+(-5/24)</f>
        <v>42004.495532407404</v>
      </c>
      <c r="N2940" t="b">
        <v>0</v>
      </c>
      <c r="O2940">
        <v>32</v>
      </c>
      <c r="P2940" t="b">
        <v>1</v>
      </c>
      <c r="Q2940" t="s">
        <v>8305</v>
      </c>
      <c r="R2940" s="5">
        <f>Table1[[#This Row],[pledged]]/D2940</f>
        <v>1.0137499999999999</v>
      </c>
      <c r="S2940" s="6">
        <f>IFERROR(Table1[[#This Row],[pledged]]/Table1[[#This Row],[backers_count]],0)</f>
        <v>126.71875</v>
      </c>
      <c r="T2940" s="5" t="s">
        <v>8317</v>
      </c>
      <c r="U2940" s="5" t="s">
        <v>8359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 t="str">
        <f>TEXT(((Table1[[#This Row],[deadline]]/60/60)/24)+DATE(1970,1,1),"mmm")</f>
        <v>Aug</v>
      </c>
      <c r="K2941" s="14" t="str">
        <f>TEXT(((Table1[[#This Row],[deadline]]/60/60)/24)+DATE(1970,1,1),"yyyy")</f>
        <v>2014</v>
      </c>
      <c r="L2941">
        <v>1406316312</v>
      </c>
      <c r="M2941">
        <f>((Table1[[#This Row],[launched_at]]/60/60)/24)+DATE(1970,1,1)+(-5/24)</f>
        <v>41845.60083333333</v>
      </c>
      <c r="N2941" t="b">
        <v>0</v>
      </c>
      <c r="O2941">
        <v>25</v>
      </c>
      <c r="P2941" t="b">
        <v>1</v>
      </c>
      <c r="Q2941" t="s">
        <v>8305</v>
      </c>
      <c r="R2941" s="5">
        <f>Table1[[#This Row],[pledged]]/D2941</f>
        <v>1.0287500000000001</v>
      </c>
      <c r="S2941" s="6">
        <f>IFERROR(Table1[[#This Row],[pledged]]/Table1[[#This Row],[backers_count]],0)</f>
        <v>329.2</v>
      </c>
      <c r="T2941" s="5" t="s">
        <v>8317</v>
      </c>
      <c r="U2941" s="5" t="s">
        <v>8359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 t="str">
        <f>TEXT(((Table1[[#This Row],[deadline]]/60/60)/24)+DATE(1970,1,1),"mmm")</f>
        <v>Jan</v>
      </c>
      <c r="K2942" s="14" t="str">
        <f>TEXT(((Table1[[#This Row],[deadline]]/60/60)/24)+DATE(1970,1,1),"yyyy")</f>
        <v>2015</v>
      </c>
      <c r="L2942">
        <v>1418150018</v>
      </c>
      <c r="M2942">
        <f>((Table1[[#This Row],[launched_at]]/60/60)/24)+DATE(1970,1,1)+(-5/24)</f>
        <v>41982.565023148149</v>
      </c>
      <c r="N2942" t="b">
        <v>0</v>
      </c>
      <c r="O2942">
        <v>33</v>
      </c>
      <c r="P2942" t="b">
        <v>1</v>
      </c>
      <c r="Q2942" t="s">
        <v>8305</v>
      </c>
      <c r="R2942" s="5">
        <f>Table1[[#This Row],[pledged]]/D2942</f>
        <v>1.0724</v>
      </c>
      <c r="S2942" s="6">
        <f>IFERROR(Table1[[#This Row],[pledged]]/Table1[[#This Row],[backers_count]],0)</f>
        <v>81.242424242424249</v>
      </c>
      <c r="T2942" s="5" t="s">
        <v>8317</v>
      </c>
      <c r="U2942" s="5" t="s">
        <v>8359</v>
      </c>
    </row>
    <row r="2943" spans="1:21" ht="45" x14ac:dyDescent="0.2">
      <c r="A2943">
        <v>544</v>
      </c>
      <c r="B2943" s="3" t="s">
        <v>545</v>
      </c>
      <c r="C2943" s="3" t="s">
        <v>4654</v>
      </c>
      <c r="D2943">
        <v>500</v>
      </c>
      <c r="E2943">
        <v>6</v>
      </c>
      <c r="F2943" t="s">
        <v>8221</v>
      </c>
      <c r="G2943" t="s">
        <v>8224</v>
      </c>
      <c r="H2943" t="s">
        <v>8246</v>
      </c>
      <c r="I2943">
        <v>1467647160</v>
      </c>
      <c r="J2943" s="14" t="str">
        <f>TEXT(((Table1[[#This Row],[deadline]]/60/60)/24)+DATE(1970,1,1),"mmm")</f>
        <v>Jul</v>
      </c>
      <c r="K2943" s="14" t="str">
        <f>TEXT(((Table1[[#This Row],[deadline]]/60/60)/24)+DATE(1970,1,1),"yyyy")</f>
        <v>2016</v>
      </c>
      <c r="L2943">
        <v>1465055160</v>
      </c>
      <c r="M2943">
        <f>((Table1[[#This Row],[launched_at]]/60/60)/24)+DATE(1970,1,1)+(-5/24)</f>
        <v>42525.448611111111</v>
      </c>
      <c r="N2943" t="b">
        <v>0</v>
      </c>
      <c r="O2943">
        <v>2</v>
      </c>
      <c r="P2943" t="b">
        <v>0</v>
      </c>
      <c r="Q2943" t="s">
        <v>8272</v>
      </c>
      <c r="R2943" s="5">
        <f>Table1[[#This Row],[pledged]]/D2943</f>
        <v>1.2E-2</v>
      </c>
      <c r="S2943" s="6">
        <f>IFERROR(Table1[[#This Row],[pledged]]/Table1[[#This Row],[backers_count]],0)</f>
        <v>3</v>
      </c>
      <c r="T2943" s="5" t="s">
        <v>8319</v>
      </c>
      <c r="U2943" s="5" t="s">
        <v>8320</v>
      </c>
    </row>
    <row r="2944" spans="1:21" ht="30" x14ac:dyDescent="0.2">
      <c r="A2944">
        <v>596</v>
      </c>
      <c r="B2944" s="3" t="s">
        <v>597</v>
      </c>
      <c r="C2944" s="3" t="s">
        <v>4706</v>
      </c>
      <c r="D2944">
        <v>20000</v>
      </c>
      <c r="E2944">
        <v>6</v>
      </c>
      <c r="F2944" t="s">
        <v>8221</v>
      </c>
      <c r="G2944" t="s">
        <v>8224</v>
      </c>
      <c r="H2944" t="s">
        <v>8246</v>
      </c>
      <c r="I2944">
        <v>1478122292</v>
      </c>
      <c r="J2944" s="14" t="str">
        <f>TEXT(((Table1[[#This Row],[deadline]]/60/60)/24)+DATE(1970,1,1),"mmm")</f>
        <v>Nov</v>
      </c>
      <c r="K2944" s="14" t="str">
        <f>TEXT(((Table1[[#This Row],[deadline]]/60/60)/24)+DATE(1970,1,1),"yyyy")</f>
        <v>2016</v>
      </c>
      <c r="L2944">
        <v>1475530292</v>
      </c>
      <c r="M2944">
        <f>((Table1[[#This Row],[launched_at]]/60/60)/24)+DATE(1970,1,1)+(-5/24)</f>
        <v>42646.688564814809</v>
      </c>
      <c r="N2944" t="b">
        <v>0</v>
      </c>
      <c r="O2944">
        <v>2</v>
      </c>
      <c r="P2944" t="b">
        <v>0</v>
      </c>
      <c r="Q2944" t="s">
        <v>8272</v>
      </c>
      <c r="R2944" s="5">
        <f>Table1[[#This Row],[pledged]]/D2944</f>
        <v>2.9999999999999997E-4</v>
      </c>
      <c r="S2944" s="6">
        <f>IFERROR(Table1[[#This Row],[pledged]]/Table1[[#This Row],[backers_count]],0)</f>
        <v>3</v>
      </c>
      <c r="T2944" s="5" t="s">
        <v>8319</v>
      </c>
      <c r="U2944" s="5" t="s">
        <v>8320</v>
      </c>
    </row>
    <row r="2945" spans="1:21" ht="60" x14ac:dyDescent="0.2">
      <c r="A2945">
        <v>1418</v>
      </c>
      <c r="B2945" s="3" t="s">
        <v>1419</v>
      </c>
      <c r="C2945" s="3" t="s">
        <v>5528</v>
      </c>
      <c r="D2945">
        <v>3000</v>
      </c>
      <c r="E2945">
        <v>6</v>
      </c>
      <c r="F2945" t="s">
        <v>8221</v>
      </c>
      <c r="G2945" t="s">
        <v>8227</v>
      </c>
      <c r="H2945" t="s">
        <v>8249</v>
      </c>
      <c r="I2945">
        <v>1456397834</v>
      </c>
      <c r="J2945" s="14" t="str">
        <f>TEXT(((Table1[[#This Row],[deadline]]/60/60)/24)+DATE(1970,1,1),"mmm")</f>
        <v>Feb</v>
      </c>
      <c r="K2945" s="14" t="str">
        <f>TEXT(((Table1[[#This Row],[deadline]]/60/60)/24)+DATE(1970,1,1),"yyyy")</f>
        <v>2016</v>
      </c>
      <c r="L2945">
        <v>1453805834</v>
      </c>
      <c r="M2945">
        <f>((Table1[[#This Row],[launched_at]]/60/60)/24)+DATE(1970,1,1)+(-5/24)</f>
        <v>42395.248078703698</v>
      </c>
      <c r="N2945" t="b">
        <v>0</v>
      </c>
      <c r="O2945">
        <v>1</v>
      </c>
      <c r="P2945" t="b">
        <v>0</v>
      </c>
      <c r="Q2945" t="s">
        <v>8287</v>
      </c>
      <c r="R2945" s="5">
        <f>Table1[[#This Row],[pledged]]/D2945</f>
        <v>2E-3</v>
      </c>
      <c r="S2945" s="6">
        <f>IFERROR(Table1[[#This Row],[pledged]]/Table1[[#This Row],[backers_count]],0)</f>
        <v>6</v>
      </c>
      <c r="T2945" s="5" t="s">
        <v>8322</v>
      </c>
      <c r="U2945" s="5" t="s">
        <v>8341</v>
      </c>
    </row>
    <row r="2946" spans="1:21" ht="45" x14ac:dyDescent="0.2">
      <c r="A2946">
        <v>1541</v>
      </c>
      <c r="B2946" s="3" t="s">
        <v>1542</v>
      </c>
      <c r="C2946" s="3" t="s">
        <v>5651</v>
      </c>
      <c r="D2946">
        <v>18000</v>
      </c>
      <c r="E2946">
        <v>6</v>
      </c>
      <c r="F2946" t="s">
        <v>8221</v>
      </c>
      <c r="G2946" t="s">
        <v>8224</v>
      </c>
      <c r="H2946" t="s">
        <v>8246</v>
      </c>
      <c r="I2946">
        <v>1420045538</v>
      </c>
      <c r="J2946" s="14" t="str">
        <f>TEXT(((Table1[[#This Row],[deadline]]/60/60)/24)+DATE(1970,1,1),"mmm")</f>
        <v>Dec</v>
      </c>
      <c r="K2946" s="14" t="str">
        <f>TEXT(((Table1[[#This Row],[deadline]]/60/60)/24)+DATE(1970,1,1),"yyyy")</f>
        <v>2014</v>
      </c>
      <c r="L2946">
        <v>1417453538</v>
      </c>
      <c r="M2946">
        <f>((Table1[[#This Row],[launched_at]]/60/60)/24)+DATE(1970,1,1)+(-5/24)</f>
        <v>41974.503912037035</v>
      </c>
      <c r="N2946" t="b">
        <v>0</v>
      </c>
      <c r="O2946">
        <v>2</v>
      </c>
      <c r="P2946" t="b">
        <v>0</v>
      </c>
      <c r="Q2946" t="s">
        <v>8289</v>
      </c>
      <c r="R2946" s="5">
        <f>Table1[[#This Row],[pledged]]/D2946</f>
        <v>3.3333333333333332E-4</v>
      </c>
      <c r="S2946" s="6">
        <f>IFERROR(Table1[[#This Row],[pledged]]/Table1[[#This Row],[backers_count]],0)</f>
        <v>3</v>
      </c>
      <c r="T2946" s="5" t="s">
        <v>8338</v>
      </c>
      <c r="U2946" s="5" t="s">
        <v>8343</v>
      </c>
    </row>
    <row r="2947" spans="1:21" ht="45" x14ac:dyDescent="0.2">
      <c r="A2947">
        <v>1879</v>
      </c>
      <c r="B2947" s="3" t="s">
        <v>1880</v>
      </c>
      <c r="C2947" s="3" t="s">
        <v>5989</v>
      </c>
      <c r="D2947">
        <v>5000</v>
      </c>
      <c r="E2947">
        <v>6</v>
      </c>
      <c r="F2947" t="s">
        <v>8221</v>
      </c>
      <c r="G2947" t="s">
        <v>8227</v>
      </c>
      <c r="H2947" t="s">
        <v>8249</v>
      </c>
      <c r="I2947">
        <v>1457966129</v>
      </c>
      <c r="J2947" s="14" t="str">
        <f>TEXT(((Table1[[#This Row],[deadline]]/60/60)/24)+DATE(1970,1,1),"mmm")</f>
        <v>Mar</v>
      </c>
      <c r="K2947" s="14" t="str">
        <f>TEXT(((Table1[[#This Row],[deadline]]/60/60)/24)+DATE(1970,1,1),"yyyy")</f>
        <v>2016</v>
      </c>
      <c r="L2947">
        <v>1455377729</v>
      </c>
      <c r="M2947">
        <f>((Table1[[#This Row],[launched_at]]/60/60)/24)+DATE(1970,1,1)+(-5/24)</f>
        <v>42413.441307870373</v>
      </c>
      <c r="N2947" t="b">
        <v>0</v>
      </c>
      <c r="O2947">
        <v>2</v>
      </c>
      <c r="P2947" t="b">
        <v>0</v>
      </c>
      <c r="Q2947" t="s">
        <v>8283</v>
      </c>
      <c r="R2947" s="5">
        <f>Table1[[#This Row],[pledged]]/D2947</f>
        <v>1.1999999999999999E-3</v>
      </c>
      <c r="S2947" s="6">
        <f>IFERROR(Table1[[#This Row],[pledged]]/Table1[[#This Row],[backers_count]],0)</f>
        <v>3</v>
      </c>
      <c r="T2947" s="5" t="s">
        <v>8333</v>
      </c>
      <c r="U2947" s="5" t="s">
        <v>8335</v>
      </c>
    </row>
    <row r="2948" spans="1:21" ht="45" x14ac:dyDescent="0.2">
      <c r="A2948">
        <v>2901</v>
      </c>
      <c r="B2948" s="3" t="s">
        <v>2901</v>
      </c>
      <c r="C2948" s="3" t="s">
        <v>7011</v>
      </c>
      <c r="D2948">
        <v>750</v>
      </c>
      <c r="E2948">
        <v>6</v>
      </c>
      <c r="F2948" t="s">
        <v>8221</v>
      </c>
      <c r="G2948" t="s">
        <v>8224</v>
      </c>
      <c r="H2948" t="s">
        <v>8246</v>
      </c>
      <c r="I2948">
        <v>1423345339</v>
      </c>
      <c r="J2948" s="14" t="str">
        <f>TEXT(((Table1[[#This Row],[deadline]]/60/60)/24)+DATE(1970,1,1),"mmm")</f>
        <v>Feb</v>
      </c>
      <c r="K2948" s="14" t="str">
        <f>TEXT(((Table1[[#This Row],[deadline]]/60/60)/24)+DATE(1970,1,1),"yyyy")</f>
        <v>2015</v>
      </c>
      <c r="L2948">
        <v>1418161339</v>
      </c>
      <c r="M2948">
        <f>((Table1[[#This Row],[launched_at]]/60/60)/24)+DATE(1970,1,1)+(-5/24)</f>
        <v>41982.696053240739</v>
      </c>
      <c r="N2948" t="b">
        <v>0</v>
      </c>
      <c r="O2948">
        <v>2</v>
      </c>
      <c r="P2948" t="b">
        <v>0</v>
      </c>
      <c r="Q2948" t="s">
        <v>8271</v>
      </c>
      <c r="R2948" s="5">
        <f>Table1[[#This Row],[pledged]]/D2948</f>
        <v>8.0000000000000002E-3</v>
      </c>
      <c r="S2948" s="6">
        <f>IFERROR(Table1[[#This Row],[pledged]]/Table1[[#This Row],[backers_count]],0)</f>
        <v>3</v>
      </c>
      <c r="T2948" s="5" t="s">
        <v>8317</v>
      </c>
      <c r="U2948" s="5" t="s">
        <v>8318</v>
      </c>
    </row>
    <row r="2949" spans="1:21" ht="45" x14ac:dyDescent="0.2">
      <c r="A2949">
        <v>161</v>
      </c>
      <c r="B2949" s="3" t="s">
        <v>163</v>
      </c>
      <c r="C2949" s="3" t="s">
        <v>4271</v>
      </c>
      <c r="D2949">
        <v>50000</v>
      </c>
      <c r="E2949">
        <v>5</v>
      </c>
      <c r="F2949" t="s">
        <v>8221</v>
      </c>
      <c r="G2949" t="s">
        <v>8224</v>
      </c>
      <c r="H2949" t="s">
        <v>8246</v>
      </c>
      <c r="I2949">
        <v>1404318595</v>
      </c>
      <c r="J2949" s="14" t="str">
        <f>TEXT(((Table1[[#This Row],[deadline]]/60/60)/24)+DATE(1970,1,1),"mmm")</f>
        <v>Jul</v>
      </c>
      <c r="K2949" s="14" t="str">
        <f>TEXT(((Table1[[#This Row],[deadline]]/60/60)/24)+DATE(1970,1,1),"yyyy")</f>
        <v>2014</v>
      </c>
      <c r="L2949">
        <v>1401726595</v>
      </c>
      <c r="M2949" s="13">
        <f>((Table1[[#This Row],[launched_at]]/60/60)/24)+DATE(1970,1,1)+(-5/24)</f>
        <v>41792.479108796295</v>
      </c>
      <c r="N2949" t="b">
        <v>0</v>
      </c>
      <c r="O2949">
        <v>1</v>
      </c>
      <c r="P2949" t="b">
        <v>0</v>
      </c>
      <c r="Q2949" t="s">
        <v>8268</v>
      </c>
      <c r="R2949" s="5">
        <f>Table1[[#This Row],[pledged]]/D2949</f>
        <v>1E-4</v>
      </c>
      <c r="S2949" s="6">
        <f>IFERROR(Table1[[#This Row],[pledged]]/Table1[[#This Row],[backers_count]],0)</f>
        <v>5</v>
      </c>
      <c r="T2949" s="5" t="s">
        <v>8310</v>
      </c>
      <c r="U2949" s="5" t="s">
        <v>8314</v>
      </c>
    </row>
    <row r="2950" spans="1:21" ht="30" x14ac:dyDescent="0.2">
      <c r="A2950">
        <v>440</v>
      </c>
      <c r="B2950" s="3" t="s">
        <v>441</v>
      </c>
      <c r="C2950" s="3" t="s">
        <v>4550</v>
      </c>
      <c r="D2950">
        <v>5000</v>
      </c>
      <c r="E2950">
        <v>5</v>
      </c>
      <c r="F2950" t="s">
        <v>8221</v>
      </c>
      <c r="G2950" t="s">
        <v>8224</v>
      </c>
      <c r="H2950" t="s">
        <v>8246</v>
      </c>
      <c r="I2950">
        <v>1458859153</v>
      </c>
      <c r="J2950" s="14" t="str">
        <f>TEXT(((Table1[[#This Row],[deadline]]/60/60)/24)+DATE(1970,1,1),"mmm")</f>
        <v>Mar</v>
      </c>
      <c r="K2950" s="14" t="str">
        <f>TEXT(((Table1[[#This Row],[deadline]]/60/60)/24)+DATE(1970,1,1),"yyyy")</f>
        <v>2016</v>
      </c>
      <c r="L2950">
        <v>1456270753</v>
      </c>
      <c r="M2950" s="13">
        <f>((Table1[[#This Row],[launched_at]]/60/60)/24)+DATE(1970,1,1)+(-5/24)</f>
        <v>42423.777233796289</v>
      </c>
      <c r="N2950" t="b">
        <v>0</v>
      </c>
      <c r="O2950">
        <v>1</v>
      </c>
      <c r="P2950" t="b">
        <v>0</v>
      </c>
      <c r="Q2950" t="s">
        <v>8270</v>
      </c>
      <c r="R2950" s="5">
        <f>Table1[[#This Row],[pledged]]/D2950</f>
        <v>1E-3</v>
      </c>
      <c r="S2950" s="6">
        <f>IFERROR(Table1[[#This Row],[pledged]]/Table1[[#This Row],[backers_count]],0)</f>
        <v>5</v>
      </c>
      <c r="T2950" s="5" t="s">
        <v>8310</v>
      </c>
      <c r="U2950" s="5" t="s">
        <v>8316</v>
      </c>
    </row>
    <row r="2951" spans="1:21" ht="45" x14ac:dyDescent="0.2">
      <c r="A2951">
        <v>447</v>
      </c>
      <c r="B2951" s="3" t="s">
        <v>448</v>
      </c>
      <c r="C2951" s="3" t="s">
        <v>4557</v>
      </c>
      <c r="D2951">
        <v>30000</v>
      </c>
      <c r="E2951">
        <v>5</v>
      </c>
      <c r="F2951" t="s">
        <v>8221</v>
      </c>
      <c r="G2951" t="s">
        <v>8225</v>
      </c>
      <c r="H2951" t="s">
        <v>8247</v>
      </c>
      <c r="I2951">
        <v>1364041163</v>
      </c>
      <c r="J2951" s="14" t="str">
        <f>TEXT(((Table1[[#This Row],[deadline]]/60/60)/24)+DATE(1970,1,1),"mmm")</f>
        <v>Mar</v>
      </c>
      <c r="K2951" s="14" t="str">
        <f>TEXT(((Table1[[#This Row],[deadline]]/60/60)/24)+DATE(1970,1,1),"yyyy")</f>
        <v>2013</v>
      </c>
      <c r="L2951">
        <v>1361884763</v>
      </c>
      <c r="M2951" s="13">
        <f>((Table1[[#This Row],[launched_at]]/60/60)/24)+DATE(1970,1,1)+(-5/24)</f>
        <v>41331.34679398148</v>
      </c>
      <c r="N2951" t="b">
        <v>0</v>
      </c>
      <c r="O2951">
        <v>1</v>
      </c>
      <c r="P2951" t="b">
        <v>0</v>
      </c>
      <c r="Q2951" t="s">
        <v>8270</v>
      </c>
      <c r="R2951" s="5">
        <f>Table1[[#This Row],[pledged]]/D2951</f>
        <v>1.6666666666666666E-4</v>
      </c>
      <c r="S2951" s="6">
        <f>IFERROR(Table1[[#This Row],[pledged]]/Table1[[#This Row],[backers_count]],0)</f>
        <v>5</v>
      </c>
      <c r="T2951" s="5" t="s">
        <v>8310</v>
      </c>
      <c r="U2951" s="5" t="s">
        <v>8316</v>
      </c>
    </row>
    <row r="2952" spans="1:21" ht="45" x14ac:dyDescent="0.2">
      <c r="A2952">
        <v>763</v>
      </c>
      <c r="B2952" s="3" t="s">
        <v>764</v>
      </c>
      <c r="C2952" s="3" t="s">
        <v>4873</v>
      </c>
      <c r="D2952">
        <v>4290</v>
      </c>
      <c r="E2952">
        <v>5</v>
      </c>
      <c r="F2952" t="s">
        <v>8221</v>
      </c>
      <c r="G2952" t="s">
        <v>8225</v>
      </c>
      <c r="H2952" t="s">
        <v>8247</v>
      </c>
      <c r="I2952">
        <v>1376563408</v>
      </c>
      <c r="J2952" s="14" t="str">
        <f>TEXT(((Table1[[#This Row],[deadline]]/60/60)/24)+DATE(1970,1,1),"mmm")</f>
        <v>Aug</v>
      </c>
      <c r="K2952" s="14" t="str">
        <f>TEXT(((Table1[[#This Row],[deadline]]/60/60)/24)+DATE(1970,1,1),"yyyy")</f>
        <v>2013</v>
      </c>
      <c r="L2952">
        <v>1373971408</v>
      </c>
      <c r="M2952">
        <f>((Table1[[#This Row],[launched_at]]/60/60)/24)+DATE(1970,1,1)+(-5/24)</f>
        <v>41471.238518518512</v>
      </c>
      <c r="N2952" t="b">
        <v>0</v>
      </c>
      <c r="O2952">
        <v>1</v>
      </c>
      <c r="P2952" t="b">
        <v>0</v>
      </c>
      <c r="Q2952" t="s">
        <v>8275</v>
      </c>
      <c r="R2952" s="5">
        <f>Table1[[#This Row],[pledged]]/D2952</f>
        <v>1.1655011655011655E-3</v>
      </c>
      <c r="S2952" s="6">
        <f>IFERROR(Table1[[#This Row],[pledged]]/Table1[[#This Row],[backers_count]],0)</f>
        <v>5</v>
      </c>
      <c r="T2952" s="5" t="s">
        <v>8322</v>
      </c>
      <c r="U2952" s="5" t="s">
        <v>8324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 t="str">
        <f>TEXT(((Table1[[#This Row],[deadline]]/60/60)/24)+DATE(1970,1,1),"mmm")</f>
        <v>Oct</v>
      </c>
      <c r="K2953" s="14" t="str">
        <f>TEXT(((Table1[[#This Row],[deadline]]/60/60)/24)+DATE(1970,1,1),"yyyy")</f>
        <v>2014</v>
      </c>
      <c r="L2953">
        <v>1408648573</v>
      </c>
      <c r="M2953">
        <f>((Table1[[#This Row],[launched_at]]/60/60)/24)+DATE(1970,1,1)+(-5/24)</f>
        <v>41872.594594907401</v>
      </c>
      <c r="N2953" t="b">
        <v>0</v>
      </c>
      <c r="O2953">
        <v>58</v>
      </c>
      <c r="P2953" t="b">
        <v>0</v>
      </c>
      <c r="Q2953" t="s">
        <v>8303</v>
      </c>
      <c r="R2953" s="5">
        <f>Table1[[#This Row],[pledged]]/D2953</f>
        <v>2.1919999999999999E-2</v>
      </c>
      <c r="S2953" s="6">
        <f>IFERROR(Table1[[#This Row],[pledged]]/Table1[[#This Row],[backers_count]],0)</f>
        <v>18.896551724137932</v>
      </c>
      <c r="T2953" s="5" t="s">
        <v>8317</v>
      </c>
      <c r="U2953" s="5" t="s">
        <v>8357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 t="str">
        <f>TEXT(((Table1[[#This Row],[deadline]]/60/60)/24)+DATE(1970,1,1),"mmm")</f>
        <v>Oct</v>
      </c>
      <c r="K2954" s="14" t="str">
        <f>TEXT(((Table1[[#This Row],[deadline]]/60/60)/24)+DATE(1970,1,1),"yyyy")</f>
        <v>2016</v>
      </c>
      <c r="L2954">
        <v>1473957239</v>
      </c>
      <c r="M2954">
        <f>((Table1[[#This Row],[launched_at]]/60/60)/24)+DATE(1970,1,1)+(-5/24)</f>
        <v>42628.481932870367</v>
      </c>
      <c r="N2954" t="b">
        <v>0</v>
      </c>
      <c r="O2954">
        <v>8</v>
      </c>
      <c r="P2954" t="b">
        <v>0</v>
      </c>
      <c r="Q2954" t="s">
        <v>8303</v>
      </c>
      <c r="R2954" s="5">
        <f>Table1[[#This Row],[pledged]]/D2954</f>
        <v>8.0250000000000002E-2</v>
      </c>
      <c r="S2954" s="6">
        <f>IFERROR(Table1[[#This Row],[pledged]]/Table1[[#This Row],[backers_count]],0)</f>
        <v>200.625</v>
      </c>
      <c r="T2954" s="5" t="s">
        <v>8317</v>
      </c>
      <c r="U2954" s="5" t="s">
        <v>8357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 t="str">
        <f>TEXT(((Table1[[#This Row],[deadline]]/60/60)/24)+DATE(1970,1,1),"mmm")</f>
        <v>Oct</v>
      </c>
      <c r="K2955" s="14" t="str">
        <f>TEXT(((Table1[[#This Row],[deadline]]/60/60)/24)+DATE(1970,1,1),"yyyy")</f>
        <v>2015</v>
      </c>
      <c r="L2955">
        <v>1441738821</v>
      </c>
      <c r="M2955">
        <f>((Table1[[#This Row],[launched_at]]/60/60)/24)+DATE(1970,1,1)+(-5/24)</f>
        <v>42255.583576388883</v>
      </c>
      <c r="N2955" t="b">
        <v>0</v>
      </c>
      <c r="O2955">
        <v>3</v>
      </c>
      <c r="P2955" t="b">
        <v>0</v>
      </c>
      <c r="Q2955" t="s">
        <v>8303</v>
      </c>
      <c r="R2955" s="5">
        <f>Table1[[#This Row],[pledged]]/D2955</f>
        <v>1.5125E-3</v>
      </c>
      <c r="S2955" s="6">
        <f>IFERROR(Table1[[#This Row],[pledged]]/Table1[[#This Row],[backers_count]],0)</f>
        <v>201.66666666666666</v>
      </c>
      <c r="T2955" s="5" t="s">
        <v>8317</v>
      </c>
      <c r="U2955" s="5" t="s">
        <v>8357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 t="str">
        <f>TEXT(((Table1[[#This Row],[deadline]]/60/60)/24)+DATE(1970,1,1),"mmm")</f>
        <v>Mar</v>
      </c>
      <c r="K2956" s="14" t="str">
        <f>TEXT(((Table1[[#This Row],[deadline]]/60/60)/24)+DATE(1970,1,1),"yyyy")</f>
        <v>2017</v>
      </c>
      <c r="L2956">
        <v>1487944803</v>
      </c>
      <c r="M2956">
        <f>((Table1[[#This Row],[launched_at]]/60/60)/24)+DATE(1970,1,1)+(-5/24)</f>
        <v>42790.375034722216</v>
      </c>
      <c r="N2956" t="b">
        <v>0</v>
      </c>
      <c r="O2956">
        <v>0</v>
      </c>
      <c r="P2956" t="b">
        <v>0</v>
      </c>
      <c r="Q2956" t="s">
        <v>8303</v>
      </c>
      <c r="R2956" s="5">
        <f>Table1[[#This Row],[pledged]]/D2956</f>
        <v>0</v>
      </c>
      <c r="S2956" s="6">
        <f>IFERROR(Table1[[#This Row],[pledged]]/Table1[[#This Row],[backers_count]],0)</f>
        <v>0</v>
      </c>
      <c r="T2956" s="5" t="s">
        <v>8317</v>
      </c>
      <c r="U2956" s="5" t="s">
        <v>8357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 t="str">
        <f>TEXT(((Table1[[#This Row],[deadline]]/60/60)/24)+DATE(1970,1,1),"mmm")</f>
        <v>Jun</v>
      </c>
      <c r="K2957" s="14" t="str">
        <f>TEXT(((Table1[[#This Row],[deadline]]/60/60)/24)+DATE(1970,1,1),"yyyy")</f>
        <v>2015</v>
      </c>
      <c r="L2957">
        <v>1431884849</v>
      </c>
      <c r="M2957">
        <f>((Table1[[#This Row],[launched_at]]/60/60)/24)+DATE(1970,1,1)+(-5/24)</f>
        <v>42141.532974537033</v>
      </c>
      <c r="N2957" t="b">
        <v>0</v>
      </c>
      <c r="O2957">
        <v>11</v>
      </c>
      <c r="P2957" t="b">
        <v>0</v>
      </c>
      <c r="Q2957" t="s">
        <v>8303</v>
      </c>
      <c r="R2957" s="5">
        <f>Table1[[#This Row],[pledged]]/D2957</f>
        <v>0.59583333333333333</v>
      </c>
      <c r="S2957" s="6">
        <f>IFERROR(Table1[[#This Row],[pledged]]/Table1[[#This Row],[backers_count]],0)</f>
        <v>65</v>
      </c>
      <c r="T2957" s="5" t="s">
        <v>8317</v>
      </c>
      <c r="U2957" s="5" t="s">
        <v>8357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 t="str">
        <f>TEXT(((Table1[[#This Row],[deadline]]/60/60)/24)+DATE(1970,1,1),"mmm")</f>
        <v>May</v>
      </c>
      <c r="K2958" s="14" t="str">
        <f>TEXT(((Table1[[#This Row],[deadline]]/60/60)/24)+DATE(1970,1,1),"yyyy")</f>
        <v>2016</v>
      </c>
      <c r="L2958">
        <v>1459810850</v>
      </c>
      <c r="M2958">
        <f>((Table1[[#This Row],[launched_at]]/60/60)/24)+DATE(1970,1,1)+(-5/24)</f>
        <v>42464.750578703701</v>
      </c>
      <c r="N2958" t="b">
        <v>0</v>
      </c>
      <c r="O2958">
        <v>20</v>
      </c>
      <c r="P2958" t="b">
        <v>0</v>
      </c>
      <c r="Q2958" t="s">
        <v>8303</v>
      </c>
      <c r="R2958" s="5">
        <f>Table1[[#This Row],[pledged]]/D2958</f>
        <v>0.16734177215189874</v>
      </c>
      <c r="S2958" s="6">
        <f>IFERROR(Table1[[#This Row],[pledged]]/Table1[[#This Row],[backers_count]],0)</f>
        <v>66.099999999999994</v>
      </c>
      <c r="T2958" s="5" t="s">
        <v>8317</v>
      </c>
      <c r="U2958" s="5" t="s">
        <v>8357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 t="str">
        <f>TEXT(((Table1[[#This Row],[deadline]]/60/60)/24)+DATE(1970,1,1),"mmm")</f>
        <v>Mar</v>
      </c>
      <c r="K2959" s="14" t="str">
        <f>TEXT(((Table1[[#This Row],[deadline]]/60/60)/24)+DATE(1970,1,1),"yyyy")</f>
        <v>2015</v>
      </c>
      <c r="L2959">
        <v>1422317772</v>
      </c>
      <c r="M2959">
        <f>((Table1[[#This Row],[launched_at]]/60/60)/24)+DATE(1970,1,1)+(-5/24)</f>
        <v>42030.80291666666</v>
      </c>
      <c r="N2959" t="b">
        <v>0</v>
      </c>
      <c r="O2959">
        <v>3</v>
      </c>
      <c r="P2959" t="b">
        <v>0</v>
      </c>
      <c r="Q2959" t="s">
        <v>8303</v>
      </c>
      <c r="R2959" s="5">
        <f>Table1[[#This Row],[pledged]]/D2959</f>
        <v>1.8666666666666668E-2</v>
      </c>
      <c r="S2959" s="6">
        <f>IFERROR(Table1[[#This Row],[pledged]]/Table1[[#This Row],[backers_count]],0)</f>
        <v>93.333333333333329</v>
      </c>
      <c r="T2959" s="5" t="s">
        <v>8317</v>
      </c>
      <c r="U2959" s="5" t="s">
        <v>8357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 t="str">
        <f>TEXT(((Table1[[#This Row],[deadline]]/60/60)/24)+DATE(1970,1,1),"mmm")</f>
        <v>May</v>
      </c>
      <c r="K2960" s="14" t="str">
        <f>TEXT(((Table1[[#This Row],[deadline]]/60/60)/24)+DATE(1970,1,1),"yyyy")</f>
        <v>2016</v>
      </c>
      <c r="L2960">
        <v>1457548917</v>
      </c>
      <c r="M2960">
        <f>((Table1[[#This Row],[launched_at]]/60/60)/24)+DATE(1970,1,1)+(-5/24)</f>
        <v>42438.570798611108</v>
      </c>
      <c r="N2960" t="b">
        <v>0</v>
      </c>
      <c r="O2960">
        <v>0</v>
      </c>
      <c r="P2960" t="b">
        <v>0</v>
      </c>
      <c r="Q2960" t="s">
        <v>8303</v>
      </c>
      <c r="R2960" s="5">
        <f>Table1[[#This Row],[pledged]]/D2960</f>
        <v>0</v>
      </c>
      <c r="S2960" s="6">
        <f>IFERROR(Table1[[#This Row],[pledged]]/Table1[[#This Row],[backers_count]],0)</f>
        <v>0</v>
      </c>
      <c r="T2960" s="5" t="s">
        <v>8317</v>
      </c>
      <c r="U2960" s="5" t="s">
        <v>8357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 t="str">
        <f>TEXT(((Table1[[#This Row],[deadline]]/60/60)/24)+DATE(1970,1,1),"mmm")</f>
        <v>Jun</v>
      </c>
      <c r="K2961" s="14" t="str">
        <f>TEXT(((Table1[[#This Row],[deadline]]/60/60)/24)+DATE(1970,1,1),"yyyy")</f>
        <v>2016</v>
      </c>
      <c r="L2961">
        <v>1462666325</v>
      </c>
      <c r="M2961">
        <f>((Table1[[#This Row],[launched_at]]/60/60)/24)+DATE(1970,1,1)+(-5/24)</f>
        <v>42497.800057870372</v>
      </c>
      <c r="N2961" t="b">
        <v>0</v>
      </c>
      <c r="O2961">
        <v>0</v>
      </c>
      <c r="P2961" t="b">
        <v>0</v>
      </c>
      <c r="Q2961" t="s">
        <v>8303</v>
      </c>
      <c r="R2961" s="5">
        <f>Table1[[#This Row],[pledged]]/D2961</f>
        <v>0</v>
      </c>
      <c r="S2961" s="6">
        <f>IFERROR(Table1[[#This Row],[pledged]]/Table1[[#This Row],[backers_count]],0)</f>
        <v>0</v>
      </c>
      <c r="T2961" s="5" t="s">
        <v>8317</v>
      </c>
      <c r="U2961" s="5" t="s">
        <v>8357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 t="str">
        <f>TEXT(((Table1[[#This Row],[deadline]]/60/60)/24)+DATE(1970,1,1),"mmm")</f>
        <v>Sep</v>
      </c>
      <c r="K2962" s="14" t="str">
        <f>TEXT(((Table1[[#This Row],[deadline]]/60/60)/24)+DATE(1970,1,1),"yyyy")</f>
        <v>2014</v>
      </c>
      <c r="L2962">
        <v>1407867023</v>
      </c>
      <c r="M2962">
        <f>((Table1[[#This Row],[launched_at]]/60/60)/24)+DATE(1970,1,1)+(-5/24)</f>
        <v>41863.54887731481</v>
      </c>
      <c r="N2962" t="b">
        <v>0</v>
      </c>
      <c r="O2962">
        <v>0</v>
      </c>
      <c r="P2962" t="b">
        <v>0</v>
      </c>
      <c r="Q2962" t="s">
        <v>8303</v>
      </c>
      <c r="R2962" s="5">
        <f>Table1[[#This Row],[pledged]]/D2962</f>
        <v>0</v>
      </c>
      <c r="S2962" s="6">
        <f>IFERROR(Table1[[#This Row],[pledged]]/Table1[[#This Row],[backers_count]],0)</f>
        <v>0</v>
      </c>
      <c r="T2962" s="5" t="s">
        <v>8317</v>
      </c>
      <c r="U2962" s="5" t="s">
        <v>8357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 t="str">
        <f>TEXT(((Table1[[#This Row],[deadline]]/60/60)/24)+DATE(1970,1,1),"mmm")</f>
        <v>Mar</v>
      </c>
      <c r="K2963" s="14" t="str">
        <f>TEXT(((Table1[[#This Row],[deadline]]/60/60)/24)+DATE(1970,1,1),"yyyy")</f>
        <v>2015</v>
      </c>
      <c r="L2963">
        <v>1424927159</v>
      </c>
      <c r="M2963">
        <f>((Table1[[#This Row],[launched_at]]/60/60)/24)+DATE(1970,1,1)+(-5/24)</f>
        <v>42061.004155092589</v>
      </c>
      <c r="N2963" t="b">
        <v>0</v>
      </c>
      <c r="O2963">
        <v>108</v>
      </c>
      <c r="P2963" t="b">
        <v>1</v>
      </c>
      <c r="Q2963" t="s">
        <v>8271</v>
      </c>
      <c r="R2963" s="5">
        <f>Table1[[#This Row],[pledged]]/D2963</f>
        <v>1.0962000000000001</v>
      </c>
      <c r="S2963" s="6">
        <f>IFERROR(Table1[[#This Row],[pledged]]/Table1[[#This Row],[backers_count]],0)</f>
        <v>50.75</v>
      </c>
      <c r="T2963" s="5" t="s">
        <v>8317</v>
      </c>
      <c r="U2963" s="5" t="s">
        <v>8318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 t="str">
        <f>TEXT(((Table1[[#This Row],[deadline]]/60/60)/24)+DATE(1970,1,1),"mmm")</f>
        <v>Mar</v>
      </c>
      <c r="K2964" s="14" t="str">
        <f>TEXT(((Table1[[#This Row],[deadline]]/60/60)/24)+DATE(1970,1,1),"yyyy")</f>
        <v>2015</v>
      </c>
      <c r="L2964">
        <v>1422769906</v>
      </c>
      <c r="M2964">
        <f>((Table1[[#This Row],[launched_at]]/60/60)/24)+DATE(1970,1,1)+(-5/24)</f>
        <v>42036.035949074074</v>
      </c>
      <c r="N2964" t="b">
        <v>0</v>
      </c>
      <c r="O2964">
        <v>20</v>
      </c>
      <c r="P2964" t="b">
        <v>1</v>
      </c>
      <c r="Q2964" t="s">
        <v>8271</v>
      </c>
      <c r="R2964" s="5">
        <f>Table1[[#This Row],[pledged]]/D2964</f>
        <v>1.218</v>
      </c>
      <c r="S2964" s="6">
        <f>IFERROR(Table1[[#This Row],[pledged]]/Table1[[#This Row],[backers_count]],0)</f>
        <v>60.9</v>
      </c>
      <c r="T2964" s="5" t="s">
        <v>8317</v>
      </c>
      <c r="U2964" s="5" t="s">
        <v>8318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 t="str">
        <f>TEXT(((Table1[[#This Row],[deadline]]/60/60)/24)+DATE(1970,1,1),"mmm")</f>
        <v>Jul</v>
      </c>
      <c r="K2965" s="14" t="str">
        <f>TEXT(((Table1[[#This Row],[deadline]]/60/60)/24)+DATE(1970,1,1),"yyyy")</f>
        <v>2015</v>
      </c>
      <c r="L2965">
        <v>1433243824</v>
      </c>
      <c r="M2965">
        <f>((Table1[[#This Row],[launched_at]]/60/60)/24)+DATE(1970,1,1)+(-5/24)</f>
        <v>42157.26185185185</v>
      </c>
      <c r="N2965" t="b">
        <v>0</v>
      </c>
      <c r="O2965">
        <v>98</v>
      </c>
      <c r="P2965" t="b">
        <v>1</v>
      </c>
      <c r="Q2965" t="s">
        <v>8271</v>
      </c>
      <c r="R2965" s="5">
        <f>Table1[[#This Row],[pledged]]/D2965</f>
        <v>1.0685</v>
      </c>
      <c r="S2965" s="6">
        <f>IFERROR(Table1[[#This Row],[pledged]]/Table1[[#This Row],[backers_count]],0)</f>
        <v>109.03061224489795</v>
      </c>
      <c r="T2965" s="5" t="s">
        <v>8317</v>
      </c>
      <c r="U2965" s="5" t="s">
        <v>8318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 t="str">
        <f>TEXT(((Table1[[#This Row],[deadline]]/60/60)/24)+DATE(1970,1,1),"mmm")</f>
        <v>Aug</v>
      </c>
      <c r="K2966" s="14" t="str">
        <f>TEXT(((Table1[[#This Row],[deadline]]/60/60)/24)+DATE(1970,1,1),"yyyy")</f>
        <v>2014</v>
      </c>
      <c r="L2966">
        <v>1404769819</v>
      </c>
      <c r="M2966">
        <f>((Table1[[#This Row],[launched_at]]/60/60)/24)+DATE(1970,1,1)+(-5/24)</f>
        <v>41827.701608796291</v>
      </c>
      <c r="N2966" t="b">
        <v>0</v>
      </c>
      <c r="O2966">
        <v>196</v>
      </c>
      <c r="P2966" t="b">
        <v>1</v>
      </c>
      <c r="Q2966" t="s">
        <v>8271</v>
      </c>
      <c r="R2966" s="5">
        <f>Table1[[#This Row],[pledged]]/D2966</f>
        <v>1.0071379999999999</v>
      </c>
      <c r="S2966" s="6">
        <f>IFERROR(Table1[[#This Row],[pledged]]/Table1[[#This Row],[backers_count]],0)</f>
        <v>25.692295918367346</v>
      </c>
      <c r="T2966" s="5" t="s">
        <v>8317</v>
      </c>
      <c r="U2966" s="5" t="s">
        <v>8318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 t="str">
        <f>TEXT(((Table1[[#This Row],[deadline]]/60/60)/24)+DATE(1970,1,1),"mmm")</f>
        <v>Jul</v>
      </c>
      <c r="K2967" s="14" t="str">
        <f>TEXT(((Table1[[#This Row],[deadline]]/60/60)/24)+DATE(1970,1,1),"yyyy")</f>
        <v>2015</v>
      </c>
      <c r="L2967">
        <v>1433698233</v>
      </c>
      <c r="M2967">
        <f>((Table1[[#This Row],[launched_at]]/60/60)/24)+DATE(1970,1,1)+(-5/24)</f>
        <v>42162.521215277775</v>
      </c>
      <c r="N2967" t="b">
        <v>0</v>
      </c>
      <c r="O2967">
        <v>39</v>
      </c>
      <c r="P2967" t="b">
        <v>1</v>
      </c>
      <c r="Q2967" t="s">
        <v>8271</v>
      </c>
      <c r="R2967" s="5">
        <f>Table1[[#This Row],[pledged]]/D2967</f>
        <v>1.0900000000000001</v>
      </c>
      <c r="S2967" s="6">
        <f>IFERROR(Table1[[#This Row],[pledged]]/Table1[[#This Row],[backers_count]],0)</f>
        <v>41.92307692307692</v>
      </c>
      <c r="T2967" s="5" t="s">
        <v>8317</v>
      </c>
      <c r="U2967" s="5" t="s">
        <v>8318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 t="str">
        <f>TEXT(((Table1[[#This Row],[deadline]]/60/60)/24)+DATE(1970,1,1),"mmm")</f>
        <v>Sep</v>
      </c>
      <c r="K2968" s="14" t="str">
        <f>TEXT(((Table1[[#This Row],[deadline]]/60/60)/24)+DATE(1970,1,1),"yyyy")</f>
        <v>2015</v>
      </c>
      <c r="L2968">
        <v>1439833412</v>
      </c>
      <c r="M2968">
        <f>((Table1[[#This Row],[launched_at]]/60/60)/24)+DATE(1970,1,1)+(-5/24)</f>
        <v>42233.530231481483</v>
      </c>
      <c r="N2968" t="b">
        <v>0</v>
      </c>
      <c r="O2968">
        <v>128</v>
      </c>
      <c r="P2968" t="b">
        <v>1</v>
      </c>
      <c r="Q2968" t="s">
        <v>8271</v>
      </c>
      <c r="R2968" s="5">
        <f>Table1[[#This Row],[pledged]]/D2968</f>
        <v>1.1363000000000001</v>
      </c>
      <c r="S2968" s="6">
        <f>IFERROR(Table1[[#This Row],[pledged]]/Table1[[#This Row],[backers_count]],0)</f>
        <v>88.7734375</v>
      </c>
      <c r="T2968" s="5" t="s">
        <v>8317</v>
      </c>
      <c r="U2968" s="5" t="s">
        <v>8318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 t="str">
        <f>TEXT(((Table1[[#This Row],[deadline]]/60/60)/24)+DATE(1970,1,1),"mmm")</f>
        <v>Mar</v>
      </c>
      <c r="K2969" s="14" t="str">
        <f>TEXT(((Table1[[#This Row],[deadline]]/60/60)/24)+DATE(1970,1,1),"yyyy")</f>
        <v>2015</v>
      </c>
      <c r="L2969">
        <v>1423284292</v>
      </c>
      <c r="M2969">
        <f>((Table1[[#This Row],[launched_at]]/60/60)/24)+DATE(1970,1,1)+(-5/24)</f>
        <v>42041.989490740736</v>
      </c>
      <c r="N2969" t="b">
        <v>0</v>
      </c>
      <c r="O2969">
        <v>71</v>
      </c>
      <c r="P2969" t="b">
        <v>1</v>
      </c>
      <c r="Q2969" t="s">
        <v>8271</v>
      </c>
      <c r="R2969" s="5">
        <f>Table1[[#This Row],[pledged]]/D2969</f>
        <v>1.1392</v>
      </c>
      <c r="S2969" s="6">
        <f>IFERROR(Table1[[#This Row],[pledged]]/Table1[[#This Row],[backers_count]],0)</f>
        <v>80.225352112676063</v>
      </c>
      <c r="T2969" s="5" t="s">
        <v>8317</v>
      </c>
      <c r="U2969" s="5" t="s">
        <v>8318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 t="str">
        <f>TEXT(((Table1[[#This Row],[deadline]]/60/60)/24)+DATE(1970,1,1),"mmm")</f>
        <v>Aug</v>
      </c>
      <c r="K2970" s="14" t="str">
        <f>TEXT(((Table1[[#This Row],[deadline]]/60/60)/24)+DATE(1970,1,1),"yyyy")</f>
        <v>2016</v>
      </c>
      <c r="L2970">
        <v>1470227660</v>
      </c>
      <c r="M2970">
        <f>((Table1[[#This Row],[launched_at]]/60/60)/24)+DATE(1970,1,1)+(-5/24)</f>
        <v>42585.315509259257</v>
      </c>
      <c r="N2970" t="b">
        <v>0</v>
      </c>
      <c r="O2970">
        <v>47</v>
      </c>
      <c r="P2970" t="b">
        <v>1</v>
      </c>
      <c r="Q2970" t="s">
        <v>8271</v>
      </c>
      <c r="R2970" s="5">
        <f>Table1[[#This Row],[pledged]]/D2970</f>
        <v>1.06</v>
      </c>
      <c r="S2970" s="6">
        <f>IFERROR(Table1[[#This Row],[pledged]]/Table1[[#This Row],[backers_count]],0)</f>
        <v>78.936170212765958</v>
      </c>
      <c r="T2970" s="5" t="s">
        <v>8317</v>
      </c>
      <c r="U2970" s="5" t="s">
        <v>8318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 t="str">
        <f>TEXT(((Table1[[#This Row],[deadline]]/60/60)/24)+DATE(1970,1,1),"mmm")</f>
        <v>May</v>
      </c>
      <c r="K2971" s="14" t="str">
        <f>TEXT(((Table1[[#This Row],[deadline]]/60/60)/24)+DATE(1970,1,1),"yyyy")</f>
        <v>2015</v>
      </c>
      <c r="L2971">
        <v>1428087153</v>
      </c>
      <c r="M2971">
        <f>((Table1[[#This Row],[launched_at]]/60/60)/24)+DATE(1970,1,1)+(-5/24)</f>
        <v>42097.578159722216</v>
      </c>
      <c r="N2971" t="b">
        <v>0</v>
      </c>
      <c r="O2971">
        <v>17</v>
      </c>
      <c r="P2971" t="b">
        <v>1</v>
      </c>
      <c r="Q2971" t="s">
        <v>8271</v>
      </c>
      <c r="R2971" s="5">
        <f>Table1[[#This Row],[pledged]]/D2971</f>
        <v>1.625</v>
      </c>
      <c r="S2971" s="6">
        <f>IFERROR(Table1[[#This Row],[pledged]]/Table1[[#This Row],[backers_count]],0)</f>
        <v>95.588235294117652</v>
      </c>
      <c r="T2971" s="5" t="s">
        <v>8317</v>
      </c>
      <c r="U2971" s="5" t="s">
        <v>8318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 t="str">
        <f>TEXT(((Table1[[#This Row],[deadline]]/60/60)/24)+DATE(1970,1,1),"mmm")</f>
        <v>Jul</v>
      </c>
      <c r="K2972" s="14" t="str">
        <f>TEXT(((Table1[[#This Row],[deadline]]/60/60)/24)+DATE(1970,1,1),"yyyy")</f>
        <v>2014</v>
      </c>
      <c r="L2972">
        <v>1403107451</v>
      </c>
      <c r="M2972">
        <f>((Table1[[#This Row],[launched_at]]/60/60)/24)+DATE(1970,1,1)+(-5/24)</f>
        <v>41808.461238425924</v>
      </c>
      <c r="N2972" t="b">
        <v>0</v>
      </c>
      <c r="O2972">
        <v>91</v>
      </c>
      <c r="P2972" t="b">
        <v>1</v>
      </c>
      <c r="Q2972" t="s">
        <v>8271</v>
      </c>
      <c r="R2972" s="5">
        <f>Table1[[#This Row],[pledged]]/D2972</f>
        <v>1.06</v>
      </c>
      <c r="S2972" s="6">
        <f>IFERROR(Table1[[#This Row],[pledged]]/Table1[[#This Row],[backers_count]],0)</f>
        <v>69.890109890109883</v>
      </c>
      <c r="T2972" s="5" t="s">
        <v>8317</v>
      </c>
      <c r="U2972" s="5" t="s">
        <v>8318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 t="str">
        <f>TEXT(((Table1[[#This Row],[deadline]]/60/60)/24)+DATE(1970,1,1),"mmm")</f>
        <v>Aug</v>
      </c>
      <c r="K2973" s="14" t="str">
        <f>TEXT(((Table1[[#This Row],[deadline]]/60/60)/24)+DATE(1970,1,1),"yyyy")</f>
        <v>2014</v>
      </c>
      <c r="L2973">
        <v>1406908078</v>
      </c>
      <c r="M2973">
        <f>((Table1[[#This Row],[launched_at]]/60/60)/24)+DATE(1970,1,1)+(-5/24)</f>
        <v>41852.449976851851</v>
      </c>
      <c r="N2973" t="b">
        <v>0</v>
      </c>
      <c r="O2973">
        <v>43</v>
      </c>
      <c r="P2973" t="b">
        <v>1</v>
      </c>
      <c r="Q2973" t="s">
        <v>8271</v>
      </c>
      <c r="R2973" s="5">
        <f>Table1[[#This Row],[pledged]]/D2973</f>
        <v>1.0015624999999999</v>
      </c>
      <c r="S2973" s="6">
        <f>IFERROR(Table1[[#This Row],[pledged]]/Table1[[#This Row],[backers_count]],0)</f>
        <v>74.534883720930239</v>
      </c>
      <c r="T2973" s="5" t="s">
        <v>8317</v>
      </c>
      <c r="U2973" s="5" t="s">
        <v>8318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 t="str">
        <f>TEXT(((Table1[[#This Row],[deadline]]/60/60)/24)+DATE(1970,1,1),"mmm")</f>
        <v>Dec</v>
      </c>
      <c r="K2974" s="14" t="str">
        <f>TEXT(((Table1[[#This Row],[deadline]]/60/60)/24)+DATE(1970,1,1),"yyyy")</f>
        <v>2016</v>
      </c>
      <c r="L2974">
        <v>1479609520</v>
      </c>
      <c r="M2974">
        <f>((Table1[[#This Row],[launched_at]]/60/60)/24)+DATE(1970,1,1)+(-5/24)</f>
        <v>42693.90185185185</v>
      </c>
      <c r="N2974" t="b">
        <v>0</v>
      </c>
      <c r="O2974">
        <v>17</v>
      </c>
      <c r="P2974" t="b">
        <v>1</v>
      </c>
      <c r="Q2974" t="s">
        <v>8271</v>
      </c>
      <c r="R2974" s="5">
        <f>Table1[[#This Row],[pledged]]/D2974</f>
        <v>1.0535000000000001</v>
      </c>
      <c r="S2974" s="6">
        <f>IFERROR(Table1[[#This Row],[pledged]]/Table1[[#This Row],[backers_count]],0)</f>
        <v>123.94117647058823</v>
      </c>
      <c r="T2974" s="5" t="s">
        <v>8317</v>
      </c>
      <c r="U2974" s="5" t="s">
        <v>8318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 t="str">
        <f>TEXT(((Table1[[#This Row],[deadline]]/60/60)/24)+DATE(1970,1,1),"mmm")</f>
        <v>Jan</v>
      </c>
      <c r="K2975" s="14" t="str">
        <f>TEXT(((Table1[[#This Row],[deadline]]/60/60)/24)+DATE(1970,1,1),"yyyy")</f>
        <v>2016</v>
      </c>
      <c r="L2975">
        <v>1449171508</v>
      </c>
      <c r="M2975">
        <f>((Table1[[#This Row],[launched_at]]/60/60)/24)+DATE(1970,1,1)+(-5/24)</f>
        <v>42341.610046296293</v>
      </c>
      <c r="N2975" t="b">
        <v>0</v>
      </c>
      <c r="O2975">
        <v>33</v>
      </c>
      <c r="P2975" t="b">
        <v>1</v>
      </c>
      <c r="Q2975" t="s">
        <v>8271</v>
      </c>
      <c r="R2975" s="5">
        <f>Table1[[#This Row],[pledged]]/D2975</f>
        <v>1.748</v>
      </c>
      <c r="S2975" s="6">
        <f>IFERROR(Table1[[#This Row],[pledged]]/Table1[[#This Row],[backers_count]],0)</f>
        <v>264.84848484848487</v>
      </c>
      <c r="T2975" s="5" t="s">
        <v>8317</v>
      </c>
      <c r="U2975" s="5" t="s">
        <v>8318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 t="str">
        <f>TEXT(((Table1[[#This Row],[deadline]]/60/60)/24)+DATE(1970,1,1),"mmm")</f>
        <v>Sep</v>
      </c>
      <c r="K2976" s="14" t="str">
        <f>TEXT(((Table1[[#This Row],[deadline]]/60/60)/24)+DATE(1970,1,1),"yyyy")</f>
        <v>2014</v>
      </c>
      <c r="L2976">
        <v>1409275671</v>
      </c>
      <c r="M2976">
        <f>((Table1[[#This Row],[launched_at]]/60/60)/24)+DATE(1970,1,1)+(-5/24)</f>
        <v>41879.852673611109</v>
      </c>
      <c r="N2976" t="b">
        <v>0</v>
      </c>
      <c r="O2976">
        <v>87</v>
      </c>
      <c r="P2976" t="b">
        <v>1</v>
      </c>
      <c r="Q2976" t="s">
        <v>8271</v>
      </c>
      <c r="R2976" s="5">
        <f>Table1[[#This Row],[pledged]]/D2976</f>
        <v>1.02</v>
      </c>
      <c r="S2976" s="6">
        <f>IFERROR(Table1[[#This Row],[pledged]]/Table1[[#This Row],[backers_count]],0)</f>
        <v>58.620689655172413</v>
      </c>
      <c r="T2976" s="5" t="s">
        <v>8317</v>
      </c>
      <c r="U2976" s="5" t="s">
        <v>8318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 t="str">
        <f>TEXT(((Table1[[#This Row],[deadline]]/60/60)/24)+DATE(1970,1,1),"mmm")</f>
        <v>Nov</v>
      </c>
      <c r="K2977" s="14" t="str">
        <f>TEXT(((Table1[[#This Row],[deadline]]/60/60)/24)+DATE(1970,1,1),"yyyy")</f>
        <v>2014</v>
      </c>
      <c r="L2977">
        <v>1414599886</v>
      </c>
      <c r="M2977">
        <f>((Table1[[#This Row],[launched_at]]/60/60)/24)+DATE(1970,1,1)+(-5/24)</f>
        <v>41941.475532407407</v>
      </c>
      <c r="N2977" t="b">
        <v>0</v>
      </c>
      <c r="O2977">
        <v>113</v>
      </c>
      <c r="P2977" t="b">
        <v>1</v>
      </c>
      <c r="Q2977" t="s">
        <v>8271</v>
      </c>
      <c r="R2977" s="5">
        <f>Table1[[#This Row],[pledged]]/D2977</f>
        <v>1.00125</v>
      </c>
      <c r="S2977" s="6">
        <f>IFERROR(Table1[[#This Row],[pledged]]/Table1[[#This Row],[backers_count]],0)</f>
        <v>70.884955752212392</v>
      </c>
      <c r="T2977" s="5" t="s">
        <v>8317</v>
      </c>
      <c r="U2977" s="5" t="s">
        <v>8318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 t="str">
        <f>TEXT(((Table1[[#This Row],[deadline]]/60/60)/24)+DATE(1970,1,1),"mmm")</f>
        <v>Mar</v>
      </c>
      <c r="K2978" s="14" t="str">
        <f>TEXT(((Table1[[#This Row],[deadline]]/60/60)/24)+DATE(1970,1,1),"yyyy")</f>
        <v>2016</v>
      </c>
      <c r="L2978">
        <v>1456421530</v>
      </c>
      <c r="M2978">
        <f>((Table1[[#This Row],[launched_at]]/60/60)/24)+DATE(1970,1,1)+(-5/24)</f>
        <v>42425.522337962961</v>
      </c>
      <c r="N2978" t="b">
        <v>0</v>
      </c>
      <c r="O2978">
        <v>14</v>
      </c>
      <c r="P2978" t="b">
        <v>1</v>
      </c>
      <c r="Q2978" t="s">
        <v>8271</v>
      </c>
      <c r="R2978" s="5">
        <f>Table1[[#This Row],[pledged]]/D2978</f>
        <v>1.7142857142857142</v>
      </c>
      <c r="S2978" s="6">
        <f>IFERROR(Table1[[#This Row],[pledged]]/Table1[[#This Row],[backers_count]],0)</f>
        <v>8.5714285714285712</v>
      </c>
      <c r="T2978" s="5" t="s">
        <v>8317</v>
      </c>
      <c r="U2978" s="5" t="s">
        <v>8318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 t="str">
        <f>TEXT(((Table1[[#This Row],[deadline]]/60/60)/24)+DATE(1970,1,1),"mmm")</f>
        <v>Mar</v>
      </c>
      <c r="K2979" s="14" t="str">
        <f>TEXT(((Table1[[#This Row],[deadline]]/60/60)/24)+DATE(1970,1,1),"yyyy")</f>
        <v>2015</v>
      </c>
      <c r="L2979">
        <v>1421960934</v>
      </c>
      <c r="M2979">
        <f>((Table1[[#This Row],[launched_at]]/60/60)/24)+DATE(1970,1,1)+(-5/24)</f>
        <v>42026.672847222224</v>
      </c>
      <c r="N2979" t="b">
        <v>0</v>
      </c>
      <c r="O2979">
        <v>30</v>
      </c>
      <c r="P2979" t="b">
        <v>1</v>
      </c>
      <c r="Q2979" t="s">
        <v>8271</v>
      </c>
      <c r="R2979" s="5">
        <f>Table1[[#This Row],[pledged]]/D2979</f>
        <v>1.1356666666666666</v>
      </c>
      <c r="S2979" s="6">
        <f>IFERROR(Table1[[#This Row],[pledged]]/Table1[[#This Row],[backers_count]],0)</f>
        <v>113.56666666666666</v>
      </c>
      <c r="T2979" s="5" t="s">
        <v>8317</v>
      </c>
      <c r="U2979" s="5" t="s">
        <v>8318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 t="str">
        <f>TEXT(((Table1[[#This Row],[deadline]]/60/60)/24)+DATE(1970,1,1),"mmm")</f>
        <v>Oct</v>
      </c>
      <c r="K2980" s="14" t="str">
        <f>TEXT(((Table1[[#This Row],[deadline]]/60/60)/24)+DATE(1970,1,1),"yyyy")</f>
        <v>2014</v>
      </c>
      <c r="L2980">
        <v>1412954547</v>
      </c>
      <c r="M2980">
        <f>((Table1[[#This Row],[launched_at]]/60/60)/24)+DATE(1970,1,1)+(-5/24)</f>
        <v>41922.432256944441</v>
      </c>
      <c r="N2980" t="b">
        <v>0</v>
      </c>
      <c r="O2980">
        <v>16</v>
      </c>
      <c r="P2980" t="b">
        <v>1</v>
      </c>
      <c r="Q2980" t="s">
        <v>8271</v>
      </c>
      <c r="R2980" s="5">
        <f>Table1[[#This Row],[pledged]]/D2980</f>
        <v>1.2946666666666666</v>
      </c>
      <c r="S2980" s="6">
        <f>IFERROR(Table1[[#This Row],[pledged]]/Table1[[#This Row],[backers_count]],0)</f>
        <v>60.6875</v>
      </c>
      <c r="T2980" s="5" t="s">
        <v>8317</v>
      </c>
      <c r="U2980" s="5" t="s">
        <v>8318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 t="str">
        <f>TEXT(((Table1[[#This Row],[deadline]]/60/60)/24)+DATE(1970,1,1),"mmm")</f>
        <v>Jan</v>
      </c>
      <c r="K2981" s="14" t="str">
        <f>TEXT(((Table1[[#This Row],[deadline]]/60/60)/24)+DATE(1970,1,1),"yyyy")</f>
        <v>2015</v>
      </c>
      <c r="L2981">
        <v>1419104823</v>
      </c>
      <c r="M2981">
        <f>((Table1[[#This Row],[launched_at]]/60/60)/24)+DATE(1970,1,1)+(-5/24)</f>
        <v>41993.616006944438</v>
      </c>
      <c r="N2981" t="b">
        <v>0</v>
      </c>
      <c r="O2981">
        <v>46</v>
      </c>
      <c r="P2981" t="b">
        <v>1</v>
      </c>
      <c r="Q2981" t="s">
        <v>8271</v>
      </c>
      <c r="R2981" s="5">
        <f>Table1[[#This Row],[pledged]]/D2981</f>
        <v>1.014</v>
      </c>
      <c r="S2981" s="6">
        <f>IFERROR(Table1[[#This Row],[pledged]]/Table1[[#This Row],[backers_count]],0)</f>
        <v>110.21739130434783</v>
      </c>
      <c r="T2981" s="5" t="s">
        <v>8317</v>
      </c>
      <c r="U2981" s="5" t="s">
        <v>8318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 t="str">
        <f>TEXT(((Table1[[#This Row],[deadline]]/60/60)/24)+DATE(1970,1,1),"mmm")</f>
        <v>Aug</v>
      </c>
      <c r="K2982" s="14" t="str">
        <f>TEXT(((Table1[[#This Row],[deadline]]/60/60)/24)+DATE(1970,1,1),"yyyy")</f>
        <v>2015</v>
      </c>
      <c r="L2982">
        <v>1438639130</v>
      </c>
      <c r="M2982">
        <f>((Table1[[#This Row],[launched_at]]/60/60)/24)+DATE(1970,1,1)+(-5/24)</f>
        <v>42219.70752314815</v>
      </c>
      <c r="N2982" t="b">
        <v>0</v>
      </c>
      <c r="O2982">
        <v>24</v>
      </c>
      <c r="P2982" t="b">
        <v>1</v>
      </c>
      <c r="Q2982" t="s">
        <v>8271</v>
      </c>
      <c r="R2982" s="5">
        <f>Table1[[#This Row],[pledged]]/D2982</f>
        <v>1.0916666666666666</v>
      </c>
      <c r="S2982" s="6">
        <f>IFERROR(Table1[[#This Row],[pledged]]/Table1[[#This Row],[backers_count]],0)</f>
        <v>136.45833333333334</v>
      </c>
      <c r="T2982" s="5" t="s">
        <v>8317</v>
      </c>
      <c r="U2982" s="5" t="s">
        <v>8318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 t="str">
        <f>TEXT(((Table1[[#This Row],[deadline]]/60/60)/24)+DATE(1970,1,1),"mmm")</f>
        <v>Sep</v>
      </c>
      <c r="K2983" s="14" t="str">
        <f>TEXT(((Table1[[#This Row],[deadline]]/60/60)/24)+DATE(1970,1,1),"yyyy")</f>
        <v>2015</v>
      </c>
      <c r="L2983">
        <v>1439126756</v>
      </c>
      <c r="M2983">
        <f>((Table1[[#This Row],[launched_at]]/60/60)/24)+DATE(1970,1,1)+(-5/24)</f>
        <v>42225.351342592585</v>
      </c>
      <c r="N2983" t="b">
        <v>1</v>
      </c>
      <c r="O2983">
        <v>97</v>
      </c>
      <c r="P2983" t="b">
        <v>1</v>
      </c>
      <c r="Q2983" t="s">
        <v>8303</v>
      </c>
      <c r="R2983" s="5">
        <f>Table1[[#This Row],[pledged]]/D2983</f>
        <v>1.28925</v>
      </c>
      <c r="S2983" s="6">
        <f>IFERROR(Table1[[#This Row],[pledged]]/Table1[[#This Row],[backers_count]],0)</f>
        <v>53.164948453608247</v>
      </c>
      <c r="T2983" s="5" t="s">
        <v>8317</v>
      </c>
      <c r="U2983" s="5" t="s">
        <v>8357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 t="str">
        <f>TEXT(((Table1[[#This Row],[deadline]]/60/60)/24)+DATE(1970,1,1),"mmm")</f>
        <v>Feb</v>
      </c>
      <c r="K2984" s="14" t="str">
        <f>TEXT(((Table1[[#This Row],[deadline]]/60/60)/24)+DATE(1970,1,1),"yyyy")</f>
        <v>2016</v>
      </c>
      <c r="L2984">
        <v>1452616143</v>
      </c>
      <c r="M2984">
        <f>((Table1[[#This Row],[launched_at]]/60/60)/24)+DATE(1970,1,1)+(-5/24)</f>
        <v>42381.478506944441</v>
      </c>
      <c r="N2984" t="b">
        <v>1</v>
      </c>
      <c r="O2984">
        <v>59</v>
      </c>
      <c r="P2984" t="b">
        <v>1</v>
      </c>
      <c r="Q2984" t="s">
        <v>8303</v>
      </c>
      <c r="R2984" s="5">
        <f>Table1[[#This Row],[pledged]]/D2984</f>
        <v>1.0206</v>
      </c>
      <c r="S2984" s="6">
        <f>IFERROR(Table1[[#This Row],[pledged]]/Table1[[#This Row],[backers_count]],0)</f>
        <v>86.491525423728817</v>
      </c>
      <c r="T2984" s="5" t="s">
        <v>8317</v>
      </c>
      <c r="U2984" s="5" t="s">
        <v>8357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 t="str">
        <f>TEXT(((Table1[[#This Row],[deadline]]/60/60)/24)+DATE(1970,1,1),"mmm")</f>
        <v>Nov</v>
      </c>
      <c r="K2985" s="14" t="str">
        <f>TEXT(((Table1[[#This Row],[deadline]]/60/60)/24)+DATE(1970,1,1),"yyyy")</f>
        <v>2014</v>
      </c>
      <c r="L2985">
        <v>1410534636</v>
      </c>
      <c r="M2985">
        <f>((Table1[[#This Row],[launched_at]]/60/60)/24)+DATE(1970,1,1)+(-5/24)</f>
        <v>41894.424027777779</v>
      </c>
      <c r="N2985" t="b">
        <v>1</v>
      </c>
      <c r="O2985">
        <v>1095</v>
      </c>
      <c r="P2985" t="b">
        <v>1</v>
      </c>
      <c r="Q2985" t="s">
        <v>8303</v>
      </c>
      <c r="R2985" s="5">
        <f>Table1[[#This Row],[pledged]]/D2985</f>
        <v>1.465395775862069</v>
      </c>
      <c r="S2985" s="6">
        <f>IFERROR(Table1[[#This Row],[pledged]]/Table1[[#This Row],[backers_count]],0)</f>
        <v>155.23827397260274</v>
      </c>
      <c r="T2985" s="5" t="s">
        <v>8317</v>
      </c>
      <c r="U2985" s="5" t="s">
        <v>8357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 t="str">
        <f>TEXT(((Table1[[#This Row],[deadline]]/60/60)/24)+DATE(1970,1,1),"mmm")</f>
        <v>Aug</v>
      </c>
      <c r="K2986" s="14" t="str">
        <f>TEXT(((Table1[[#This Row],[deadline]]/60/60)/24)+DATE(1970,1,1),"yyyy")</f>
        <v>2016</v>
      </c>
      <c r="L2986">
        <v>1469428881</v>
      </c>
      <c r="M2986">
        <f>((Table1[[#This Row],[launched_at]]/60/60)/24)+DATE(1970,1,1)+(-5/24)</f>
        <v>42576.070381944439</v>
      </c>
      <c r="N2986" t="b">
        <v>1</v>
      </c>
      <c r="O2986">
        <v>218</v>
      </c>
      <c r="P2986" t="b">
        <v>1</v>
      </c>
      <c r="Q2986" t="s">
        <v>8303</v>
      </c>
      <c r="R2986" s="5">
        <f>Table1[[#This Row],[pledged]]/D2986</f>
        <v>1.00352</v>
      </c>
      <c r="S2986" s="6">
        <f>IFERROR(Table1[[#This Row],[pledged]]/Table1[[#This Row],[backers_count]],0)</f>
        <v>115.08256880733946</v>
      </c>
      <c r="T2986" s="5" t="s">
        <v>8317</v>
      </c>
      <c r="U2986" s="5" t="s">
        <v>8357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 t="str">
        <f>TEXT(((Table1[[#This Row],[deadline]]/60/60)/24)+DATE(1970,1,1),"mmm")</f>
        <v>Oct</v>
      </c>
      <c r="K2987" s="14" t="str">
        <f>TEXT(((Table1[[#This Row],[deadline]]/60/60)/24)+DATE(1970,1,1),"yyyy")</f>
        <v>2016</v>
      </c>
      <c r="L2987">
        <v>1476228128</v>
      </c>
      <c r="M2987">
        <f>((Table1[[#This Row],[launched_at]]/60/60)/24)+DATE(1970,1,1)+(-5/24)</f>
        <v>42654.765370370362</v>
      </c>
      <c r="N2987" t="b">
        <v>0</v>
      </c>
      <c r="O2987">
        <v>111</v>
      </c>
      <c r="P2987" t="b">
        <v>1</v>
      </c>
      <c r="Q2987" t="s">
        <v>8303</v>
      </c>
      <c r="R2987" s="5">
        <f>Table1[[#This Row],[pledged]]/D2987</f>
        <v>1.2164999999999999</v>
      </c>
      <c r="S2987" s="6">
        <f>IFERROR(Table1[[#This Row],[pledged]]/Table1[[#This Row],[backers_count]],0)</f>
        <v>109.5945945945946</v>
      </c>
      <c r="T2987" s="5" t="s">
        <v>8317</v>
      </c>
      <c r="U2987" s="5" t="s">
        <v>8357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 t="str">
        <f>TEXT(((Table1[[#This Row],[deadline]]/60/60)/24)+DATE(1970,1,1),"mmm")</f>
        <v>May</v>
      </c>
      <c r="K2988" s="14" t="str">
        <f>TEXT(((Table1[[#This Row],[deadline]]/60/60)/24)+DATE(1970,1,1),"yyyy")</f>
        <v>2016</v>
      </c>
      <c r="L2988">
        <v>1456920006</v>
      </c>
      <c r="M2988">
        <f>((Table1[[#This Row],[launched_at]]/60/60)/24)+DATE(1970,1,1)+(-5/24)</f>
        <v>42431.29173611111</v>
      </c>
      <c r="N2988" t="b">
        <v>0</v>
      </c>
      <c r="O2988">
        <v>56</v>
      </c>
      <c r="P2988" t="b">
        <v>1</v>
      </c>
      <c r="Q2988" t="s">
        <v>8303</v>
      </c>
      <c r="R2988" s="5">
        <f>Table1[[#This Row],[pledged]]/D2988</f>
        <v>1.0549999999999999</v>
      </c>
      <c r="S2988" s="6">
        <f>IFERROR(Table1[[#This Row],[pledged]]/Table1[[#This Row],[backers_count]],0)</f>
        <v>45.214285714285715</v>
      </c>
      <c r="T2988" s="5" t="s">
        <v>8317</v>
      </c>
      <c r="U2988" s="5" t="s">
        <v>8357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 t="str">
        <f>TEXT(((Table1[[#This Row],[deadline]]/60/60)/24)+DATE(1970,1,1),"mmm")</f>
        <v>Oct</v>
      </c>
      <c r="K2989" s="14" t="str">
        <f>TEXT(((Table1[[#This Row],[deadline]]/60/60)/24)+DATE(1970,1,1),"yyyy")</f>
        <v>2016</v>
      </c>
      <c r="L2989">
        <v>1473837751</v>
      </c>
      <c r="M2989">
        <f>((Table1[[#This Row],[launched_at]]/60/60)/24)+DATE(1970,1,1)+(-5/24)</f>
        <v>42627.098969907405</v>
      </c>
      <c r="N2989" t="b">
        <v>0</v>
      </c>
      <c r="O2989">
        <v>265</v>
      </c>
      <c r="P2989" t="b">
        <v>1</v>
      </c>
      <c r="Q2989" t="s">
        <v>8303</v>
      </c>
      <c r="R2989" s="5">
        <f>Table1[[#This Row],[pledged]]/D2989</f>
        <v>1.1040080000000001</v>
      </c>
      <c r="S2989" s="6">
        <f>IFERROR(Table1[[#This Row],[pledged]]/Table1[[#This Row],[backers_count]],0)</f>
        <v>104.15169811320754</v>
      </c>
      <c r="T2989" s="5" t="s">
        <v>8317</v>
      </c>
      <c r="U2989" s="5" t="s">
        <v>8357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 t="str">
        <f>TEXT(((Table1[[#This Row],[deadline]]/60/60)/24)+DATE(1970,1,1),"mmm")</f>
        <v>Jun</v>
      </c>
      <c r="K2990" s="14" t="str">
        <f>TEXT(((Table1[[#This Row],[deadline]]/60/60)/24)+DATE(1970,1,1),"yyyy")</f>
        <v>2016</v>
      </c>
      <c r="L2990">
        <v>1463820081</v>
      </c>
      <c r="M2990">
        <f>((Table1[[#This Row],[launched_at]]/60/60)/24)+DATE(1970,1,1)+(-5/24)</f>
        <v>42511.153715277782</v>
      </c>
      <c r="N2990" t="b">
        <v>0</v>
      </c>
      <c r="O2990">
        <v>28</v>
      </c>
      <c r="P2990" t="b">
        <v>1</v>
      </c>
      <c r="Q2990" t="s">
        <v>8303</v>
      </c>
      <c r="R2990" s="5">
        <f>Table1[[#This Row],[pledged]]/D2990</f>
        <v>1</v>
      </c>
      <c r="S2990" s="6">
        <f>IFERROR(Table1[[#This Row],[pledged]]/Table1[[#This Row],[backers_count]],0)</f>
        <v>35.714285714285715</v>
      </c>
      <c r="T2990" s="5" t="s">
        <v>8317</v>
      </c>
      <c r="U2990" s="5" t="s">
        <v>8357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 t="str">
        <f>TEXT(((Table1[[#This Row],[deadline]]/60/60)/24)+DATE(1970,1,1),"mmm")</f>
        <v>Dec</v>
      </c>
      <c r="K2991" s="14" t="str">
        <f>TEXT(((Table1[[#This Row],[deadline]]/60/60)/24)+DATE(1970,1,1),"yyyy")</f>
        <v>2015</v>
      </c>
      <c r="L2991">
        <v>1448756962</v>
      </c>
      <c r="M2991">
        <f>((Table1[[#This Row],[launched_at]]/60/60)/24)+DATE(1970,1,1)+(-5/24)</f>
        <v>42336.812060185184</v>
      </c>
      <c r="N2991" t="b">
        <v>0</v>
      </c>
      <c r="O2991">
        <v>364</v>
      </c>
      <c r="P2991" t="b">
        <v>1</v>
      </c>
      <c r="Q2991" t="s">
        <v>8303</v>
      </c>
      <c r="R2991" s="5">
        <f>Table1[[#This Row],[pledged]]/D2991</f>
        <v>1.76535</v>
      </c>
      <c r="S2991" s="6">
        <f>IFERROR(Table1[[#This Row],[pledged]]/Table1[[#This Row],[backers_count]],0)</f>
        <v>96.997252747252745</v>
      </c>
      <c r="T2991" s="5" t="s">
        <v>8317</v>
      </c>
      <c r="U2991" s="5" t="s">
        <v>8357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 t="str">
        <f>TEXT(((Table1[[#This Row],[deadline]]/60/60)/24)+DATE(1970,1,1),"mmm")</f>
        <v>Jan</v>
      </c>
      <c r="K2992" s="14" t="str">
        <f>TEXT(((Table1[[#This Row],[deadline]]/60/60)/24)+DATE(1970,1,1),"yyyy")</f>
        <v>2016</v>
      </c>
      <c r="L2992">
        <v>1449150420</v>
      </c>
      <c r="M2992">
        <f>((Table1[[#This Row],[launched_at]]/60/60)/24)+DATE(1970,1,1)+(-5/24)</f>
        <v>42341.365972222215</v>
      </c>
      <c r="N2992" t="b">
        <v>0</v>
      </c>
      <c r="O2992">
        <v>27</v>
      </c>
      <c r="P2992" t="b">
        <v>1</v>
      </c>
      <c r="Q2992" t="s">
        <v>8303</v>
      </c>
      <c r="R2992" s="5">
        <f>Table1[[#This Row],[pledged]]/D2992</f>
        <v>1</v>
      </c>
      <c r="S2992" s="6">
        <f>IFERROR(Table1[[#This Row],[pledged]]/Table1[[#This Row],[backers_count]],0)</f>
        <v>370.37037037037038</v>
      </c>
      <c r="T2992" s="5" t="s">
        <v>8317</v>
      </c>
      <c r="U2992" s="5" t="s">
        <v>8357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 t="str">
        <f>TEXT(((Table1[[#This Row],[deadline]]/60/60)/24)+DATE(1970,1,1),"mmm")</f>
        <v>Jan</v>
      </c>
      <c r="K2993" s="14" t="str">
        <f>TEXT(((Table1[[#This Row],[deadline]]/60/60)/24)+DATE(1970,1,1),"yyyy")</f>
        <v>2017</v>
      </c>
      <c r="L2993">
        <v>1483646730</v>
      </c>
      <c r="M2993">
        <f>((Table1[[#This Row],[launched_at]]/60/60)/24)+DATE(1970,1,1)+(-5/24)</f>
        <v>42740.628819444442</v>
      </c>
      <c r="N2993" t="b">
        <v>0</v>
      </c>
      <c r="O2993">
        <v>93</v>
      </c>
      <c r="P2993" t="b">
        <v>1</v>
      </c>
      <c r="Q2993" t="s">
        <v>8303</v>
      </c>
      <c r="R2993" s="5">
        <f>Table1[[#This Row],[pledged]]/D2993</f>
        <v>1.0329411764705883</v>
      </c>
      <c r="S2993" s="6">
        <f>IFERROR(Table1[[#This Row],[pledged]]/Table1[[#This Row],[backers_count]],0)</f>
        <v>94.408602150537632</v>
      </c>
      <c r="T2993" s="5" t="s">
        <v>8317</v>
      </c>
      <c r="U2993" s="5" t="s">
        <v>8357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 t="str">
        <f>TEXT(((Table1[[#This Row],[deadline]]/60/60)/24)+DATE(1970,1,1),"mmm")</f>
        <v>Oct</v>
      </c>
      <c r="K2994" s="14" t="str">
        <f>TEXT(((Table1[[#This Row],[deadline]]/60/60)/24)+DATE(1970,1,1),"yyyy")</f>
        <v>2016</v>
      </c>
      <c r="L2994">
        <v>1473445510</v>
      </c>
      <c r="M2994">
        <f>((Table1[[#This Row],[launched_at]]/60/60)/24)+DATE(1970,1,1)+(-5/24)</f>
        <v>42622.559143518512</v>
      </c>
      <c r="N2994" t="b">
        <v>0</v>
      </c>
      <c r="O2994">
        <v>64</v>
      </c>
      <c r="P2994" t="b">
        <v>1</v>
      </c>
      <c r="Q2994" t="s">
        <v>8303</v>
      </c>
      <c r="R2994" s="5">
        <f>Table1[[#This Row],[pledged]]/D2994</f>
        <v>1.0449999999999999</v>
      </c>
      <c r="S2994" s="6">
        <f>IFERROR(Table1[[#This Row],[pledged]]/Table1[[#This Row],[backers_count]],0)</f>
        <v>48.984375</v>
      </c>
      <c r="T2994" s="5" t="s">
        <v>8317</v>
      </c>
      <c r="U2994" s="5" t="s">
        <v>8357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 t="str">
        <f>TEXT(((Table1[[#This Row],[deadline]]/60/60)/24)+DATE(1970,1,1),"mmm")</f>
        <v>Feb</v>
      </c>
      <c r="K2995" s="14" t="str">
        <f>TEXT(((Table1[[#This Row],[deadline]]/60/60)/24)+DATE(1970,1,1),"yyyy")</f>
        <v>2016</v>
      </c>
      <c r="L2995">
        <v>1453406867</v>
      </c>
      <c r="M2995">
        <f>((Table1[[#This Row],[launched_at]]/60/60)/24)+DATE(1970,1,1)+(-5/24)</f>
        <v>42390.63040509259</v>
      </c>
      <c r="N2995" t="b">
        <v>0</v>
      </c>
      <c r="O2995">
        <v>22</v>
      </c>
      <c r="P2995" t="b">
        <v>1</v>
      </c>
      <c r="Q2995" t="s">
        <v>8303</v>
      </c>
      <c r="R2995" s="5">
        <f>Table1[[#This Row],[pledged]]/D2995</f>
        <v>1.0029999999999999</v>
      </c>
      <c r="S2995" s="6">
        <f>IFERROR(Table1[[#This Row],[pledged]]/Table1[[#This Row],[backers_count]],0)</f>
        <v>45.590909090909093</v>
      </c>
      <c r="T2995" s="5" t="s">
        <v>8317</v>
      </c>
      <c r="U2995" s="5" t="s">
        <v>8357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 t="str">
        <f>TEXT(((Table1[[#This Row],[deadline]]/60/60)/24)+DATE(1970,1,1),"mmm")</f>
        <v>Oct</v>
      </c>
      <c r="K2996" s="14" t="str">
        <f>TEXT(((Table1[[#This Row],[deadline]]/60/60)/24)+DATE(1970,1,1),"yyyy")</f>
        <v>2014</v>
      </c>
      <c r="L2996">
        <v>1409743772</v>
      </c>
      <c r="M2996">
        <f>((Table1[[#This Row],[launched_at]]/60/60)/24)+DATE(1970,1,1)+(-5/24)</f>
        <v>41885.270509259259</v>
      </c>
      <c r="N2996" t="b">
        <v>0</v>
      </c>
      <c r="O2996">
        <v>59</v>
      </c>
      <c r="P2996" t="b">
        <v>1</v>
      </c>
      <c r="Q2996" t="s">
        <v>8303</v>
      </c>
      <c r="R2996" s="5">
        <f>Table1[[#This Row],[pledged]]/D2996</f>
        <v>4.577466666666667</v>
      </c>
      <c r="S2996" s="6">
        <f>IFERROR(Table1[[#This Row],[pledged]]/Table1[[#This Row],[backers_count]],0)</f>
        <v>23.275254237288134</v>
      </c>
      <c r="T2996" s="5" t="s">
        <v>8317</v>
      </c>
      <c r="U2996" s="5" t="s">
        <v>8357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 t="str">
        <f>TEXT(((Table1[[#This Row],[deadline]]/60/60)/24)+DATE(1970,1,1),"mmm")</f>
        <v>Jan</v>
      </c>
      <c r="K2997" s="14" t="str">
        <f>TEXT(((Table1[[#This Row],[deadline]]/60/60)/24)+DATE(1970,1,1),"yyyy")</f>
        <v>2017</v>
      </c>
      <c r="L2997">
        <v>1482249471</v>
      </c>
      <c r="M2997">
        <f>((Table1[[#This Row],[launched_at]]/60/60)/24)+DATE(1970,1,1)+(-5/24)</f>
        <v>42724.456840277773</v>
      </c>
      <c r="N2997" t="b">
        <v>0</v>
      </c>
      <c r="O2997">
        <v>249</v>
      </c>
      <c r="P2997" t="b">
        <v>1</v>
      </c>
      <c r="Q2997" t="s">
        <v>8303</v>
      </c>
      <c r="R2997" s="5">
        <f>Table1[[#This Row],[pledged]]/D2997</f>
        <v>1.0496000000000001</v>
      </c>
      <c r="S2997" s="6">
        <f>IFERROR(Table1[[#This Row],[pledged]]/Table1[[#This Row],[backers_count]],0)</f>
        <v>63.2289156626506</v>
      </c>
      <c r="T2997" s="5" t="s">
        <v>8317</v>
      </c>
      <c r="U2997" s="5" t="s">
        <v>8357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 t="str">
        <f>TEXT(((Table1[[#This Row],[deadline]]/60/60)/24)+DATE(1970,1,1),"mmm")</f>
        <v>May</v>
      </c>
      <c r="K2998" s="14" t="str">
        <f>TEXT(((Table1[[#This Row],[deadline]]/60/60)/24)+DATE(1970,1,1),"yyyy")</f>
        <v>2015</v>
      </c>
      <c r="L2998">
        <v>1427493240</v>
      </c>
      <c r="M2998">
        <f>((Table1[[#This Row],[launched_at]]/60/60)/24)+DATE(1970,1,1)+(-5/24)</f>
        <v>42090.70416666667</v>
      </c>
      <c r="N2998" t="b">
        <v>0</v>
      </c>
      <c r="O2998">
        <v>392</v>
      </c>
      <c r="P2998" t="b">
        <v>1</v>
      </c>
      <c r="Q2998" t="s">
        <v>8303</v>
      </c>
      <c r="R2998" s="5">
        <f>Table1[[#This Row],[pledged]]/D2998</f>
        <v>1.7194285714285715</v>
      </c>
      <c r="S2998" s="6">
        <f>IFERROR(Table1[[#This Row],[pledged]]/Table1[[#This Row],[backers_count]],0)</f>
        <v>153.5204081632653</v>
      </c>
      <c r="T2998" s="5" t="s">
        <v>8317</v>
      </c>
      <c r="U2998" s="5" t="s">
        <v>8357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 t="str">
        <f>TEXT(((Table1[[#This Row],[deadline]]/60/60)/24)+DATE(1970,1,1),"mmm")</f>
        <v>Feb</v>
      </c>
      <c r="K2999" s="14" t="str">
        <f>TEXT(((Table1[[#This Row],[deadline]]/60/60)/24)+DATE(1970,1,1),"yyyy")</f>
        <v>2017</v>
      </c>
      <c r="L2999">
        <v>1486661793</v>
      </c>
      <c r="M2999">
        <f>((Table1[[#This Row],[launched_at]]/60/60)/24)+DATE(1970,1,1)+(-5/24)</f>
        <v>42775.525381944441</v>
      </c>
      <c r="N2999" t="b">
        <v>0</v>
      </c>
      <c r="O2999">
        <v>115</v>
      </c>
      <c r="P2999" t="b">
        <v>1</v>
      </c>
      <c r="Q2999" t="s">
        <v>8303</v>
      </c>
      <c r="R2999" s="5">
        <f>Table1[[#This Row],[pledged]]/D2999</f>
        <v>1.0373000000000001</v>
      </c>
      <c r="S2999" s="6">
        <f>IFERROR(Table1[[#This Row],[pledged]]/Table1[[#This Row],[backers_count]],0)</f>
        <v>90.2</v>
      </c>
      <c r="T2999" s="5" t="s">
        <v>8317</v>
      </c>
      <c r="U2999" s="5" t="s">
        <v>8357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 t="str">
        <f>TEXT(((Table1[[#This Row],[deadline]]/60/60)/24)+DATE(1970,1,1),"mmm")</f>
        <v>Jun</v>
      </c>
      <c r="K3000" s="14" t="str">
        <f>TEXT(((Table1[[#This Row],[deadline]]/60/60)/24)+DATE(1970,1,1),"yyyy")</f>
        <v>2014</v>
      </c>
      <c r="L3000">
        <v>1400474329</v>
      </c>
      <c r="M3000">
        <f>((Table1[[#This Row],[launched_at]]/60/60)/24)+DATE(1970,1,1)+(-5/24)</f>
        <v>41777.985289351847</v>
      </c>
      <c r="N3000" t="b">
        <v>0</v>
      </c>
      <c r="O3000">
        <v>433</v>
      </c>
      <c r="P3000" t="b">
        <v>1</v>
      </c>
      <c r="Q3000" t="s">
        <v>8303</v>
      </c>
      <c r="R3000" s="5">
        <f>Table1[[#This Row],[pledged]]/D3000</f>
        <v>1.0302899999999999</v>
      </c>
      <c r="S3000" s="6">
        <f>IFERROR(Table1[[#This Row],[pledged]]/Table1[[#This Row],[backers_count]],0)</f>
        <v>118.97113163972287</v>
      </c>
      <c r="T3000" s="5" t="s">
        <v>8317</v>
      </c>
      <c r="U3000" s="5" t="s">
        <v>8357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 t="str">
        <f>TEXT(((Table1[[#This Row],[deadline]]/60/60)/24)+DATE(1970,1,1),"mmm")</f>
        <v>Mar</v>
      </c>
      <c r="K3001" s="14" t="str">
        <f>TEXT(((Table1[[#This Row],[deadline]]/60/60)/24)+DATE(1970,1,1),"yyyy")</f>
        <v>2017</v>
      </c>
      <c r="L3001">
        <v>1487094360</v>
      </c>
      <c r="M3001">
        <f>((Table1[[#This Row],[launched_at]]/60/60)/24)+DATE(1970,1,1)+(-5/24)</f>
        <v>42780.531944444439</v>
      </c>
      <c r="N3001" t="b">
        <v>0</v>
      </c>
      <c r="O3001">
        <v>20</v>
      </c>
      <c r="P3001" t="b">
        <v>1</v>
      </c>
      <c r="Q3001" t="s">
        <v>8303</v>
      </c>
      <c r="R3001" s="5">
        <f>Table1[[#This Row],[pledged]]/D3001</f>
        <v>1.1888888888888889</v>
      </c>
      <c r="S3001" s="6">
        <f>IFERROR(Table1[[#This Row],[pledged]]/Table1[[#This Row],[backers_count]],0)</f>
        <v>80.25</v>
      </c>
      <c r="T3001" s="5" t="s">
        <v>8317</v>
      </c>
      <c r="U3001" s="5" t="s">
        <v>8357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 t="str">
        <f>TEXT(((Table1[[#This Row],[deadline]]/60/60)/24)+DATE(1970,1,1),"mmm")</f>
        <v>Jan</v>
      </c>
      <c r="K3002" s="14" t="str">
        <f>TEXT(((Table1[[#This Row],[deadline]]/60/60)/24)+DATE(1970,1,1),"yyyy")</f>
        <v>2017</v>
      </c>
      <c r="L3002">
        <v>1484682670</v>
      </c>
      <c r="M3002">
        <f>((Table1[[#This Row],[launched_at]]/60/60)/24)+DATE(1970,1,1)+(-5/24)</f>
        <v>42752.61886574074</v>
      </c>
      <c r="N3002" t="b">
        <v>0</v>
      </c>
      <c r="O3002">
        <v>8</v>
      </c>
      <c r="P3002" t="b">
        <v>1</v>
      </c>
      <c r="Q3002" t="s">
        <v>8303</v>
      </c>
      <c r="R3002" s="5">
        <f>Table1[[#This Row],[pledged]]/D3002</f>
        <v>1</v>
      </c>
      <c r="S3002" s="6">
        <f>IFERROR(Table1[[#This Row],[pledged]]/Table1[[#This Row],[backers_count]],0)</f>
        <v>62.5</v>
      </c>
      <c r="T3002" s="5" t="s">
        <v>8317</v>
      </c>
      <c r="U3002" s="5" t="s">
        <v>8357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 t="str">
        <f>TEXT(((Table1[[#This Row],[deadline]]/60/60)/24)+DATE(1970,1,1),"mmm")</f>
        <v>Jul</v>
      </c>
      <c r="K3003" s="14" t="str">
        <f>TEXT(((Table1[[#This Row],[deadline]]/60/60)/24)+DATE(1970,1,1),"yyyy")</f>
        <v>2016</v>
      </c>
      <c r="L3003">
        <v>1465853382</v>
      </c>
      <c r="M3003">
        <f>((Table1[[#This Row],[launched_at]]/60/60)/24)+DATE(1970,1,1)+(-5/24)</f>
        <v>42534.687291666669</v>
      </c>
      <c r="N3003" t="b">
        <v>0</v>
      </c>
      <c r="O3003">
        <v>175</v>
      </c>
      <c r="P3003" t="b">
        <v>1</v>
      </c>
      <c r="Q3003" t="s">
        <v>8303</v>
      </c>
      <c r="R3003" s="5">
        <f>Table1[[#This Row],[pledged]]/D3003</f>
        <v>3.1869988910451896</v>
      </c>
      <c r="S3003" s="6">
        <f>IFERROR(Table1[[#This Row],[pledged]]/Table1[[#This Row],[backers_count]],0)</f>
        <v>131.37719999999999</v>
      </c>
      <c r="T3003" s="5" t="s">
        <v>8317</v>
      </c>
      <c r="U3003" s="5" t="s">
        <v>8357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 t="str">
        <f>TEXT(((Table1[[#This Row],[deadline]]/60/60)/24)+DATE(1970,1,1),"mmm")</f>
        <v>Dec</v>
      </c>
      <c r="K3004" s="14" t="str">
        <f>TEXT(((Table1[[#This Row],[deadline]]/60/60)/24)+DATE(1970,1,1),"yyyy")</f>
        <v>2012</v>
      </c>
      <c r="L3004">
        <v>1353960252</v>
      </c>
      <c r="M3004">
        <f>((Table1[[#This Row],[launched_at]]/60/60)/24)+DATE(1970,1,1)+(-5/24)</f>
        <v>41239.627916666665</v>
      </c>
      <c r="N3004" t="b">
        <v>0</v>
      </c>
      <c r="O3004">
        <v>104</v>
      </c>
      <c r="P3004" t="b">
        <v>1</v>
      </c>
      <c r="Q3004" t="s">
        <v>8303</v>
      </c>
      <c r="R3004" s="5">
        <f>Table1[[#This Row],[pledged]]/D3004</f>
        <v>1.0850614285714286</v>
      </c>
      <c r="S3004" s="6">
        <f>IFERROR(Table1[[#This Row],[pledged]]/Table1[[#This Row],[backers_count]],0)</f>
        <v>73.032980769230775</v>
      </c>
      <c r="T3004" s="5" t="s">
        <v>8317</v>
      </c>
      <c r="U3004" s="5" t="s">
        <v>8357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 t="str">
        <f>TEXT(((Table1[[#This Row],[deadline]]/60/60)/24)+DATE(1970,1,1),"mmm")</f>
        <v>Mar</v>
      </c>
      <c r="K3005" s="14" t="str">
        <f>TEXT(((Table1[[#This Row],[deadline]]/60/60)/24)+DATE(1970,1,1),"yyyy")</f>
        <v>2016</v>
      </c>
      <c r="L3005">
        <v>1454098976</v>
      </c>
      <c r="M3005">
        <f>((Table1[[#This Row],[launched_at]]/60/60)/24)+DATE(1970,1,1)+(-5/24)</f>
        <v>42398.640925925924</v>
      </c>
      <c r="N3005" t="b">
        <v>0</v>
      </c>
      <c r="O3005">
        <v>17</v>
      </c>
      <c r="P3005" t="b">
        <v>1</v>
      </c>
      <c r="Q3005" t="s">
        <v>8303</v>
      </c>
      <c r="R3005" s="5">
        <f>Table1[[#This Row],[pledged]]/D3005</f>
        <v>1.0116666666666667</v>
      </c>
      <c r="S3005" s="6">
        <f>IFERROR(Table1[[#This Row],[pledged]]/Table1[[#This Row],[backers_count]],0)</f>
        <v>178.52941176470588</v>
      </c>
      <c r="T3005" s="5" t="s">
        <v>8317</v>
      </c>
      <c r="U3005" s="5" t="s">
        <v>8357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 t="str">
        <f>TEXT(((Table1[[#This Row],[deadline]]/60/60)/24)+DATE(1970,1,1),"mmm")</f>
        <v>Nov</v>
      </c>
      <c r="K3006" s="14" t="str">
        <f>TEXT(((Table1[[#This Row],[deadline]]/60/60)/24)+DATE(1970,1,1),"yyyy")</f>
        <v>2014</v>
      </c>
      <c r="L3006">
        <v>1413493724</v>
      </c>
      <c r="M3006">
        <f>((Table1[[#This Row],[launched_at]]/60/60)/24)+DATE(1970,1,1)+(-5/24)</f>
        <v>41928.672731481478</v>
      </c>
      <c r="N3006" t="b">
        <v>0</v>
      </c>
      <c r="O3006">
        <v>277</v>
      </c>
      <c r="P3006" t="b">
        <v>1</v>
      </c>
      <c r="Q3006" t="s">
        <v>8303</v>
      </c>
      <c r="R3006" s="5">
        <f>Table1[[#This Row],[pledged]]/D3006</f>
        <v>1.12815</v>
      </c>
      <c r="S3006" s="6">
        <f>IFERROR(Table1[[#This Row],[pledged]]/Table1[[#This Row],[backers_count]],0)</f>
        <v>162.90974729241879</v>
      </c>
      <c r="T3006" s="5" t="s">
        <v>8317</v>
      </c>
      <c r="U3006" s="5" t="s">
        <v>8357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 t="str">
        <f>TEXT(((Table1[[#This Row],[deadline]]/60/60)/24)+DATE(1970,1,1),"mmm")</f>
        <v>Oct</v>
      </c>
      <c r="K3007" s="14" t="str">
        <f>TEXT(((Table1[[#This Row],[deadline]]/60/60)/24)+DATE(1970,1,1),"yyyy")</f>
        <v>2014</v>
      </c>
      <c r="L3007">
        <v>1410019905</v>
      </c>
      <c r="M3007">
        <f>((Table1[[#This Row],[launched_at]]/60/60)/24)+DATE(1970,1,1)+(-5/24)</f>
        <v>41888.466493055552</v>
      </c>
      <c r="N3007" t="b">
        <v>0</v>
      </c>
      <c r="O3007">
        <v>118</v>
      </c>
      <c r="P3007" t="b">
        <v>1</v>
      </c>
      <c r="Q3007" t="s">
        <v>8303</v>
      </c>
      <c r="R3007" s="5">
        <f>Table1[[#This Row],[pledged]]/D3007</f>
        <v>1.2049622641509434</v>
      </c>
      <c r="S3007" s="6">
        <f>IFERROR(Table1[[#This Row],[pledged]]/Table1[[#This Row],[backers_count]],0)</f>
        <v>108.24237288135593</v>
      </c>
      <c r="T3007" s="5" t="s">
        <v>8317</v>
      </c>
      <c r="U3007" s="5" t="s">
        <v>8357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 t="str">
        <f>TEXT(((Table1[[#This Row],[deadline]]/60/60)/24)+DATE(1970,1,1),"mmm")</f>
        <v>Dec</v>
      </c>
      <c r="K3008" s="14" t="str">
        <f>TEXT(((Table1[[#This Row],[deadline]]/60/60)/24)+DATE(1970,1,1),"yyyy")</f>
        <v>2014</v>
      </c>
      <c r="L3008">
        <v>1415988591</v>
      </c>
      <c r="M3008">
        <f>((Table1[[#This Row],[launched_at]]/60/60)/24)+DATE(1970,1,1)+(-5/24)</f>
        <v>41957.548506944448</v>
      </c>
      <c r="N3008" t="b">
        <v>0</v>
      </c>
      <c r="O3008">
        <v>97</v>
      </c>
      <c r="P3008" t="b">
        <v>1</v>
      </c>
      <c r="Q3008" t="s">
        <v>8303</v>
      </c>
      <c r="R3008" s="5">
        <f>Table1[[#This Row],[pledged]]/D3008</f>
        <v>1.0774999999999999</v>
      </c>
      <c r="S3008" s="6">
        <f>IFERROR(Table1[[#This Row],[pledged]]/Table1[[#This Row],[backers_count]],0)</f>
        <v>88.865979381443296</v>
      </c>
      <c r="T3008" s="5" t="s">
        <v>8317</v>
      </c>
      <c r="U3008" s="5" t="s">
        <v>8357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 t="str">
        <f>TEXT(((Table1[[#This Row],[deadline]]/60/60)/24)+DATE(1970,1,1),"mmm")</f>
        <v>Apr</v>
      </c>
      <c r="K3009" s="14" t="str">
        <f>TEXT(((Table1[[#This Row],[deadline]]/60/60)/24)+DATE(1970,1,1),"yyyy")</f>
        <v>2015</v>
      </c>
      <c r="L3009">
        <v>1428124283</v>
      </c>
      <c r="M3009">
        <f>((Table1[[#This Row],[launched_at]]/60/60)/24)+DATE(1970,1,1)+(-5/24)</f>
        <v>42098.007905092592</v>
      </c>
      <c r="N3009" t="b">
        <v>0</v>
      </c>
      <c r="O3009">
        <v>20</v>
      </c>
      <c r="P3009" t="b">
        <v>1</v>
      </c>
      <c r="Q3009" t="s">
        <v>8303</v>
      </c>
      <c r="R3009" s="5">
        <f>Table1[[#This Row],[pledged]]/D3009</f>
        <v>1.8</v>
      </c>
      <c r="S3009" s="6">
        <f>IFERROR(Table1[[#This Row],[pledged]]/Table1[[#This Row],[backers_count]],0)</f>
        <v>54</v>
      </c>
      <c r="T3009" s="5" t="s">
        <v>8317</v>
      </c>
      <c r="U3009" s="5" t="s">
        <v>8357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 t="str">
        <f>TEXT(((Table1[[#This Row],[deadline]]/60/60)/24)+DATE(1970,1,1),"mmm")</f>
        <v>Jan</v>
      </c>
      <c r="K3010" s="14" t="str">
        <f>TEXT(((Table1[[#This Row],[deadline]]/60/60)/24)+DATE(1970,1,1),"yyyy")</f>
        <v>2016</v>
      </c>
      <c r="L3010">
        <v>1450760719</v>
      </c>
      <c r="M3010">
        <f>((Table1[[#This Row],[launched_at]]/60/60)/24)+DATE(1970,1,1)+(-5/24)</f>
        <v>42360.003692129627</v>
      </c>
      <c r="N3010" t="b">
        <v>0</v>
      </c>
      <c r="O3010">
        <v>26</v>
      </c>
      <c r="P3010" t="b">
        <v>1</v>
      </c>
      <c r="Q3010" t="s">
        <v>8303</v>
      </c>
      <c r="R3010" s="5">
        <f>Table1[[#This Row],[pledged]]/D3010</f>
        <v>1.0116666666666667</v>
      </c>
      <c r="S3010" s="6">
        <f>IFERROR(Table1[[#This Row],[pledged]]/Table1[[#This Row],[backers_count]],0)</f>
        <v>116.73076923076923</v>
      </c>
      <c r="T3010" s="5" t="s">
        <v>8317</v>
      </c>
      <c r="U3010" s="5" t="s">
        <v>8357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 t="str">
        <f>TEXT(((Table1[[#This Row],[deadline]]/60/60)/24)+DATE(1970,1,1),"mmm")</f>
        <v>Nov</v>
      </c>
      <c r="K3011" s="14" t="str">
        <f>TEXT(((Table1[[#This Row],[deadline]]/60/60)/24)+DATE(1970,1,1),"yyyy")</f>
        <v>2014</v>
      </c>
      <c r="L3011">
        <v>1414417240</v>
      </c>
      <c r="M3011">
        <f>((Table1[[#This Row],[launched_at]]/60/60)/24)+DATE(1970,1,1)+(-5/24)</f>
        <v>41939.361574074072</v>
      </c>
      <c r="N3011" t="b">
        <v>0</v>
      </c>
      <c r="O3011">
        <v>128</v>
      </c>
      <c r="P3011" t="b">
        <v>1</v>
      </c>
      <c r="Q3011" t="s">
        <v>8303</v>
      </c>
      <c r="R3011" s="5">
        <f>Table1[[#This Row],[pledged]]/D3011</f>
        <v>1.19756</v>
      </c>
      <c r="S3011" s="6">
        <f>IFERROR(Table1[[#This Row],[pledged]]/Table1[[#This Row],[backers_count]],0)</f>
        <v>233.8984375</v>
      </c>
      <c r="T3011" s="5" t="s">
        <v>8317</v>
      </c>
      <c r="U3011" s="5" t="s">
        <v>8357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 t="str">
        <f>TEXT(((Table1[[#This Row],[deadline]]/60/60)/24)+DATE(1970,1,1),"mmm")</f>
        <v>Feb</v>
      </c>
      <c r="K3012" s="14" t="str">
        <f>TEXT(((Table1[[#This Row],[deadline]]/60/60)/24)+DATE(1970,1,1),"yyyy")</f>
        <v>2015</v>
      </c>
      <c r="L3012">
        <v>1419364719</v>
      </c>
      <c r="M3012">
        <f>((Table1[[#This Row],[launched_at]]/60/60)/24)+DATE(1970,1,1)+(-5/24)</f>
        <v>41996.624062499999</v>
      </c>
      <c r="N3012" t="b">
        <v>0</v>
      </c>
      <c r="O3012">
        <v>15</v>
      </c>
      <c r="P3012" t="b">
        <v>1</v>
      </c>
      <c r="Q3012" t="s">
        <v>8303</v>
      </c>
      <c r="R3012" s="5">
        <f>Table1[[#This Row],[pledged]]/D3012</f>
        <v>1.58</v>
      </c>
      <c r="S3012" s="6">
        <f>IFERROR(Table1[[#This Row],[pledged]]/Table1[[#This Row],[backers_count]],0)</f>
        <v>158</v>
      </c>
      <c r="T3012" s="5" t="s">
        <v>8317</v>
      </c>
      <c r="U3012" s="5" t="s">
        <v>8357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 t="str">
        <f>TEXT(((Table1[[#This Row],[deadline]]/60/60)/24)+DATE(1970,1,1),"mmm")</f>
        <v>Dec</v>
      </c>
      <c r="K3013" s="14" t="str">
        <f>TEXT(((Table1[[#This Row],[deadline]]/60/60)/24)+DATE(1970,1,1),"yyyy")</f>
        <v>2015</v>
      </c>
      <c r="L3013">
        <v>1448536516</v>
      </c>
      <c r="M3013">
        <f>((Table1[[#This Row],[launched_at]]/60/60)/24)+DATE(1970,1,1)+(-5/24)</f>
        <v>42334.260601851849</v>
      </c>
      <c r="N3013" t="b">
        <v>0</v>
      </c>
      <c r="O3013">
        <v>25</v>
      </c>
      <c r="P3013" t="b">
        <v>1</v>
      </c>
      <c r="Q3013" t="s">
        <v>8303</v>
      </c>
      <c r="R3013" s="5">
        <f>Table1[[#This Row],[pledged]]/D3013</f>
        <v>1.2366666666666666</v>
      </c>
      <c r="S3013" s="6">
        <f>IFERROR(Table1[[#This Row],[pledged]]/Table1[[#This Row],[backers_count]],0)</f>
        <v>14.84</v>
      </c>
      <c r="T3013" s="5" t="s">
        <v>8317</v>
      </c>
      <c r="U3013" s="5" t="s">
        <v>8357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 t="str">
        <f>TEXT(((Table1[[#This Row],[deadline]]/60/60)/24)+DATE(1970,1,1),"mmm")</f>
        <v>Feb</v>
      </c>
      <c r="K3014" s="14" t="str">
        <f>TEXT(((Table1[[#This Row],[deadline]]/60/60)/24)+DATE(1970,1,1),"yyyy")</f>
        <v>2015</v>
      </c>
      <c r="L3014">
        <v>1421772730</v>
      </c>
      <c r="M3014">
        <f>((Table1[[#This Row],[launched_at]]/60/60)/24)+DATE(1970,1,1)+(-5/24)</f>
        <v>42024.494560185187</v>
      </c>
      <c r="N3014" t="b">
        <v>0</v>
      </c>
      <c r="O3014">
        <v>55</v>
      </c>
      <c r="P3014" t="b">
        <v>1</v>
      </c>
      <c r="Q3014" t="s">
        <v>8303</v>
      </c>
      <c r="R3014" s="5">
        <f>Table1[[#This Row],[pledged]]/D3014</f>
        <v>1.1712499999999999</v>
      </c>
      <c r="S3014" s="6">
        <f>IFERROR(Table1[[#This Row],[pledged]]/Table1[[#This Row],[backers_count]],0)</f>
        <v>85.181818181818187</v>
      </c>
      <c r="T3014" s="5" t="s">
        <v>8317</v>
      </c>
      <c r="U3014" s="5" t="s">
        <v>8357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 t="str">
        <f>TEXT(((Table1[[#This Row],[deadline]]/60/60)/24)+DATE(1970,1,1),"mmm")</f>
        <v>Jun</v>
      </c>
      <c r="K3015" s="14" t="str">
        <f>TEXT(((Table1[[#This Row],[deadline]]/60/60)/24)+DATE(1970,1,1),"yyyy")</f>
        <v>2015</v>
      </c>
      <c r="L3015">
        <v>1432325049</v>
      </c>
      <c r="M3015">
        <f>((Table1[[#This Row],[launched_at]]/60/60)/24)+DATE(1970,1,1)+(-5/24)</f>
        <v>42146.627881944441</v>
      </c>
      <c r="N3015" t="b">
        <v>0</v>
      </c>
      <c r="O3015">
        <v>107</v>
      </c>
      <c r="P3015" t="b">
        <v>1</v>
      </c>
      <c r="Q3015" t="s">
        <v>8303</v>
      </c>
      <c r="R3015" s="5">
        <f>Table1[[#This Row],[pledged]]/D3015</f>
        <v>1.5696000000000001</v>
      </c>
      <c r="S3015" s="6">
        <f>IFERROR(Table1[[#This Row],[pledged]]/Table1[[#This Row],[backers_count]],0)</f>
        <v>146.69158878504672</v>
      </c>
      <c r="T3015" s="5" t="s">
        <v>8317</v>
      </c>
      <c r="U3015" s="5" t="s">
        <v>8357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 t="str">
        <f>TEXT(((Table1[[#This Row],[deadline]]/60/60)/24)+DATE(1970,1,1),"mmm")</f>
        <v>Nov</v>
      </c>
      <c r="K3016" s="14" t="str">
        <f>TEXT(((Table1[[#This Row],[deadline]]/60/60)/24)+DATE(1970,1,1),"yyyy")</f>
        <v>2014</v>
      </c>
      <c r="L3016">
        <v>1412737080</v>
      </c>
      <c r="M3016">
        <f>((Table1[[#This Row],[launched_at]]/60/60)/24)+DATE(1970,1,1)+(-5/24)</f>
        <v>41919.915277777778</v>
      </c>
      <c r="N3016" t="b">
        <v>0</v>
      </c>
      <c r="O3016">
        <v>557</v>
      </c>
      <c r="P3016" t="b">
        <v>1</v>
      </c>
      <c r="Q3016" t="s">
        <v>8303</v>
      </c>
      <c r="R3016" s="5">
        <f>Table1[[#This Row],[pledged]]/D3016</f>
        <v>1.13104</v>
      </c>
      <c r="S3016" s="6">
        <f>IFERROR(Table1[[#This Row],[pledged]]/Table1[[#This Row],[backers_count]],0)</f>
        <v>50.764811490125673</v>
      </c>
      <c r="T3016" s="5" t="s">
        <v>8317</v>
      </c>
      <c r="U3016" s="5" t="s">
        <v>8357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 t="str">
        <f>TEXT(((Table1[[#This Row],[deadline]]/60/60)/24)+DATE(1970,1,1),"mmm")</f>
        <v>Jun</v>
      </c>
      <c r="K3017" s="14" t="str">
        <f>TEXT(((Table1[[#This Row],[deadline]]/60/60)/24)+DATE(1970,1,1),"yyyy")</f>
        <v>2014</v>
      </c>
      <c r="L3017">
        <v>1401125238</v>
      </c>
      <c r="M3017">
        <f>((Table1[[#This Row],[launched_at]]/60/60)/24)+DATE(1970,1,1)+(-5/24)</f>
        <v>41785.518958333334</v>
      </c>
      <c r="N3017" t="b">
        <v>0</v>
      </c>
      <c r="O3017">
        <v>40</v>
      </c>
      <c r="P3017" t="b">
        <v>1</v>
      </c>
      <c r="Q3017" t="s">
        <v>8303</v>
      </c>
      <c r="R3017" s="5">
        <f>Table1[[#This Row],[pledged]]/D3017</f>
        <v>1.0317647058823529</v>
      </c>
      <c r="S3017" s="6">
        <f>IFERROR(Table1[[#This Row],[pledged]]/Table1[[#This Row],[backers_count]],0)</f>
        <v>87.7</v>
      </c>
      <c r="T3017" s="5" t="s">
        <v>8317</v>
      </c>
      <c r="U3017" s="5" t="s">
        <v>8357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 t="str">
        <f>TEXT(((Table1[[#This Row],[deadline]]/60/60)/24)+DATE(1970,1,1),"mmm")</f>
        <v>Jul</v>
      </c>
      <c r="K3018" s="14" t="str">
        <f>TEXT(((Table1[[#This Row],[deadline]]/60/60)/24)+DATE(1970,1,1),"yyyy")</f>
        <v>2014</v>
      </c>
      <c r="L3018">
        <v>1400504952</v>
      </c>
      <c r="M3018">
        <f>((Table1[[#This Row],[launched_at]]/60/60)/24)+DATE(1970,1,1)+(-5/24)</f>
        <v>41778.339722222219</v>
      </c>
      <c r="N3018" t="b">
        <v>0</v>
      </c>
      <c r="O3018">
        <v>36</v>
      </c>
      <c r="P3018" t="b">
        <v>1</v>
      </c>
      <c r="Q3018" t="s">
        <v>8303</v>
      </c>
      <c r="R3018" s="5">
        <f>Table1[[#This Row],[pledged]]/D3018</f>
        <v>1.0261176470588236</v>
      </c>
      <c r="S3018" s="6">
        <f>IFERROR(Table1[[#This Row],[pledged]]/Table1[[#This Row],[backers_count]],0)</f>
        <v>242.27777777777777</v>
      </c>
      <c r="T3018" s="5" t="s">
        <v>8317</v>
      </c>
      <c r="U3018" s="5" t="s">
        <v>8357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 t="str">
        <f>TEXT(((Table1[[#This Row],[deadline]]/60/60)/24)+DATE(1970,1,1),"mmm")</f>
        <v>Aug</v>
      </c>
      <c r="K3019" s="14" t="str">
        <f>TEXT(((Table1[[#This Row],[deadline]]/60/60)/24)+DATE(1970,1,1),"yyyy")</f>
        <v>2014</v>
      </c>
      <c r="L3019">
        <v>1405974243</v>
      </c>
      <c r="M3019">
        <f>((Table1[[#This Row],[launched_at]]/60/60)/24)+DATE(1970,1,1)+(-5/24)</f>
        <v>41841.641701388886</v>
      </c>
      <c r="N3019" t="b">
        <v>0</v>
      </c>
      <c r="O3019">
        <v>159</v>
      </c>
      <c r="P3019" t="b">
        <v>1</v>
      </c>
      <c r="Q3019" t="s">
        <v>8303</v>
      </c>
      <c r="R3019" s="5">
        <f>Table1[[#This Row],[pledged]]/D3019</f>
        <v>1.0584090909090909</v>
      </c>
      <c r="S3019" s="6">
        <f>IFERROR(Table1[[#This Row],[pledged]]/Table1[[#This Row],[backers_count]],0)</f>
        <v>146.44654088050314</v>
      </c>
      <c r="T3019" s="5" t="s">
        <v>8317</v>
      </c>
      <c r="U3019" s="5" t="s">
        <v>8357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 t="str">
        <f>TEXT(((Table1[[#This Row],[deadline]]/60/60)/24)+DATE(1970,1,1),"mmm")</f>
        <v>Jul</v>
      </c>
      <c r="K3020" s="14" t="str">
        <f>TEXT(((Table1[[#This Row],[deadline]]/60/60)/24)+DATE(1970,1,1),"yyyy")</f>
        <v>2015</v>
      </c>
      <c r="L3020">
        <v>1433747376</v>
      </c>
      <c r="M3020">
        <f>((Table1[[#This Row],[launched_at]]/60/60)/24)+DATE(1970,1,1)+(-5/24)</f>
        <v>42163.090000000004</v>
      </c>
      <c r="N3020" t="b">
        <v>0</v>
      </c>
      <c r="O3020">
        <v>41</v>
      </c>
      <c r="P3020" t="b">
        <v>1</v>
      </c>
      <c r="Q3020" t="s">
        <v>8303</v>
      </c>
      <c r="R3020" s="5">
        <f>Table1[[#This Row],[pledged]]/D3020</f>
        <v>1.0071428571428571</v>
      </c>
      <c r="S3020" s="6">
        <f>IFERROR(Table1[[#This Row],[pledged]]/Table1[[#This Row],[backers_count]],0)</f>
        <v>103.17073170731707</v>
      </c>
      <c r="T3020" s="5" t="s">
        <v>8317</v>
      </c>
      <c r="U3020" s="5" t="s">
        <v>8357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 t="str">
        <f>TEXT(((Table1[[#This Row],[deadline]]/60/60)/24)+DATE(1970,1,1),"mmm")</f>
        <v>May</v>
      </c>
      <c r="K3021" s="14" t="str">
        <f>TEXT(((Table1[[#This Row],[deadline]]/60/60)/24)+DATE(1970,1,1),"yyyy")</f>
        <v>2014</v>
      </c>
      <c r="L3021">
        <v>1398801620</v>
      </c>
      <c r="M3021">
        <f>((Table1[[#This Row],[launched_at]]/60/60)/24)+DATE(1970,1,1)+(-5/24)</f>
        <v>41758.625231481477</v>
      </c>
      <c r="N3021" t="b">
        <v>0</v>
      </c>
      <c r="O3021">
        <v>226</v>
      </c>
      <c r="P3021" t="b">
        <v>1</v>
      </c>
      <c r="Q3021" t="s">
        <v>8303</v>
      </c>
      <c r="R3021" s="5">
        <f>Table1[[#This Row],[pledged]]/D3021</f>
        <v>1.2123333333333333</v>
      </c>
      <c r="S3021" s="6">
        <f>IFERROR(Table1[[#This Row],[pledged]]/Table1[[#This Row],[backers_count]],0)</f>
        <v>80.464601769911511</v>
      </c>
      <c r="T3021" s="5" t="s">
        <v>8317</v>
      </c>
      <c r="U3021" s="5" t="s">
        <v>8357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 t="str">
        <f>TEXT(((Table1[[#This Row],[deadline]]/60/60)/24)+DATE(1970,1,1),"mmm")</f>
        <v>Aug</v>
      </c>
      <c r="K3022" s="14" t="str">
        <f>TEXT(((Table1[[#This Row],[deadline]]/60/60)/24)+DATE(1970,1,1),"yyyy")</f>
        <v>2015</v>
      </c>
      <c r="L3022">
        <v>1434399533</v>
      </c>
      <c r="M3022">
        <f>((Table1[[#This Row],[launched_at]]/60/60)/24)+DATE(1970,1,1)+(-5/24)</f>
        <v>42170.638113425921</v>
      </c>
      <c r="N3022" t="b">
        <v>0</v>
      </c>
      <c r="O3022">
        <v>30</v>
      </c>
      <c r="P3022" t="b">
        <v>1</v>
      </c>
      <c r="Q3022" t="s">
        <v>8303</v>
      </c>
      <c r="R3022" s="5">
        <f>Table1[[#This Row],[pledged]]/D3022</f>
        <v>1.0057142857142858</v>
      </c>
      <c r="S3022" s="6">
        <f>IFERROR(Table1[[#This Row],[pledged]]/Table1[[#This Row],[backers_count]],0)</f>
        <v>234.66666666666666</v>
      </c>
      <c r="T3022" s="5" t="s">
        <v>8317</v>
      </c>
      <c r="U3022" s="5" t="s">
        <v>8357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 t="str">
        <f>TEXT(((Table1[[#This Row],[deadline]]/60/60)/24)+DATE(1970,1,1),"mmm")</f>
        <v>Nov</v>
      </c>
      <c r="K3023" s="14" t="str">
        <f>TEXT(((Table1[[#This Row],[deadline]]/60/60)/24)+DATE(1970,1,1),"yyyy")</f>
        <v>2016</v>
      </c>
      <c r="L3023">
        <v>1476715869</v>
      </c>
      <c r="M3023">
        <f>((Table1[[#This Row],[launched_at]]/60/60)/24)+DATE(1970,1,1)+(-5/24)</f>
        <v>42660.410520833328</v>
      </c>
      <c r="N3023" t="b">
        <v>0</v>
      </c>
      <c r="O3023">
        <v>103</v>
      </c>
      <c r="P3023" t="b">
        <v>1</v>
      </c>
      <c r="Q3023" t="s">
        <v>8303</v>
      </c>
      <c r="R3023" s="5">
        <f>Table1[[#This Row],[pledged]]/D3023</f>
        <v>1.1602222222222223</v>
      </c>
      <c r="S3023" s="6">
        <f>IFERROR(Table1[[#This Row],[pledged]]/Table1[[#This Row],[backers_count]],0)</f>
        <v>50.689320388349515</v>
      </c>
      <c r="T3023" s="5" t="s">
        <v>8317</v>
      </c>
      <c r="U3023" s="5" t="s">
        <v>8357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 t="str">
        <f>TEXT(((Table1[[#This Row],[deadline]]/60/60)/24)+DATE(1970,1,1),"mmm")</f>
        <v>Aug</v>
      </c>
      <c r="K3024" s="14" t="str">
        <f>TEXT(((Table1[[#This Row],[deadline]]/60/60)/24)+DATE(1970,1,1),"yyyy")</f>
        <v>2016</v>
      </c>
      <c r="L3024">
        <v>1468450409</v>
      </c>
      <c r="M3024">
        <f>((Table1[[#This Row],[launched_at]]/60/60)/24)+DATE(1970,1,1)+(-5/24)</f>
        <v>42564.745474537034</v>
      </c>
      <c r="N3024" t="b">
        <v>0</v>
      </c>
      <c r="O3024">
        <v>62</v>
      </c>
      <c r="P3024" t="b">
        <v>1</v>
      </c>
      <c r="Q3024" t="s">
        <v>8303</v>
      </c>
      <c r="R3024" s="5">
        <f>Table1[[#This Row],[pledged]]/D3024</f>
        <v>1.0087999999999999</v>
      </c>
      <c r="S3024" s="6">
        <f>IFERROR(Table1[[#This Row],[pledged]]/Table1[[#This Row],[backers_count]],0)</f>
        <v>162.70967741935485</v>
      </c>
      <c r="T3024" s="5" t="s">
        <v>8317</v>
      </c>
      <c r="U3024" s="5" t="s">
        <v>8357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 t="str">
        <f>TEXT(((Table1[[#This Row],[deadline]]/60/60)/24)+DATE(1970,1,1),"mmm")</f>
        <v>Jun</v>
      </c>
      <c r="K3025" s="14" t="str">
        <f>TEXT(((Table1[[#This Row],[deadline]]/60/60)/24)+DATE(1970,1,1),"yyyy")</f>
        <v>2015</v>
      </c>
      <c r="L3025">
        <v>1430151186</v>
      </c>
      <c r="M3025">
        <f>((Table1[[#This Row],[launched_at]]/60/60)/24)+DATE(1970,1,1)+(-5/24)</f>
        <v>42121.46743055556</v>
      </c>
      <c r="N3025" t="b">
        <v>0</v>
      </c>
      <c r="O3025">
        <v>6</v>
      </c>
      <c r="P3025" t="b">
        <v>1</v>
      </c>
      <c r="Q3025" t="s">
        <v>8303</v>
      </c>
      <c r="R3025" s="5">
        <f>Table1[[#This Row],[pledged]]/D3025</f>
        <v>1.03</v>
      </c>
      <c r="S3025" s="6">
        <f>IFERROR(Table1[[#This Row],[pledged]]/Table1[[#This Row],[backers_count]],0)</f>
        <v>120.16666666666667</v>
      </c>
      <c r="T3025" s="5" t="s">
        <v>8317</v>
      </c>
      <c r="U3025" s="5" t="s">
        <v>8357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 t="str">
        <f>TEXT(((Table1[[#This Row],[deadline]]/60/60)/24)+DATE(1970,1,1),"mmm")</f>
        <v>Oct</v>
      </c>
      <c r="K3026" s="14" t="str">
        <f>TEXT(((Table1[[#This Row],[deadline]]/60/60)/24)+DATE(1970,1,1),"yyyy")</f>
        <v>2012</v>
      </c>
      <c r="L3026">
        <v>1346975475</v>
      </c>
      <c r="M3026">
        <f>((Table1[[#This Row],[launched_at]]/60/60)/24)+DATE(1970,1,1)+(-5/24)</f>
        <v>41158.785590277774</v>
      </c>
      <c r="N3026" t="b">
        <v>0</v>
      </c>
      <c r="O3026">
        <v>182</v>
      </c>
      <c r="P3026" t="b">
        <v>1</v>
      </c>
      <c r="Q3026" t="s">
        <v>8303</v>
      </c>
      <c r="R3026" s="5">
        <f>Table1[[#This Row],[pledged]]/D3026</f>
        <v>2.4641999999999999</v>
      </c>
      <c r="S3026" s="6">
        <f>IFERROR(Table1[[#This Row],[pledged]]/Table1[[#This Row],[backers_count]],0)</f>
        <v>67.697802197802204</v>
      </c>
      <c r="T3026" s="5" t="s">
        <v>8317</v>
      </c>
      <c r="U3026" s="5" t="s">
        <v>8357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 t="str">
        <f>TEXT(((Table1[[#This Row],[deadline]]/60/60)/24)+DATE(1970,1,1),"mmm")</f>
        <v>May</v>
      </c>
      <c r="K3027" s="14" t="str">
        <f>TEXT(((Table1[[#This Row],[deadline]]/60/60)/24)+DATE(1970,1,1),"yyyy")</f>
        <v>2014</v>
      </c>
      <c r="L3027">
        <v>1399032813</v>
      </c>
      <c r="M3027">
        <f>((Table1[[#This Row],[launched_at]]/60/60)/24)+DATE(1970,1,1)+(-5/24)</f>
        <v>41761.301076388889</v>
      </c>
      <c r="N3027" t="b">
        <v>0</v>
      </c>
      <c r="O3027">
        <v>145</v>
      </c>
      <c r="P3027" t="b">
        <v>1</v>
      </c>
      <c r="Q3027" t="s">
        <v>8303</v>
      </c>
      <c r="R3027" s="5">
        <f>Table1[[#This Row],[pledged]]/D3027</f>
        <v>3.0219999999999998</v>
      </c>
      <c r="S3027" s="6">
        <f>IFERROR(Table1[[#This Row],[pledged]]/Table1[[#This Row],[backers_count]],0)</f>
        <v>52.103448275862071</v>
      </c>
      <c r="T3027" s="5" t="s">
        <v>8317</v>
      </c>
      <c r="U3027" s="5" t="s">
        <v>8357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 t="str">
        <f>TEXT(((Table1[[#This Row],[deadline]]/60/60)/24)+DATE(1970,1,1),"mmm")</f>
        <v>Mar</v>
      </c>
      <c r="K3028" s="14" t="str">
        <f>TEXT(((Table1[[#This Row],[deadline]]/60/60)/24)+DATE(1970,1,1),"yyyy")</f>
        <v>2017</v>
      </c>
      <c r="L3028">
        <v>1487329292</v>
      </c>
      <c r="M3028">
        <f>((Table1[[#This Row],[launched_at]]/60/60)/24)+DATE(1970,1,1)+(-5/24)</f>
        <v>42783.251064814809</v>
      </c>
      <c r="N3028" t="b">
        <v>0</v>
      </c>
      <c r="O3028">
        <v>25</v>
      </c>
      <c r="P3028" t="b">
        <v>1</v>
      </c>
      <c r="Q3028" t="s">
        <v>8303</v>
      </c>
      <c r="R3028" s="5">
        <f>Table1[[#This Row],[pledged]]/D3028</f>
        <v>1.4333333333333333</v>
      </c>
      <c r="S3028" s="6">
        <f>IFERROR(Table1[[#This Row],[pledged]]/Table1[[#This Row],[backers_count]],0)</f>
        <v>51.6</v>
      </c>
      <c r="T3028" s="5" t="s">
        <v>8317</v>
      </c>
      <c r="U3028" s="5" t="s">
        <v>8357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 t="str">
        <f>TEXT(((Table1[[#This Row],[deadline]]/60/60)/24)+DATE(1970,1,1),"mmm")</f>
        <v>Mar</v>
      </c>
      <c r="K3029" s="14" t="str">
        <f>TEXT(((Table1[[#This Row],[deadline]]/60/60)/24)+DATE(1970,1,1),"yyyy")</f>
        <v>2015</v>
      </c>
      <c r="L3029">
        <v>1424278451</v>
      </c>
      <c r="M3029">
        <f>((Table1[[#This Row],[launched_at]]/60/60)/24)+DATE(1970,1,1)+(-5/24)</f>
        <v>42053.49596064815</v>
      </c>
      <c r="N3029" t="b">
        <v>0</v>
      </c>
      <c r="O3029">
        <v>320</v>
      </c>
      <c r="P3029" t="b">
        <v>1</v>
      </c>
      <c r="Q3029" t="s">
        <v>8303</v>
      </c>
      <c r="R3029" s="5">
        <f>Table1[[#This Row],[pledged]]/D3029</f>
        <v>1.3144</v>
      </c>
      <c r="S3029" s="6">
        <f>IFERROR(Table1[[#This Row],[pledged]]/Table1[[#This Row],[backers_count]],0)</f>
        <v>164.3</v>
      </c>
      <c r="T3029" s="5" t="s">
        <v>8317</v>
      </c>
      <c r="U3029" s="5" t="s">
        <v>8357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 t="str">
        <f>TEXT(((Table1[[#This Row],[deadline]]/60/60)/24)+DATE(1970,1,1),"mmm")</f>
        <v>Aug</v>
      </c>
      <c r="K3030" s="14" t="str">
        <f>TEXT(((Table1[[#This Row],[deadline]]/60/60)/24)+DATE(1970,1,1),"yyyy")</f>
        <v>2016</v>
      </c>
      <c r="L3030">
        <v>1468650025</v>
      </c>
      <c r="M3030">
        <f>((Table1[[#This Row],[launched_at]]/60/60)/24)+DATE(1970,1,1)+(-5/24)</f>
        <v>42567.055844907409</v>
      </c>
      <c r="N3030" t="b">
        <v>0</v>
      </c>
      <c r="O3030">
        <v>99</v>
      </c>
      <c r="P3030" t="b">
        <v>1</v>
      </c>
      <c r="Q3030" t="s">
        <v>8303</v>
      </c>
      <c r="R3030" s="5">
        <f>Table1[[#This Row],[pledged]]/D3030</f>
        <v>1.6801999999999999</v>
      </c>
      <c r="S3030" s="6">
        <f>IFERROR(Table1[[#This Row],[pledged]]/Table1[[#This Row],[backers_count]],0)</f>
        <v>84.858585858585855</v>
      </c>
      <c r="T3030" s="5" t="s">
        <v>8317</v>
      </c>
      <c r="U3030" s="5" t="s">
        <v>8357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 t="str">
        <f>TEXT(((Table1[[#This Row],[deadline]]/60/60)/24)+DATE(1970,1,1),"mmm")</f>
        <v>Nov</v>
      </c>
      <c r="K3031" s="14" t="str">
        <f>TEXT(((Table1[[#This Row],[deadline]]/60/60)/24)+DATE(1970,1,1),"yyyy")</f>
        <v>2014</v>
      </c>
      <c r="L3031">
        <v>1413824447</v>
      </c>
      <c r="M3031">
        <f>((Table1[[#This Row],[launched_at]]/60/60)/24)+DATE(1970,1,1)+(-5/24)</f>
        <v>41932.500543981478</v>
      </c>
      <c r="N3031" t="b">
        <v>0</v>
      </c>
      <c r="O3031">
        <v>348</v>
      </c>
      <c r="P3031" t="b">
        <v>1</v>
      </c>
      <c r="Q3031" t="s">
        <v>8303</v>
      </c>
      <c r="R3031" s="5">
        <f>Table1[[#This Row],[pledged]]/D3031</f>
        <v>1.0967666666666667</v>
      </c>
      <c r="S3031" s="6">
        <f>IFERROR(Table1[[#This Row],[pledged]]/Table1[[#This Row],[backers_count]],0)</f>
        <v>94.548850574712645</v>
      </c>
      <c r="T3031" s="5" t="s">
        <v>8317</v>
      </c>
      <c r="U3031" s="5" t="s">
        <v>8357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 t="str">
        <f>TEXT(((Table1[[#This Row],[deadline]]/60/60)/24)+DATE(1970,1,1),"mmm")</f>
        <v>Sep</v>
      </c>
      <c r="K3032" s="14" t="str">
        <f>TEXT(((Table1[[#This Row],[deadline]]/60/60)/24)+DATE(1970,1,1),"yyyy")</f>
        <v>2015</v>
      </c>
      <c r="L3032">
        <v>1439834171</v>
      </c>
      <c r="M3032">
        <f>((Table1[[#This Row],[launched_at]]/60/60)/24)+DATE(1970,1,1)+(-5/24)</f>
        <v>42233.5390162037</v>
      </c>
      <c r="N3032" t="b">
        <v>0</v>
      </c>
      <c r="O3032">
        <v>41</v>
      </c>
      <c r="P3032" t="b">
        <v>1</v>
      </c>
      <c r="Q3032" t="s">
        <v>8303</v>
      </c>
      <c r="R3032" s="5">
        <f>Table1[[#This Row],[pledged]]/D3032</f>
        <v>1.0668571428571429</v>
      </c>
      <c r="S3032" s="6">
        <f>IFERROR(Table1[[#This Row],[pledged]]/Table1[[#This Row],[backers_count]],0)</f>
        <v>45.536585365853661</v>
      </c>
      <c r="T3032" s="5" t="s">
        <v>8317</v>
      </c>
      <c r="U3032" s="5" t="s">
        <v>8357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 t="str">
        <f>TEXT(((Table1[[#This Row],[deadline]]/60/60)/24)+DATE(1970,1,1),"mmm")</f>
        <v>Oct</v>
      </c>
      <c r="K3033" s="14" t="str">
        <f>TEXT(((Table1[[#This Row],[deadline]]/60/60)/24)+DATE(1970,1,1),"yyyy")</f>
        <v>2016</v>
      </c>
      <c r="L3033">
        <v>1471295447</v>
      </c>
      <c r="M3033">
        <f>((Table1[[#This Row],[launched_at]]/60/60)/24)+DATE(1970,1,1)+(-5/24)</f>
        <v>42597.674155092587</v>
      </c>
      <c r="N3033" t="b">
        <v>0</v>
      </c>
      <c r="O3033">
        <v>29</v>
      </c>
      <c r="P3033" t="b">
        <v>1</v>
      </c>
      <c r="Q3033" t="s">
        <v>8303</v>
      </c>
      <c r="R3033" s="5">
        <f>Table1[[#This Row],[pledged]]/D3033</f>
        <v>1</v>
      </c>
      <c r="S3033" s="6">
        <f>IFERROR(Table1[[#This Row],[pledged]]/Table1[[#This Row],[backers_count]],0)</f>
        <v>51.724137931034484</v>
      </c>
      <c r="T3033" s="5" t="s">
        <v>8317</v>
      </c>
      <c r="U3033" s="5" t="s">
        <v>8357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 t="str">
        <f>TEXT(((Table1[[#This Row],[deadline]]/60/60)/24)+DATE(1970,1,1),"mmm")</f>
        <v>Sep</v>
      </c>
      <c r="K3034" s="14" t="str">
        <f>TEXT(((Table1[[#This Row],[deadline]]/60/60)/24)+DATE(1970,1,1),"yyyy")</f>
        <v>2015</v>
      </c>
      <c r="L3034">
        <v>1439341459</v>
      </c>
      <c r="M3034">
        <f>((Table1[[#This Row],[launched_at]]/60/60)/24)+DATE(1970,1,1)+(-5/24)</f>
        <v>42227.836331018516</v>
      </c>
      <c r="N3034" t="b">
        <v>0</v>
      </c>
      <c r="O3034">
        <v>25</v>
      </c>
      <c r="P3034" t="b">
        <v>1</v>
      </c>
      <c r="Q3034" t="s">
        <v>8303</v>
      </c>
      <c r="R3034" s="5">
        <f>Table1[[#This Row],[pledged]]/D3034</f>
        <v>1.272</v>
      </c>
      <c r="S3034" s="6">
        <f>IFERROR(Table1[[#This Row],[pledged]]/Table1[[#This Row],[backers_count]],0)</f>
        <v>50.88</v>
      </c>
      <c r="T3034" s="5" t="s">
        <v>8317</v>
      </c>
      <c r="U3034" s="5" t="s">
        <v>8357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 t="str">
        <f>TEXT(((Table1[[#This Row],[deadline]]/60/60)/24)+DATE(1970,1,1),"mmm")</f>
        <v>Aug</v>
      </c>
      <c r="K3035" s="14" t="str">
        <f>TEXT(((Table1[[#This Row],[deadline]]/60/60)/24)+DATE(1970,1,1),"yyyy")</f>
        <v>2016</v>
      </c>
      <c r="L3035">
        <v>1468895925</v>
      </c>
      <c r="M3035">
        <f>((Table1[[#This Row],[launched_at]]/60/60)/24)+DATE(1970,1,1)+(-5/24)</f>
        <v>42569.901909722219</v>
      </c>
      <c r="N3035" t="b">
        <v>0</v>
      </c>
      <c r="O3035">
        <v>23</v>
      </c>
      <c r="P3035" t="b">
        <v>1</v>
      </c>
      <c r="Q3035" t="s">
        <v>8303</v>
      </c>
      <c r="R3035" s="5">
        <f>Table1[[#This Row],[pledged]]/D3035</f>
        <v>1.4653333333333334</v>
      </c>
      <c r="S3035" s="6">
        <f>IFERROR(Table1[[#This Row],[pledged]]/Table1[[#This Row],[backers_count]],0)</f>
        <v>191.13043478260869</v>
      </c>
      <c r="T3035" s="5" t="s">
        <v>8317</v>
      </c>
      <c r="U3035" s="5" t="s">
        <v>8357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 t="str">
        <f>TEXT(((Table1[[#This Row],[deadline]]/60/60)/24)+DATE(1970,1,1),"mmm")</f>
        <v>Nov</v>
      </c>
      <c r="K3036" s="14" t="str">
        <f>TEXT(((Table1[[#This Row],[deadline]]/60/60)/24)+DATE(1970,1,1),"yyyy")</f>
        <v>2016</v>
      </c>
      <c r="L3036">
        <v>1475326255</v>
      </c>
      <c r="M3036">
        <f>((Table1[[#This Row],[launched_at]]/60/60)/24)+DATE(1970,1,1)+(-5/24)</f>
        <v>42644.327025462961</v>
      </c>
      <c r="N3036" t="b">
        <v>0</v>
      </c>
      <c r="O3036">
        <v>1260</v>
      </c>
      <c r="P3036" t="b">
        <v>1</v>
      </c>
      <c r="Q3036" t="s">
        <v>8303</v>
      </c>
      <c r="R3036" s="5">
        <f>Table1[[#This Row],[pledged]]/D3036</f>
        <v>1.1253599999999999</v>
      </c>
      <c r="S3036" s="6">
        <f>IFERROR(Table1[[#This Row],[pledged]]/Table1[[#This Row],[backers_count]],0)</f>
        <v>89.314285714285717</v>
      </c>
      <c r="T3036" s="5" t="s">
        <v>8317</v>
      </c>
      <c r="U3036" s="5" t="s">
        <v>8357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 t="str">
        <f>TEXT(((Table1[[#This Row],[deadline]]/60/60)/24)+DATE(1970,1,1),"mmm")</f>
        <v>May</v>
      </c>
      <c r="K3037" s="14" t="str">
        <f>TEXT(((Table1[[#This Row],[deadline]]/60/60)/24)+DATE(1970,1,1),"yyyy")</f>
        <v>2013</v>
      </c>
      <c r="L3037">
        <v>1365082009</v>
      </c>
      <c r="M3037">
        <f>((Table1[[#This Row],[launched_at]]/60/60)/24)+DATE(1970,1,1)+(-5/24)</f>
        <v>41368.351956018516</v>
      </c>
      <c r="N3037" t="b">
        <v>0</v>
      </c>
      <c r="O3037">
        <v>307</v>
      </c>
      <c r="P3037" t="b">
        <v>1</v>
      </c>
      <c r="Q3037" t="s">
        <v>8303</v>
      </c>
      <c r="R3037" s="5">
        <f>Table1[[#This Row],[pledged]]/D3037</f>
        <v>1.0878684000000001</v>
      </c>
      <c r="S3037" s="6">
        <f>IFERROR(Table1[[#This Row],[pledged]]/Table1[[#This Row],[backers_count]],0)</f>
        <v>88.588631921824103</v>
      </c>
      <c r="T3037" s="5" t="s">
        <v>8317</v>
      </c>
      <c r="U3037" s="5" t="s">
        <v>8357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 t="str">
        <f>TEXT(((Table1[[#This Row],[deadline]]/60/60)/24)+DATE(1970,1,1),"mmm")</f>
        <v>Aug</v>
      </c>
      <c r="K3038" s="14" t="str">
        <f>TEXT(((Table1[[#This Row],[deadline]]/60/60)/24)+DATE(1970,1,1),"yyyy")</f>
        <v>2013</v>
      </c>
      <c r="L3038">
        <v>1373568644</v>
      </c>
      <c r="M3038">
        <f>((Table1[[#This Row],[launched_at]]/60/60)/24)+DATE(1970,1,1)+(-5/24)</f>
        <v>41466.576898148145</v>
      </c>
      <c r="N3038" t="b">
        <v>0</v>
      </c>
      <c r="O3038">
        <v>329</v>
      </c>
      <c r="P3038" t="b">
        <v>1</v>
      </c>
      <c r="Q3038" t="s">
        <v>8303</v>
      </c>
      <c r="R3038" s="5">
        <f>Table1[[#This Row],[pledged]]/D3038</f>
        <v>1.26732</v>
      </c>
      <c r="S3038" s="6">
        <f>IFERROR(Table1[[#This Row],[pledged]]/Table1[[#This Row],[backers_count]],0)</f>
        <v>96.300911854103347</v>
      </c>
      <c r="T3038" s="5" t="s">
        <v>8317</v>
      </c>
      <c r="U3038" s="5" t="s">
        <v>8357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 t="str">
        <f>TEXT(((Table1[[#This Row],[deadline]]/60/60)/24)+DATE(1970,1,1),"mmm")</f>
        <v>Oct</v>
      </c>
      <c r="K3039" s="14" t="str">
        <f>TEXT(((Table1[[#This Row],[deadline]]/60/60)/24)+DATE(1970,1,1),"yyyy")</f>
        <v>2010</v>
      </c>
      <c r="L3039">
        <v>1279574773</v>
      </c>
      <c r="M3039">
        <f>((Table1[[#This Row],[launched_at]]/60/60)/24)+DATE(1970,1,1)+(-5/24)</f>
        <v>40378.684872685182</v>
      </c>
      <c r="N3039" t="b">
        <v>0</v>
      </c>
      <c r="O3039">
        <v>32</v>
      </c>
      <c r="P3039" t="b">
        <v>1</v>
      </c>
      <c r="Q3039" t="s">
        <v>8303</v>
      </c>
      <c r="R3039" s="5">
        <f>Table1[[#This Row],[pledged]]/D3039</f>
        <v>2.1320000000000001</v>
      </c>
      <c r="S3039" s="6">
        <f>IFERROR(Table1[[#This Row],[pledged]]/Table1[[#This Row],[backers_count]],0)</f>
        <v>33.3125</v>
      </c>
      <c r="T3039" s="5" t="s">
        <v>8317</v>
      </c>
      <c r="U3039" s="5" t="s">
        <v>8357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 t="str">
        <f>TEXT(((Table1[[#This Row],[deadline]]/60/60)/24)+DATE(1970,1,1),"mmm")</f>
        <v>Mar</v>
      </c>
      <c r="K3040" s="14" t="str">
        <f>TEXT(((Table1[[#This Row],[deadline]]/60/60)/24)+DATE(1970,1,1),"yyyy")</f>
        <v>2016</v>
      </c>
      <c r="L3040">
        <v>1451887397</v>
      </c>
      <c r="M3040">
        <f>((Table1[[#This Row],[launched_at]]/60/60)/24)+DATE(1970,1,1)+(-5/24)</f>
        <v>42373.043946759259</v>
      </c>
      <c r="N3040" t="b">
        <v>0</v>
      </c>
      <c r="O3040">
        <v>27</v>
      </c>
      <c r="P3040" t="b">
        <v>1</v>
      </c>
      <c r="Q3040" t="s">
        <v>8303</v>
      </c>
      <c r="R3040" s="5">
        <f>Table1[[#This Row],[pledged]]/D3040</f>
        <v>1.0049999999999999</v>
      </c>
      <c r="S3040" s="6">
        <f>IFERROR(Table1[[#This Row],[pledged]]/Table1[[#This Row],[backers_count]],0)</f>
        <v>37.222222222222221</v>
      </c>
      <c r="T3040" s="5" t="s">
        <v>8317</v>
      </c>
      <c r="U3040" s="5" t="s">
        <v>8357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 t="str">
        <f>TEXT(((Table1[[#This Row],[deadline]]/60/60)/24)+DATE(1970,1,1),"mmm")</f>
        <v>Dec</v>
      </c>
      <c r="K3041" s="14" t="str">
        <f>TEXT(((Table1[[#This Row],[deadline]]/60/60)/24)+DATE(1970,1,1),"yyyy")</f>
        <v>2013</v>
      </c>
      <c r="L3041">
        <v>1386011038</v>
      </c>
      <c r="M3041">
        <f>((Table1[[#This Row],[launched_at]]/60/60)/24)+DATE(1970,1,1)+(-5/24)</f>
        <v>41610.586087962962</v>
      </c>
      <c r="N3041" t="b">
        <v>0</v>
      </c>
      <c r="O3041">
        <v>236</v>
      </c>
      <c r="P3041" t="b">
        <v>1</v>
      </c>
      <c r="Q3041" t="s">
        <v>8303</v>
      </c>
      <c r="R3041" s="5">
        <f>Table1[[#This Row],[pledged]]/D3041</f>
        <v>1.0871389999999999</v>
      </c>
      <c r="S3041" s="6">
        <f>IFERROR(Table1[[#This Row],[pledged]]/Table1[[#This Row],[backers_count]],0)</f>
        <v>92.130423728813554</v>
      </c>
      <c r="T3041" s="5" t="s">
        <v>8317</v>
      </c>
      <c r="U3041" s="5" t="s">
        <v>8357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 t="str">
        <f>TEXT(((Table1[[#This Row],[deadline]]/60/60)/24)+DATE(1970,1,1),"mmm")</f>
        <v>Jun</v>
      </c>
      <c r="K3042" s="14" t="str">
        <f>TEXT(((Table1[[#This Row],[deadline]]/60/60)/24)+DATE(1970,1,1),"yyyy")</f>
        <v>2015</v>
      </c>
      <c r="L3042">
        <v>1434999621</v>
      </c>
      <c r="M3042">
        <f>((Table1[[#This Row],[launched_at]]/60/60)/24)+DATE(1970,1,1)+(-5/24)</f>
        <v>42177.583576388883</v>
      </c>
      <c r="N3042" t="b">
        <v>0</v>
      </c>
      <c r="O3042">
        <v>42</v>
      </c>
      <c r="P3042" t="b">
        <v>1</v>
      </c>
      <c r="Q3042" t="s">
        <v>8303</v>
      </c>
      <c r="R3042" s="5">
        <f>Table1[[#This Row],[pledged]]/D3042</f>
        <v>1.075</v>
      </c>
      <c r="S3042" s="6">
        <f>IFERROR(Table1[[#This Row],[pledged]]/Table1[[#This Row],[backers_count]],0)</f>
        <v>76.785714285714292</v>
      </c>
      <c r="T3042" s="5" t="s">
        <v>8317</v>
      </c>
      <c r="U3042" s="5" t="s">
        <v>8357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 t="str">
        <f>TEXT(((Table1[[#This Row],[deadline]]/60/60)/24)+DATE(1970,1,1),"mmm")</f>
        <v>Jan</v>
      </c>
      <c r="K3043" s="14" t="str">
        <f>TEXT(((Table1[[#This Row],[deadline]]/60/60)/24)+DATE(1970,1,1),"yyyy")</f>
        <v>2016</v>
      </c>
      <c r="L3043">
        <v>1450731048</v>
      </c>
      <c r="M3043">
        <f>((Table1[[#This Row],[launched_at]]/60/60)/24)+DATE(1970,1,1)+(-5/24)</f>
        <v>42359.660277777781</v>
      </c>
      <c r="N3043" t="b">
        <v>0</v>
      </c>
      <c r="O3043">
        <v>95</v>
      </c>
      <c r="P3043" t="b">
        <v>1</v>
      </c>
      <c r="Q3043" t="s">
        <v>8303</v>
      </c>
      <c r="R3043" s="5">
        <f>Table1[[#This Row],[pledged]]/D3043</f>
        <v>1.1048192771084338</v>
      </c>
      <c r="S3043" s="6">
        <f>IFERROR(Table1[[#This Row],[pledged]]/Table1[[#This Row],[backers_count]],0)</f>
        <v>96.526315789473685</v>
      </c>
      <c r="T3043" s="5" t="s">
        <v>8317</v>
      </c>
      <c r="U3043" s="5" t="s">
        <v>8357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 t="str">
        <f>TEXT(((Table1[[#This Row],[deadline]]/60/60)/24)+DATE(1970,1,1),"mmm")</f>
        <v>Oct</v>
      </c>
      <c r="K3044" s="14" t="str">
        <f>TEXT(((Table1[[#This Row],[deadline]]/60/60)/24)+DATE(1970,1,1),"yyyy")</f>
        <v>2015</v>
      </c>
      <c r="L3044">
        <v>1441557047</v>
      </c>
      <c r="M3044">
        <f>((Table1[[#This Row],[launched_at]]/60/60)/24)+DATE(1970,1,1)+(-5/24)</f>
        <v>42253.479710648149</v>
      </c>
      <c r="N3044" t="b">
        <v>0</v>
      </c>
      <c r="O3044">
        <v>37</v>
      </c>
      <c r="P3044" t="b">
        <v>1</v>
      </c>
      <c r="Q3044" t="s">
        <v>8303</v>
      </c>
      <c r="R3044" s="5">
        <f>Table1[[#This Row],[pledged]]/D3044</f>
        <v>1.28</v>
      </c>
      <c r="S3044" s="6">
        <f>IFERROR(Table1[[#This Row],[pledged]]/Table1[[#This Row],[backers_count]],0)</f>
        <v>51.891891891891895</v>
      </c>
      <c r="T3044" s="5" t="s">
        <v>8317</v>
      </c>
      <c r="U3044" s="5" t="s">
        <v>8357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 t="str">
        <f>TEXT(((Table1[[#This Row],[deadline]]/60/60)/24)+DATE(1970,1,1),"mmm")</f>
        <v>Apr</v>
      </c>
      <c r="K3045" s="14" t="str">
        <f>TEXT(((Table1[[#This Row],[deadline]]/60/60)/24)+DATE(1970,1,1),"yyyy")</f>
        <v>2015</v>
      </c>
      <c r="L3045">
        <v>1426815699</v>
      </c>
      <c r="M3045">
        <f>((Table1[[#This Row],[launched_at]]/60/60)/24)+DATE(1970,1,1)+(-5/24)</f>
        <v>42082.862256944441</v>
      </c>
      <c r="N3045" t="b">
        <v>0</v>
      </c>
      <c r="O3045">
        <v>128</v>
      </c>
      <c r="P3045" t="b">
        <v>1</v>
      </c>
      <c r="Q3045" t="s">
        <v>8303</v>
      </c>
      <c r="R3045" s="5">
        <f>Table1[[#This Row],[pledged]]/D3045</f>
        <v>1.1000666666666667</v>
      </c>
      <c r="S3045" s="6">
        <f>IFERROR(Table1[[#This Row],[pledged]]/Table1[[#This Row],[backers_count]],0)</f>
        <v>128.9140625</v>
      </c>
      <c r="T3045" s="5" t="s">
        <v>8317</v>
      </c>
      <c r="U3045" s="5" t="s">
        <v>8357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 t="str">
        <f>TEXT(((Table1[[#This Row],[deadline]]/60/60)/24)+DATE(1970,1,1),"mmm")</f>
        <v>Feb</v>
      </c>
      <c r="K3046" s="14" t="str">
        <f>TEXT(((Table1[[#This Row],[deadline]]/60/60)/24)+DATE(1970,1,1),"yyyy")</f>
        <v>2016</v>
      </c>
      <c r="L3046">
        <v>1453137998</v>
      </c>
      <c r="M3046">
        <f>((Table1[[#This Row],[launched_at]]/60/60)/24)+DATE(1970,1,1)+(-5/24)</f>
        <v>42387.518495370365</v>
      </c>
      <c r="N3046" t="b">
        <v>0</v>
      </c>
      <c r="O3046">
        <v>156</v>
      </c>
      <c r="P3046" t="b">
        <v>1</v>
      </c>
      <c r="Q3046" t="s">
        <v>8303</v>
      </c>
      <c r="R3046" s="5">
        <f>Table1[[#This Row],[pledged]]/D3046</f>
        <v>1.0934166666666667</v>
      </c>
      <c r="S3046" s="6">
        <f>IFERROR(Table1[[#This Row],[pledged]]/Table1[[#This Row],[backers_count]],0)</f>
        <v>84.108974358974365</v>
      </c>
      <c r="T3046" s="5" t="s">
        <v>8317</v>
      </c>
      <c r="U3046" s="5" t="s">
        <v>8357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 t="str">
        <f>TEXT(((Table1[[#This Row],[deadline]]/60/60)/24)+DATE(1970,1,1),"mmm")</f>
        <v>Aug</v>
      </c>
      <c r="K3047" s="14" t="str">
        <f>TEXT(((Table1[[#This Row],[deadline]]/60/60)/24)+DATE(1970,1,1),"yyyy")</f>
        <v>2014</v>
      </c>
      <c r="L3047">
        <v>1406087055</v>
      </c>
      <c r="M3047">
        <f>((Table1[[#This Row],[launched_at]]/60/60)/24)+DATE(1970,1,1)+(-5/24)</f>
        <v>41842.947395833333</v>
      </c>
      <c r="N3047" t="b">
        <v>0</v>
      </c>
      <c r="O3047">
        <v>64</v>
      </c>
      <c r="P3047" t="b">
        <v>1</v>
      </c>
      <c r="Q3047" t="s">
        <v>8303</v>
      </c>
      <c r="R3047" s="5">
        <f>Table1[[#This Row],[pledged]]/D3047</f>
        <v>1.3270650000000002</v>
      </c>
      <c r="S3047" s="6">
        <f>IFERROR(Table1[[#This Row],[pledged]]/Table1[[#This Row],[backers_count]],0)</f>
        <v>82.941562500000003</v>
      </c>
      <c r="T3047" s="5" t="s">
        <v>8317</v>
      </c>
      <c r="U3047" s="5" t="s">
        <v>8357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 t="str">
        <f>TEXT(((Table1[[#This Row],[deadline]]/60/60)/24)+DATE(1970,1,1),"mmm")</f>
        <v>Sep</v>
      </c>
      <c r="K3048" s="14" t="str">
        <f>TEXT(((Table1[[#This Row],[deadline]]/60/60)/24)+DATE(1970,1,1),"yyyy")</f>
        <v>2014</v>
      </c>
      <c r="L3048">
        <v>1407784586</v>
      </c>
      <c r="M3048">
        <f>((Table1[[#This Row],[launched_at]]/60/60)/24)+DATE(1970,1,1)+(-5/24)</f>
        <v>41862.59474537037</v>
      </c>
      <c r="N3048" t="b">
        <v>0</v>
      </c>
      <c r="O3048">
        <v>58</v>
      </c>
      <c r="P3048" t="b">
        <v>1</v>
      </c>
      <c r="Q3048" t="s">
        <v>8303</v>
      </c>
      <c r="R3048" s="5">
        <f>Table1[[#This Row],[pledged]]/D3048</f>
        <v>1.9084810126582279</v>
      </c>
      <c r="S3048" s="6">
        <f>IFERROR(Table1[[#This Row],[pledged]]/Table1[[#This Row],[backers_count]],0)</f>
        <v>259.94827586206895</v>
      </c>
      <c r="T3048" s="5" t="s">
        <v>8317</v>
      </c>
      <c r="U3048" s="5" t="s">
        <v>8357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 t="str">
        <f>TEXT(((Table1[[#This Row],[deadline]]/60/60)/24)+DATE(1970,1,1),"mmm")</f>
        <v>Apr</v>
      </c>
      <c r="K3049" s="14" t="str">
        <f>TEXT(((Table1[[#This Row],[deadline]]/60/60)/24)+DATE(1970,1,1),"yyyy")</f>
        <v>2016</v>
      </c>
      <c r="L3049">
        <v>1457999054</v>
      </c>
      <c r="M3049">
        <f>((Table1[[#This Row],[launched_at]]/60/60)/24)+DATE(1970,1,1)+(-5/24)</f>
        <v>42443.780717592592</v>
      </c>
      <c r="N3049" t="b">
        <v>0</v>
      </c>
      <c r="O3049">
        <v>20</v>
      </c>
      <c r="P3049" t="b">
        <v>1</v>
      </c>
      <c r="Q3049" t="s">
        <v>8303</v>
      </c>
      <c r="R3049" s="5">
        <f>Table1[[#This Row],[pledged]]/D3049</f>
        <v>1.49</v>
      </c>
      <c r="S3049" s="6">
        <f>IFERROR(Table1[[#This Row],[pledged]]/Table1[[#This Row],[backers_count]],0)</f>
        <v>37.25</v>
      </c>
      <c r="T3049" s="5" t="s">
        <v>8317</v>
      </c>
      <c r="U3049" s="5" t="s">
        <v>8357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 t="str">
        <f>TEXT(((Table1[[#This Row],[deadline]]/60/60)/24)+DATE(1970,1,1),"mmm")</f>
        <v>Dec</v>
      </c>
      <c r="K3050" s="14" t="str">
        <f>TEXT(((Table1[[#This Row],[deadline]]/60/60)/24)+DATE(1970,1,1),"yyyy")</f>
        <v>2014</v>
      </c>
      <c r="L3050">
        <v>1417556262</v>
      </c>
      <c r="M3050">
        <f>((Table1[[#This Row],[launched_at]]/60/60)/24)+DATE(1970,1,1)+(-5/24)</f>
        <v>41975.692847222213</v>
      </c>
      <c r="N3050" t="b">
        <v>0</v>
      </c>
      <c r="O3050">
        <v>47</v>
      </c>
      <c r="P3050" t="b">
        <v>1</v>
      </c>
      <c r="Q3050" t="s">
        <v>8303</v>
      </c>
      <c r="R3050" s="5">
        <f>Table1[[#This Row],[pledged]]/D3050</f>
        <v>1.6639999999999999</v>
      </c>
      <c r="S3050" s="6">
        <f>IFERROR(Table1[[#This Row],[pledged]]/Table1[[#This Row],[backers_count]],0)</f>
        <v>177.02127659574469</v>
      </c>
      <c r="T3050" s="5" t="s">
        <v>8317</v>
      </c>
      <c r="U3050" s="5" t="s">
        <v>8357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 t="str">
        <f>TEXT(((Table1[[#This Row],[deadline]]/60/60)/24)+DATE(1970,1,1),"mmm")</f>
        <v>Jun</v>
      </c>
      <c r="K3051" s="14" t="str">
        <f>TEXT(((Table1[[#This Row],[deadline]]/60/60)/24)+DATE(1970,1,1),"yyyy")</f>
        <v>2015</v>
      </c>
      <c r="L3051">
        <v>1431649255</v>
      </c>
      <c r="M3051">
        <f>((Table1[[#This Row],[launched_at]]/60/60)/24)+DATE(1970,1,1)+(-5/24)</f>
        <v>42138.806192129625</v>
      </c>
      <c r="N3051" t="b">
        <v>0</v>
      </c>
      <c r="O3051">
        <v>54</v>
      </c>
      <c r="P3051" t="b">
        <v>1</v>
      </c>
      <c r="Q3051" t="s">
        <v>8303</v>
      </c>
      <c r="R3051" s="5">
        <f>Table1[[#This Row],[pledged]]/D3051</f>
        <v>1.0666666666666667</v>
      </c>
      <c r="S3051" s="6">
        <f>IFERROR(Table1[[#This Row],[pledged]]/Table1[[#This Row],[backers_count]],0)</f>
        <v>74.074074074074076</v>
      </c>
      <c r="T3051" s="5" t="s">
        <v>8317</v>
      </c>
      <c r="U3051" s="5" t="s">
        <v>8357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 t="str">
        <f>TEXT(((Table1[[#This Row],[deadline]]/60/60)/24)+DATE(1970,1,1),"mmm")</f>
        <v>May</v>
      </c>
      <c r="K3052" s="14" t="str">
        <f>TEXT(((Table1[[#This Row],[deadline]]/60/60)/24)+DATE(1970,1,1),"yyyy")</f>
        <v>2016</v>
      </c>
      <c r="L3052">
        <v>1459828960</v>
      </c>
      <c r="M3052">
        <f>((Table1[[#This Row],[launched_at]]/60/60)/24)+DATE(1970,1,1)+(-5/24)</f>
        <v>42464.960185185184</v>
      </c>
      <c r="N3052" t="b">
        <v>0</v>
      </c>
      <c r="O3052">
        <v>9</v>
      </c>
      <c r="P3052" t="b">
        <v>1</v>
      </c>
      <c r="Q3052" t="s">
        <v>8303</v>
      </c>
      <c r="R3052" s="5">
        <f>Table1[[#This Row],[pledged]]/D3052</f>
        <v>1.06</v>
      </c>
      <c r="S3052" s="6">
        <f>IFERROR(Table1[[#This Row],[pledged]]/Table1[[#This Row],[backers_count]],0)</f>
        <v>70.666666666666671</v>
      </c>
      <c r="T3052" s="5" t="s">
        <v>8317</v>
      </c>
      <c r="U3052" s="5" t="s">
        <v>8357</v>
      </c>
    </row>
    <row r="3053" spans="1:21" ht="45" x14ac:dyDescent="0.2">
      <c r="A3053">
        <v>1090</v>
      </c>
      <c r="B3053" s="3" t="s">
        <v>1091</v>
      </c>
      <c r="C3053" s="3" t="s">
        <v>5200</v>
      </c>
      <c r="D3053">
        <v>12999</v>
      </c>
      <c r="E3053">
        <v>5</v>
      </c>
      <c r="F3053" t="s">
        <v>8221</v>
      </c>
      <c r="G3053" t="s">
        <v>8226</v>
      </c>
      <c r="H3053" t="s">
        <v>8248</v>
      </c>
      <c r="I3053">
        <v>1432873653</v>
      </c>
      <c r="J3053" s="14" t="str">
        <f>TEXT(((Table1[[#This Row],[deadline]]/60/60)/24)+DATE(1970,1,1),"mmm")</f>
        <v>May</v>
      </c>
      <c r="K3053" s="14" t="str">
        <f>TEXT(((Table1[[#This Row],[deadline]]/60/60)/24)+DATE(1970,1,1),"yyyy")</f>
        <v>2015</v>
      </c>
      <c r="L3053">
        <v>1430281653</v>
      </c>
      <c r="M3053">
        <f>((Table1[[#This Row],[launched_at]]/60/60)/24)+DATE(1970,1,1)+(-5/24)</f>
        <v>42122.977465277778</v>
      </c>
      <c r="N3053" t="b">
        <v>0</v>
      </c>
      <c r="O3053">
        <v>1</v>
      </c>
      <c r="P3053" t="b">
        <v>0</v>
      </c>
      <c r="Q3053" t="s">
        <v>8282</v>
      </c>
      <c r="R3053" s="5">
        <f>Table1[[#This Row],[pledged]]/D3053</f>
        <v>3.8464497269020693E-4</v>
      </c>
      <c r="S3053" s="6">
        <f>IFERROR(Table1[[#This Row],[pledged]]/Table1[[#This Row],[backers_count]],0)</f>
        <v>5</v>
      </c>
      <c r="T3053" s="5" t="s">
        <v>8333</v>
      </c>
      <c r="U3053" s="5" t="s">
        <v>8334</v>
      </c>
    </row>
    <row r="3054" spans="1:21" ht="45" x14ac:dyDescent="0.2">
      <c r="A3054">
        <v>1113</v>
      </c>
      <c r="B3054" s="3" t="s">
        <v>1114</v>
      </c>
      <c r="C3054" s="3" t="s">
        <v>5223</v>
      </c>
      <c r="D3054">
        <v>1000</v>
      </c>
      <c r="E3054">
        <v>5</v>
      </c>
      <c r="F3054" t="s">
        <v>8221</v>
      </c>
      <c r="G3054" t="s">
        <v>8225</v>
      </c>
      <c r="H3054" t="s">
        <v>8247</v>
      </c>
      <c r="I3054">
        <v>1408058820</v>
      </c>
      <c r="J3054" s="14" t="str">
        <f>TEXT(((Table1[[#This Row],[deadline]]/60/60)/24)+DATE(1970,1,1),"mmm")</f>
        <v>Aug</v>
      </c>
      <c r="K3054" s="14" t="str">
        <f>TEXT(((Table1[[#This Row],[deadline]]/60/60)/24)+DATE(1970,1,1),"yyyy")</f>
        <v>2014</v>
      </c>
      <c r="L3054">
        <v>1405466820</v>
      </c>
      <c r="M3054">
        <f>((Table1[[#This Row],[launched_at]]/60/60)/24)+DATE(1970,1,1)+(-5/24)</f>
        <v>41835.768749999996</v>
      </c>
      <c r="N3054" t="b">
        <v>0</v>
      </c>
      <c r="O3054">
        <v>1</v>
      </c>
      <c r="P3054" t="b">
        <v>0</v>
      </c>
      <c r="Q3054" t="s">
        <v>8282</v>
      </c>
      <c r="R3054" s="5">
        <f>Table1[[#This Row],[pledged]]/D3054</f>
        <v>5.0000000000000001E-3</v>
      </c>
      <c r="S3054" s="6">
        <f>IFERROR(Table1[[#This Row],[pledged]]/Table1[[#This Row],[backers_count]],0)</f>
        <v>5</v>
      </c>
      <c r="T3054" s="5" t="s">
        <v>8333</v>
      </c>
      <c r="U3054" s="5" t="s">
        <v>8334</v>
      </c>
    </row>
    <row r="3055" spans="1:21" ht="45" x14ac:dyDescent="0.2">
      <c r="A3055">
        <v>1119</v>
      </c>
      <c r="B3055" s="3" t="s">
        <v>1120</v>
      </c>
      <c r="C3055" s="3" t="s">
        <v>5229</v>
      </c>
      <c r="D3055">
        <v>2100</v>
      </c>
      <c r="E3055">
        <v>5</v>
      </c>
      <c r="F3055" t="s">
        <v>8221</v>
      </c>
      <c r="G3055" t="s">
        <v>8224</v>
      </c>
      <c r="H3055" t="s">
        <v>8246</v>
      </c>
      <c r="I3055">
        <v>1396810864</v>
      </c>
      <c r="J3055" s="14" t="str">
        <f>TEXT(((Table1[[#This Row],[deadline]]/60/60)/24)+DATE(1970,1,1),"mmm")</f>
        <v>Apr</v>
      </c>
      <c r="K3055" s="14" t="str">
        <f>TEXT(((Table1[[#This Row],[deadline]]/60/60)/24)+DATE(1970,1,1),"yyyy")</f>
        <v>2014</v>
      </c>
      <c r="L3055">
        <v>1395687664</v>
      </c>
      <c r="M3055">
        <f>((Table1[[#This Row],[launched_at]]/60/60)/24)+DATE(1970,1,1)+(-5/24)</f>
        <v>41722.584074074075</v>
      </c>
      <c r="N3055" t="b">
        <v>0</v>
      </c>
      <c r="O3055">
        <v>1</v>
      </c>
      <c r="P3055" t="b">
        <v>0</v>
      </c>
      <c r="Q3055" t="s">
        <v>8282</v>
      </c>
      <c r="R3055" s="5">
        <f>Table1[[#This Row],[pledged]]/D3055</f>
        <v>2.3809523809523812E-3</v>
      </c>
      <c r="S3055" s="6">
        <f>IFERROR(Table1[[#This Row],[pledged]]/Table1[[#This Row],[backers_count]],0)</f>
        <v>5</v>
      </c>
      <c r="T3055" s="5" t="s">
        <v>8333</v>
      </c>
      <c r="U3055" s="5" t="s">
        <v>8334</v>
      </c>
    </row>
    <row r="3056" spans="1:21" ht="45" x14ac:dyDescent="0.2">
      <c r="A3056">
        <v>1139</v>
      </c>
      <c r="B3056" s="3" t="s">
        <v>1140</v>
      </c>
      <c r="C3056" s="3" t="s">
        <v>5249</v>
      </c>
      <c r="D3056">
        <v>8000</v>
      </c>
      <c r="E3056">
        <v>5</v>
      </c>
      <c r="F3056" t="s">
        <v>8221</v>
      </c>
      <c r="G3056" t="s">
        <v>8224</v>
      </c>
      <c r="H3056" t="s">
        <v>8246</v>
      </c>
      <c r="I3056">
        <v>1420100426</v>
      </c>
      <c r="J3056" s="14" t="str">
        <f>TEXT(((Table1[[#This Row],[deadline]]/60/60)/24)+DATE(1970,1,1),"mmm")</f>
        <v>Jan</v>
      </c>
      <c r="K3056" s="14" t="str">
        <f>TEXT(((Table1[[#This Row],[deadline]]/60/60)/24)+DATE(1970,1,1),"yyyy")</f>
        <v>2015</v>
      </c>
      <c r="L3056">
        <v>1417508426</v>
      </c>
      <c r="M3056">
        <f>((Table1[[#This Row],[launched_at]]/60/60)/24)+DATE(1970,1,1)+(-5/24)</f>
        <v>41975.139189814807</v>
      </c>
      <c r="N3056" t="b">
        <v>0</v>
      </c>
      <c r="O3056">
        <v>1</v>
      </c>
      <c r="P3056" t="b">
        <v>0</v>
      </c>
      <c r="Q3056" t="s">
        <v>8283</v>
      </c>
      <c r="R3056" s="5">
        <f>Table1[[#This Row],[pledged]]/D3056</f>
        <v>6.2500000000000001E-4</v>
      </c>
      <c r="S3056" s="6">
        <f>IFERROR(Table1[[#This Row],[pledged]]/Table1[[#This Row],[backers_count]],0)</f>
        <v>5</v>
      </c>
      <c r="T3056" s="5" t="s">
        <v>8333</v>
      </c>
      <c r="U3056" s="5" t="s">
        <v>8335</v>
      </c>
    </row>
    <row r="3057" spans="1:21" ht="45" x14ac:dyDescent="0.2">
      <c r="A3057">
        <v>1178</v>
      </c>
      <c r="B3057" s="3" t="s">
        <v>1179</v>
      </c>
      <c r="C3057" s="3" t="s">
        <v>5288</v>
      </c>
      <c r="D3057">
        <v>75000</v>
      </c>
      <c r="E3057">
        <v>5</v>
      </c>
      <c r="F3057" t="s">
        <v>8221</v>
      </c>
      <c r="G3057" t="s">
        <v>8224</v>
      </c>
      <c r="H3057" t="s">
        <v>8246</v>
      </c>
      <c r="I3057">
        <v>1408225452</v>
      </c>
      <c r="J3057" s="14" t="str">
        <f>TEXT(((Table1[[#This Row],[deadline]]/60/60)/24)+DATE(1970,1,1),"mmm")</f>
        <v>Aug</v>
      </c>
      <c r="K3057" s="14" t="str">
        <f>TEXT(((Table1[[#This Row],[deadline]]/60/60)/24)+DATE(1970,1,1),"yyyy")</f>
        <v>2014</v>
      </c>
      <c r="L3057">
        <v>1405633452</v>
      </c>
      <c r="M3057">
        <f>((Table1[[#This Row],[launched_at]]/60/60)/24)+DATE(1970,1,1)+(-5/24)</f>
        <v>41837.69736111111</v>
      </c>
      <c r="N3057" t="b">
        <v>0</v>
      </c>
      <c r="O3057">
        <v>1</v>
      </c>
      <c r="P3057" t="b">
        <v>0</v>
      </c>
      <c r="Q3057" t="s">
        <v>8284</v>
      </c>
      <c r="R3057" s="5">
        <f>Table1[[#This Row],[pledged]]/D3057</f>
        <v>6.666666666666667E-5</v>
      </c>
      <c r="S3057" s="6">
        <f>IFERROR(Table1[[#This Row],[pledged]]/Table1[[#This Row],[backers_count]],0)</f>
        <v>5</v>
      </c>
      <c r="T3057" s="5" t="s">
        <v>8336</v>
      </c>
      <c r="U3057" s="5" t="s">
        <v>8337</v>
      </c>
    </row>
    <row r="3058" spans="1:21" ht="45" x14ac:dyDescent="0.2">
      <c r="A3058">
        <v>1482</v>
      </c>
      <c r="B3058" s="3" t="s">
        <v>1483</v>
      </c>
      <c r="C3058" s="3" t="s">
        <v>5592</v>
      </c>
      <c r="D3058">
        <v>5000</v>
      </c>
      <c r="E3058">
        <v>5</v>
      </c>
      <c r="F3058" t="s">
        <v>8221</v>
      </c>
      <c r="G3058" t="s">
        <v>8224</v>
      </c>
      <c r="H3058" t="s">
        <v>8246</v>
      </c>
      <c r="I3058">
        <v>1347004260</v>
      </c>
      <c r="J3058" s="14" t="str">
        <f>TEXT(((Table1[[#This Row],[deadline]]/60/60)/24)+DATE(1970,1,1),"mmm")</f>
        <v>Sep</v>
      </c>
      <c r="K3058" s="14" t="str">
        <f>TEXT(((Table1[[#This Row],[deadline]]/60/60)/24)+DATE(1970,1,1),"yyyy")</f>
        <v>2012</v>
      </c>
      <c r="L3058">
        <v>1345062936</v>
      </c>
      <c r="M3058">
        <f>((Table1[[#This Row],[launched_at]]/60/60)/24)+DATE(1970,1,1)+(-5/24)</f>
        <v>41136.649722222224</v>
      </c>
      <c r="N3058" t="b">
        <v>0</v>
      </c>
      <c r="O3058">
        <v>1</v>
      </c>
      <c r="P3058" t="b">
        <v>0</v>
      </c>
      <c r="Q3058" t="s">
        <v>8275</v>
      </c>
      <c r="R3058" s="5">
        <f>Table1[[#This Row],[pledged]]/D3058</f>
        <v>1E-3</v>
      </c>
      <c r="S3058" s="6">
        <f>IFERROR(Table1[[#This Row],[pledged]]/Table1[[#This Row],[backers_count]],0)</f>
        <v>5</v>
      </c>
      <c r="T3058" s="5" t="s">
        <v>8322</v>
      </c>
      <c r="U3058" s="5" t="s">
        <v>8324</v>
      </c>
    </row>
    <row r="3059" spans="1:21" ht="45" x14ac:dyDescent="0.2">
      <c r="A3059">
        <v>1499</v>
      </c>
      <c r="B3059" s="3" t="s">
        <v>1500</v>
      </c>
      <c r="C3059" s="3" t="s">
        <v>5609</v>
      </c>
      <c r="D3059">
        <v>2000</v>
      </c>
      <c r="E3059">
        <v>5</v>
      </c>
      <c r="F3059" t="s">
        <v>8221</v>
      </c>
      <c r="G3059" t="s">
        <v>8224</v>
      </c>
      <c r="H3059" t="s">
        <v>8246</v>
      </c>
      <c r="I3059">
        <v>1470355833</v>
      </c>
      <c r="J3059" s="14" t="str">
        <f>TEXT(((Table1[[#This Row],[deadline]]/60/60)/24)+DATE(1970,1,1),"mmm")</f>
        <v>Aug</v>
      </c>
      <c r="K3059" s="14" t="str">
        <f>TEXT(((Table1[[#This Row],[deadline]]/60/60)/24)+DATE(1970,1,1),"yyyy")</f>
        <v>2016</v>
      </c>
      <c r="L3059">
        <v>1465171833</v>
      </c>
      <c r="M3059">
        <f>((Table1[[#This Row],[launched_at]]/60/60)/24)+DATE(1970,1,1)+(-5/24)</f>
        <v>42526.798993055556</v>
      </c>
      <c r="N3059" t="b">
        <v>0</v>
      </c>
      <c r="O3059">
        <v>1</v>
      </c>
      <c r="P3059" t="b">
        <v>0</v>
      </c>
      <c r="Q3059" t="s">
        <v>8275</v>
      </c>
      <c r="R3059" s="5">
        <f>Table1[[#This Row],[pledged]]/D3059</f>
        <v>2.5000000000000001E-3</v>
      </c>
      <c r="S3059" s="6">
        <f>IFERROR(Table1[[#This Row],[pledged]]/Table1[[#This Row],[backers_count]],0)</f>
        <v>5</v>
      </c>
      <c r="T3059" s="5" t="s">
        <v>8322</v>
      </c>
      <c r="U3059" s="5" t="s">
        <v>8324</v>
      </c>
    </row>
    <row r="3060" spans="1:21" ht="45" x14ac:dyDescent="0.2">
      <c r="A3060">
        <v>1581</v>
      </c>
      <c r="B3060" s="3" t="s">
        <v>1582</v>
      </c>
      <c r="C3060" s="3" t="s">
        <v>5691</v>
      </c>
      <c r="D3060">
        <v>1000</v>
      </c>
      <c r="E3060">
        <v>5</v>
      </c>
      <c r="F3060" t="s">
        <v>8221</v>
      </c>
      <c r="G3060" t="s">
        <v>8225</v>
      </c>
      <c r="H3060" t="s">
        <v>8247</v>
      </c>
      <c r="I3060">
        <v>1450521990</v>
      </c>
      <c r="J3060" s="14" t="str">
        <f>TEXT(((Table1[[#This Row],[deadline]]/60/60)/24)+DATE(1970,1,1),"mmm")</f>
        <v>Dec</v>
      </c>
      <c r="K3060" s="14" t="str">
        <f>TEXT(((Table1[[#This Row],[deadline]]/60/60)/24)+DATE(1970,1,1),"yyyy")</f>
        <v>2015</v>
      </c>
      <c r="L3060">
        <v>1447757190</v>
      </c>
      <c r="M3060">
        <f>((Table1[[#This Row],[launched_at]]/60/60)/24)+DATE(1970,1,1)+(-5/24)</f>
        <v>42325.240624999999</v>
      </c>
      <c r="N3060" t="b">
        <v>0</v>
      </c>
      <c r="O3060">
        <v>1</v>
      </c>
      <c r="P3060" t="b">
        <v>0</v>
      </c>
      <c r="Q3060" t="s">
        <v>8291</v>
      </c>
      <c r="R3060" s="5">
        <f>Table1[[#This Row],[pledged]]/D3060</f>
        <v>5.0000000000000001E-3</v>
      </c>
      <c r="S3060" s="6">
        <f>IFERROR(Table1[[#This Row],[pledged]]/Table1[[#This Row],[backers_count]],0)</f>
        <v>5</v>
      </c>
      <c r="T3060" s="5" t="s">
        <v>8338</v>
      </c>
      <c r="U3060" s="5" t="s">
        <v>8345</v>
      </c>
    </row>
    <row r="3061" spans="1:21" ht="45" x14ac:dyDescent="0.2">
      <c r="A3061">
        <v>2416</v>
      </c>
      <c r="B3061" s="3" t="s">
        <v>2417</v>
      </c>
      <c r="C3061" s="3" t="s">
        <v>6526</v>
      </c>
      <c r="D3061">
        <v>20000</v>
      </c>
      <c r="E3061">
        <v>5</v>
      </c>
      <c r="F3061" t="s">
        <v>8221</v>
      </c>
      <c r="G3061" t="s">
        <v>8224</v>
      </c>
      <c r="H3061" t="s">
        <v>8246</v>
      </c>
      <c r="I3061">
        <v>1426345200</v>
      </c>
      <c r="J3061" s="14" t="str">
        <f>TEXT(((Table1[[#This Row],[deadline]]/60/60)/24)+DATE(1970,1,1),"mmm")</f>
        <v>Mar</v>
      </c>
      <c r="K3061" s="14" t="str">
        <f>TEXT(((Table1[[#This Row],[deadline]]/60/60)/24)+DATE(1970,1,1),"yyyy")</f>
        <v>2015</v>
      </c>
      <c r="L3061">
        <v>1421343743</v>
      </c>
      <c r="M3061">
        <f>((Table1[[#This Row],[launched_at]]/60/60)/24)+DATE(1970,1,1)+(-5/24)</f>
        <v>42019.529432870368</v>
      </c>
      <c r="N3061" t="b">
        <v>0</v>
      </c>
      <c r="O3061">
        <v>1</v>
      </c>
      <c r="P3061" t="b">
        <v>0</v>
      </c>
      <c r="Q3061" t="s">
        <v>8284</v>
      </c>
      <c r="R3061" s="5">
        <f>Table1[[#This Row],[pledged]]/D3061</f>
        <v>2.5000000000000001E-4</v>
      </c>
      <c r="S3061" s="6">
        <f>IFERROR(Table1[[#This Row],[pledged]]/Table1[[#This Row],[backers_count]],0)</f>
        <v>5</v>
      </c>
      <c r="T3061" s="5" t="s">
        <v>8336</v>
      </c>
      <c r="U3061" s="5" t="s">
        <v>8337</v>
      </c>
    </row>
    <row r="3062" spans="1:21" x14ac:dyDescent="0.2">
      <c r="A3062">
        <v>2418</v>
      </c>
      <c r="B3062" s="3" t="s">
        <v>2419</v>
      </c>
      <c r="C3062" s="3" t="s">
        <v>6528</v>
      </c>
      <c r="D3062">
        <v>25000</v>
      </c>
      <c r="E3062">
        <v>5</v>
      </c>
      <c r="F3062" t="s">
        <v>8221</v>
      </c>
      <c r="G3062" t="s">
        <v>8224</v>
      </c>
      <c r="H3062" t="s">
        <v>8246</v>
      </c>
      <c r="I3062">
        <v>1427225644</v>
      </c>
      <c r="J3062" s="14" t="str">
        <f>TEXT(((Table1[[#This Row],[deadline]]/60/60)/24)+DATE(1970,1,1),"mmm")</f>
        <v>Mar</v>
      </c>
      <c r="K3062" s="14" t="str">
        <f>TEXT(((Table1[[#This Row],[deadline]]/60/60)/24)+DATE(1970,1,1),"yyyy")</f>
        <v>2015</v>
      </c>
      <c r="L3062">
        <v>1422045244</v>
      </c>
      <c r="M3062">
        <f>((Table1[[#This Row],[launched_at]]/60/60)/24)+DATE(1970,1,1)+(-5/24)</f>
        <v>42027.648657407401</v>
      </c>
      <c r="N3062" t="b">
        <v>0</v>
      </c>
      <c r="O3062">
        <v>5</v>
      </c>
      <c r="P3062" t="b">
        <v>0</v>
      </c>
      <c r="Q3062" t="s">
        <v>8284</v>
      </c>
      <c r="R3062" s="5">
        <f>Table1[[#This Row],[pledged]]/D3062</f>
        <v>2.0000000000000001E-4</v>
      </c>
      <c r="S3062" s="6">
        <f>IFERROR(Table1[[#This Row],[pledged]]/Table1[[#This Row],[backers_count]],0)</f>
        <v>1</v>
      </c>
      <c r="T3062" s="5" t="s">
        <v>8336</v>
      </c>
      <c r="U3062" s="5" t="s">
        <v>8337</v>
      </c>
    </row>
    <row r="3063" spans="1:21" ht="30" x14ac:dyDescent="0.2">
      <c r="A3063">
        <v>2583</v>
      </c>
      <c r="B3063" s="3" t="s">
        <v>2583</v>
      </c>
      <c r="C3063" s="3" t="s">
        <v>6693</v>
      </c>
      <c r="D3063">
        <v>1000</v>
      </c>
      <c r="E3063">
        <v>5</v>
      </c>
      <c r="F3063" t="s">
        <v>8221</v>
      </c>
      <c r="G3063" t="s">
        <v>8224</v>
      </c>
      <c r="H3063" t="s">
        <v>8246</v>
      </c>
      <c r="I3063">
        <v>1426526880</v>
      </c>
      <c r="J3063" s="14" t="str">
        <f>TEXT(((Table1[[#This Row],[deadline]]/60/60)/24)+DATE(1970,1,1),"mmm")</f>
        <v>Mar</v>
      </c>
      <c r="K3063" s="14" t="str">
        <f>TEXT(((Table1[[#This Row],[deadline]]/60/60)/24)+DATE(1970,1,1),"yyyy")</f>
        <v>2015</v>
      </c>
      <c r="L3063">
        <v>1421346480</v>
      </c>
      <c r="M3063">
        <f>((Table1[[#This Row],[launched_at]]/60/60)/24)+DATE(1970,1,1)+(-5/24)</f>
        <v>42019.561111111114</v>
      </c>
      <c r="N3063" t="b">
        <v>0</v>
      </c>
      <c r="O3063">
        <v>5</v>
      </c>
      <c r="P3063" t="b">
        <v>0</v>
      </c>
      <c r="Q3063" t="s">
        <v>8284</v>
      </c>
      <c r="R3063" s="5">
        <f>Table1[[#This Row],[pledged]]/D3063</f>
        <v>5.0000000000000001E-3</v>
      </c>
      <c r="S3063" s="6">
        <f>IFERROR(Table1[[#This Row],[pledged]]/Table1[[#This Row],[backers_count]],0)</f>
        <v>1</v>
      </c>
      <c r="T3063" s="5" t="s">
        <v>8336</v>
      </c>
      <c r="U3063" s="5" t="s">
        <v>8337</v>
      </c>
    </row>
    <row r="3064" spans="1:21" ht="30" x14ac:dyDescent="0.2">
      <c r="A3064">
        <v>2586</v>
      </c>
      <c r="B3064" s="3" t="s">
        <v>2586</v>
      </c>
      <c r="C3064" s="3" t="s">
        <v>6696</v>
      </c>
      <c r="D3064">
        <v>3000</v>
      </c>
      <c r="E3064">
        <v>5</v>
      </c>
      <c r="F3064" t="s">
        <v>8221</v>
      </c>
      <c r="G3064" t="s">
        <v>8225</v>
      </c>
      <c r="H3064" t="s">
        <v>8247</v>
      </c>
      <c r="I3064">
        <v>1451030136</v>
      </c>
      <c r="J3064" s="14" t="str">
        <f>TEXT(((Table1[[#This Row],[deadline]]/60/60)/24)+DATE(1970,1,1),"mmm")</f>
        <v>Dec</v>
      </c>
      <c r="K3064" s="14" t="str">
        <f>TEXT(((Table1[[#This Row],[deadline]]/60/60)/24)+DATE(1970,1,1),"yyyy")</f>
        <v>2015</v>
      </c>
      <c r="L3064">
        <v>1448438136</v>
      </c>
      <c r="M3064">
        <f>((Table1[[#This Row],[launched_at]]/60/60)/24)+DATE(1970,1,1)+(-5/24)</f>
        <v>42333.121944444443</v>
      </c>
      <c r="N3064" t="b">
        <v>0</v>
      </c>
      <c r="O3064">
        <v>1</v>
      </c>
      <c r="P3064" t="b">
        <v>0</v>
      </c>
      <c r="Q3064" t="s">
        <v>8284</v>
      </c>
      <c r="R3064" s="5">
        <f>Table1[[#This Row],[pledged]]/D3064</f>
        <v>1.6666666666666668E-3</v>
      </c>
      <c r="S3064" s="6">
        <f>IFERROR(Table1[[#This Row],[pledged]]/Table1[[#This Row],[backers_count]],0)</f>
        <v>5</v>
      </c>
      <c r="T3064" s="5" t="s">
        <v>8336</v>
      </c>
      <c r="U3064" s="5" t="s">
        <v>8337</v>
      </c>
    </row>
    <row r="3065" spans="1:21" ht="45" x14ac:dyDescent="0.2">
      <c r="A3065">
        <v>2589</v>
      </c>
      <c r="B3065" s="3" t="s">
        <v>2589</v>
      </c>
      <c r="C3065" s="3" t="s">
        <v>6699</v>
      </c>
      <c r="D3065">
        <v>50000</v>
      </c>
      <c r="E3065">
        <v>5</v>
      </c>
      <c r="F3065" t="s">
        <v>8221</v>
      </c>
      <c r="G3065" t="s">
        <v>8232</v>
      </c>
      <c r="H3065" t="s">
        <v>8253</v>
      </c>
      <c r="I3065">
        <v>1458733927</v>
      </c>
      <c r="J3065" s="14" t="str">
        <f>TEXT(((Table1[[#This Row],[deadline]]/60/60)/24)+DATE(1970,1,1),"mmm")</f>
        <v>Mar</v>
      </c>
      <c r="K3065" s="14" t="str">
        <f>TEXT(((Table1[[#This Row],[deadline]]/60/60)/24)+DATE(1970,1,1),"yyyy")</f>
        <v>2016</v>
      </c>
      <c r="L3065">
        <v>1456145527</v>
      </c>
      <c r="M3065">
        <f>((Table1[[#This Row],[launched_at]]/60/60)/24)+DATE(1970,1,1)+(-5/24)</f>
        <v>42422.327858796292</v>
      </c>
      <c r="N3065" t="b">
        <v>0</v>
      </c>
      <c r="O3065">
        <v>1</v>
      </c>
      <c r="P3065" t="b">
        <v>0</v>
      </c>
      <c r="Q3065" t="s">
        <v>8284</v>
      </c>
      <c r="R3065" s="5">
        <f>Table1[[#This Row],[pledged]]/D3065</f>
        <v>1E-4</v>
      </c>
      <c r="S3065" s="6">
        <f>IFERROR(Table1[[#This Row],[pledged]]/Table1[[#This Row],[backers_count]],0)</f>
        <v>5</v>
      </c>
      <c r="T3065" s="5" t="s">
        <v>8336</v>
      </c>
      <c r="U3065" s="5" t="s">
        <v>8337</v>
      </c>
    </row>
    <row r="3066" spans="1:21" ht="45" x14ac:dyDescent="0.2">
      <c r="A3066">
        <v>2849</v>
      </c>
      <c r="B3066" s="3" t="s">
        <v>2849</v>
      </c>
      <c r="C3066" s="3" t="s">
        <v>6959</v>
      </c>
      <c r="D3066">
        <v>500</v>
      </c>
      <c r="E3066">
        <v>5</v>
      </c>
      <c r="F3066" t="s">
        <v>8221</v>
      </c>
      <c r="G3066" t="s">
        <v>8225</v>
      </c>
      <c r="H3066" t="s">
        <v>8247</v>
      </c>
      <c r="I3066">
        <v>1461406600</v>
      </c>
      <c r="J3066" s="14" t="str">
        <f>TEXT(((Table1[[#This Row],[deadline]]/60/60)/24)+DATE(1970,1,1),"mmm")</f>
        <v>Apr</v>
      </c>
      <c r="K3066" s="14" t="str">
        <f>TEXT(((Table1[[#This Row],[deadline]]/60/60)/24)+DATE(1970,1,1),"yyyy")</f>
        <v>2016</v>
      </c>
      <c r="L3066">
        <v>1458814600</v>
      </c>
      <c r="M3066">
        <f>((Table1[[#This Row],[launched_at]]/60/60)/24)+DATE(1970,1,1)+(-5/24)</f>
        <v>42453.219907407409</v>
      </c>
      <c r="N3066" t="b">
        <v>0</v>
      </c>
      <c r="O3066">
        <v>1</v>
      </c>
      <c r="P3066" t="b">
        <v>0</v>
      </c>
      <c r="Q3066" t="s">
        <v>8271</v>
      </c>
      <c r="R3066" s="5">
        <f>Table1[[#This Row],[pledged]]/D3066</f>
        <v>0.01</v>
      </c>
      <c r="S3066" s="6">
        <f>IFERROR(Table1[[#This Row],[pledged]]/Table1[[#This Row],[backers_count]],0)</f>
        <v>5</v>
      </c>
      <c r="T3066" s="5" t="s">
        <v>8317</v>
      </c>
      <c r="U3066" s="5" t="s">
        <v>8318</v>
      </c>
    </row>
    <row r="3067" spans="1:21" ht="45" x14ac:dyDescent="0.2">
      <c r="A3067">
        <v>2887</v>
      </c>
      <c r="B3067" s="3" t="s">
        <v>2887</v>
      </c>
      <c r="C3067" s="3" t="s">
        <v>6997</v>
      </c>
      <c r="D3067">
        <v>3000</v>
      </c>
      <c r="E3067">
        <v>5</v>
      </c>
      <c r="F3067" t="s">
        <v>8221</v>
      </c>
      <c r="G3067" t="s">
        <v>8224</v>
      </c>
      <c r="H3067" t="s">
        <v>8246</v>
      </c>
      <c r="I3067">
        <v>1420971324</v>
      </c>
      <c r="J3067" s="14" t="str">
        <f>TEXT(((Table1[[#This Row],[deadline]]/60/60)/24)+DATE(1970,1,1),"mmm")</f>
        <v>Jan</v>
      </c>
      <c r="K3067" s="14" t="str">
        <f>TEXT(((Table1[[#This Row],[deadline]]/60/60)/24)+DATE(1970,1,1),"yyyy")</f>
        <v>2015</v>
      </c>
      <c r="L3067">
        <v>1418379324</v>
      </c>
      <c r="M3067">
        <f>((Table1[[#This Row],[launched_at]]/60/60)/24)+DATE(1970,1,1)+(-5/24)</f>
        <v>41985.219027777777</v>
      </c>
      <c r="N3067" t="b">
        <v>0</v>
      </c>
      <c r="O3067">
        <v>1</v>
      </c>
      <c r="P3067" t="b">
        <v>0</v>
      </c>
      <c r="Q3067" t="s">
        <v>8271</v>
      </c>
      <c r="R3067" s="5">
        <f>Table1[[#This Row],[pledged]]/D3067</f>
        <v>1.6666666666666668E-3</v>
      </c>
      <c r="S3067" s="6">
        <f>IFERROR(Table1[[#This Row],[pledged]]/Table1[[#This Row],[backers_count]],0)</f>
        <v>5</v>
      </c>
      <c r="T3067" s="5" t="s">
        <v>8317</v>
      </c>
      <c r="U3067" s="5" t="s">
        <v>8318</v>
      </c>
    </row>
    <row r="3068" spans="1:21" ht="45" x14ac:dyDescent="0.2">
      <c r="A3068">
        <v>3119</v>
      </c>
      <c r="B3068" s="3" t="s">
        <v>3119</v>
      </c>
      <c r="C3068" s="3" t="s">
        <v>7229</v>
      </c>
      <c r="D3068">
        <v>10000</v>
      </c>
      <c r="E3068">
        <v>5</v>
      </c>
      <c r="F3068" t="s">
        <v>8221</v>
      </c>
      <c r="G3068" t="s">
        <v>8224</v>
      </c>
      <c r="H3068" t="s">
        <v>8246</v>
      </c>
      <c r="I3068">
        <v>1427414732</v>
      </c>
      <c r="J3068" s="14" t="str">
        <f>TEXT(((Table1[[#This Row],[deadline]]/60/60)/24)+DATE(1970,1,1),"mmm")</f>
        <v>Mar</v>
      </c>
      <c r="K3068" s="14" t="str">
        <f>TEXT(((Table1[[#This Row],[deadline]]/60/60)/24)+DATE(1970,1,1),"yyyy")</f>
        <v>2015</v>
      </c>
      <c r="L3068">
        <v>1424826332</v>
      </c>
      <c r="M3068">
        <f>((Table1[[#This Row],[launched_at]]/60/60)/24)+DATE(1970,1,1)+(-5/24)</f>
        <v>42059.837175925924</v>
      </c>
      <c r="N3068" t="b">
        <v>0</v>
      </c>
      <c r="O3068">
        <v>1</v>
      </c>
      <c r="P3068" t="b">
        <v>0</v>
      </c>
      <c r="Q3068" t="s">
        <v>8303</v>
      </c>
      <c r="R3068" s="5">
        <f>Table1[[#This Row],[pledged]]/D3068</f>
        <v>5.0000000000000001E-4</v>
      </c>
      <c r="S3068" s="6">
        <f>IFERROR(Table1[[#This Row],[pledged]]/Table1[[#This Row],[backers_count]],0)</f>
        <v>5</v>
      </c>
      <c r="T3068" s="5" t="s">
        <v>8317</v>
      </c>
      <c r="U3068" s="5" t="s">
        <v>8357</v>
      </c>
    </row>
    <row r="3069" spans="1:21" ht="45" x14ac:dyDescent="0.2">
      <c r="A3069">
        <v>3806</v>
      </c>
      <c r="B3069" s="3" t="s">
        <v>3803</v>
      </c>
      <c r="C3069" s="3" t="s">
        <v>7916</v>
      </c>
      <c r="D3069">
        <v>7500</v>
      </c>
      <c r="E3069">
        <v>5</v>
      </c>
      <c r="F3069" t="s">
        <v>8221</v>
      </c>
      <c r="G3069" t="s">
        <v>8226</v>
      </c>
      <c r="H3069" t="s">
        <v>8248</v>
      </c>
      <c r="I3069">
        <v>1404022381</v>
      </c>
      <c r="J3069" s="14" t="str">
        <f>TEXT(((Table1[[#This Row],[deadline]]/60/60)/24)+DATE(1970,1,1),"mmm")</f>
        <v>Jun</v>
      </c>
      <c r="K3069" s="14" t="str">
        <f>TEXT(((Table1[[#This Row],[deadline]]/60/60)/24)+DATE(1970,1,1),"yyyy")</f>
        <v>2014</v>
      </c>
      <c r="L3069">
        <v>1402294381</v>
      </c>
      <c r="M3069">
        <f>((Table1[[#This Row],[launched_at]]/60/60)/24)+DATE(1970,1,1)+(-5/24)</f>
        <v>41799.050706018512</v>
      </c>
      <c r="N3069" t="b">
        <v>0</v>
      </c>
      <c r="O3069">
        <v>1</v>
      </c>
      <c r="P3069" t="b">
        <v>0</v>
      </c>
      <c r="Q3069" t="s">
        <v>8305</v>
      </c>
      <c r="R3069" s="5">
        <f>Table1[[#This Row],[pledged]]/D3069</f>
        <v>6.6666666666666664E-4</v>
      </c>
      <c r="S3069" s="6">
        <f>IFERROR(Table1[[#This Row],[pledged]]/Table1[[#This Row],[backers_count]],0)</f>
        <v>5</v>
      </c>
      <c r="T3069" s="5" t="s">
        <v>8317</v>
      </c>
      <c r="U3069" s="5" t="s">
        <v>8359</v>
      </c>
    </row>
    <row r="3070" spans="1:21" ht="45" x14ac:dyDescent="0.2">
      <c r="A3070">
        <v>3915</v>
      </c>
      <c r="B3070" s="3" t="s">
        <v>3912</v>
      </c>
      <c r="C3070" s="3" t="s">
        <v>8023</v>
      </c>
      <c r="D3070">
        <v>1500</v>
      </c>
      <c r="E3070">
        <v>5</v>
      </c>
      <c r="F3070" t="s">
        <v>8221</v>
      </c>
      <c r="G3070" t="s">
        <v>8225</v>
      </c>
      <c r="H3070" t="s">
        <v>8247</v>
      </c>
      <c r="I3070">
        <v>1464824309</v>
      </c>
      <c r="J3070" s="14" t="str">
        <f>TEXT(((Table1[[#This Row],[deadline]]/60/60)/24)+DATE(1970,1,1),"mmm")</f>
        <v>Jun</v>
      </c>
      <c r="K3070" s="14" t="str">
        <f>TEXT(((Table1[[#This Row],[deadline]]/60/60)/24)+DATE(1970,1,1),"yyyy")</f>
        <v>2016</v>
      </c>
      <c r="L3070">
        <v>1462232309</v>
      </c>
      <c r="M3070">
        <f>((Table1[[#This Row],[launched_at]]/60/60)/24)+DATE(1970,1,1)+(-5/24)</f>
        <v>42492.776724537034</v>
      </c>
      <c r="N3070" t="b">
        <v>0</v>
      </c>
      <c r="O3070">
        <v>1</v>
      </c>
      <c r="P3070" t="b">
        <v>0</v>
      </c>
      <c r="Q3070" t="s">
        <v>8271</v>
      </c>
      <c r="R3070" s="5">
        <f>Table1[[#This Row],[pledged]]/D3070</f>
        <v>3.3333333333333335E-3</v>
      </c>
      <c r="S3070" s="6">
        <f>IFERROR(Table1[[#This Row],[pledged]]/Table1[[#This Row],[backers_count]],0)</f>
        <v>5</v>
      </c>
      <c r="T3070" s="5" t="s">
        <v>8317</v>
      </c>
      <c r="U3070" s="5" t="s">
        <v>8318</v>
      </c>
    </row>
    <row r="3071" spans="1:21" ht="45" x14ac:dyDescent="0.2">
      <c r="A3071">
        <v>3939</v>
      </c>
      <c r="B3071" s="3" t="s">
        <v>3936</v>
      </c>
      <c r="C3071" s="3" t="s">
        <v>8047</v>
      </c>
      <c r="D3071">
        <v>5000</v>
      </c>
      <c r="E3071">
        <v>5</v>
      </c>
      <c r="F3071" t="s">
        <v>8221</v>
      </c>
      <c r="G3071" t="s">
        <v>8226</v>
      </c>
      <c r="H3071" t="s">
        <v>8248</v>
      </c>
      <c r="I3071">
        <v>1412656200</v>
      </c>
      <c r="J3071" s="14" t="str">
        <f>TEXT(((Table1[[#This Row],[deadline]]/60/60)/24)+DATE(1970,1,1),"mmm")</f>
        <v>Oct</v>
      </c>
      <c r="K3071" s="14" t="str">
        <f>TEXT(((Table1[[#This Row],[deadline]]/60/60)/24)+DATE(1970,1,1),"yyyy")</f>
        <v>2014</v>
      </c>
      <c r="L3071">
        <v>1412328979</v>
      </c>
      <c r="M3071">
        <f>((Table1[[#This Row],[launched_at]]/60/60)/24)+DATE(1970,1,1)+(-5/24)</f>
        <v>41915.191886574074</v>
      </c>
      <c r="N3071" t="b">
        <v>0</v>
      </c>
      <c r="O3071">
        <v>1</v>
      </c>
      <c r="P3071" t="b">
        <v>0</v>
      </c>
      <c r="Q3071" t="s">
        <v>8271</v>
      </c>
      <c r="R3071" s="5">
        <f>Table1[[#This Row],[pledged]]/D3071</f>
        <v>1E-3</v>
      </c>
      <c r="S3071" s="6">
        <f>IFERROR(Table1[[#This Row],[pledged]]/Table1[[#This Row],[backers_count]],0)</f>
        <v>5</v>
      </c>
      <c r="T3071" s="5" t="s">
        <v>8317</v>
      </c>
      <c r="U3071" s="5" t="s">
        <v>8318</v>
      </c>
    </row>
    <row r="3072" spans="1:21" ht="45" x14ac:dyDescent="0.2">
      <c r="A3072">
        <v>3945</v>
      </c>
      <c r="B3072" s="3" t="s">
        <v>3942</v>
      </c>
      <c r="C3072" s="3" t="s">
        <v>8053</v>
      </c>
      <c r="D3072">
        <v>2000</v>
      </c>
      <c r="E3072">
        <v>5</v>
      </c>
      <c r="F3072" t="s">
        <v>8221</v>
      </c>
      <c r="G3072" t="s">
        <v>8224</v>
      </c>
      <c r="H3072" t="s">
        <v>8246</v>
      </c>
      <c r="I3072">
        <v>1431717268</v>
      </c>
      <c r="J3072" s="14" t="str">
        <f>TEXT(((Table1[[#This Row],[deadline]]/60/60)/24)+DATE(1970,1,1),"mmm")</f>
        <v>May</v>
      </c>
      <c r="K3072" s="14" t="str">
        <f>TEXT(((Table1[[#This Row],[deadline]]/60/60)/24)+DATE(1970,1,1),"yyyy")</f>
        <v>2015</v>
      </c>
      <c r="L3072">
        <v>1429125268</v>
      </c>
      <c r="M3072">
        <f>((Table1[[#This Row],[launched_at]]/60/60)/24)+DATE(1970,1,1)+(-5/24)</f>
        <v>42109.593379629623</v>
      </c>
      <c r="N3072" t="b">
        <v>0</v>
      </c>
      <c r="O3072">
        <v>1</v>
      </c>
      <c r="P3072" t="b">
        <v>0</v>
      </c>
      <c r="Q3072" t="s">
        <v>8271</v>
      </c>
      <c r="R3072" s="5">
        <f>Table1[[#This Row],[pledged]]/D3072</f>
        <v>2.5000000000000001E-3</v>
      </c>
      <c r="S3072" s="6">
        <f>IFERROR(Table1[[#This Row],[pledged]]/Table1[[#This Row],[backers_count]],0)</f>
        <v>5</v>
      </c>
      <c r="T3072" s="5" t="s">
        <v>8317</v>
      </c>
      <c r="U3072" s="5" t="s">
        <v>8318</v>
      </c>
    </row>
    <row r="3073" spans="1:21" ht="30" x14ac:dyDescent="0.2">
      <c r="A3073">
        <v>3994</v>
      </c>
      <c r="B3073" s="3" t="s">
        <v>3990</v>
      </c>
      <c r="C3073" s="3" t="s">
        <v>8100</v>
      </c>
      <c r="D3073">
        <v>2000</v>
      </c>
      <c r="E3073">
        <v>5</v>
      </c>
      <c r="F3073" t="s">
        <v>8221</v>
      </c>
      <c r="G3073" t="s">
        <v>8224</v>
      </c>
      <c r="H3073" t="s">
        <v>8246</v>
      </c>
      <c r="I3073">
        <v>1405761690</v>
      </c>
      <c r="J3073" s="14" t="str">
        <f>TEXT(((Table1[[#This Row],[deadline]]/60/60)/24)+DATE(1970,1,1),"mmm")</f>
        <v>Jul</v>
      </c>
      <c r="K3073" s="14" t="str">
        <f>TEXT(((Table1[[#This Row],[deadline]]/60/60)/24)+DATE(1970,1,1),"yyyy")</f>
        <v>2014</v>
      </c>
      <c r="L3073">
        <v>1403169690</v>
      </c>
      <c r="M3073">
        <f>((Table1[[#This Row],[launched_at]]/60/60)/24)+DATE(1970,1,1)+(-5/24)</f>
        <v>41809.181597222218</v>
      </c>
      <c r="N3073" t="b">
        <v>0</v>
      </c>
      <c r="O3073">
        <v>1</v>
      </c>
      <c r="P3073" t="b">
        <v>0</v>
      </c>
      <c r="Q3073" t="s">
        <v>8271</v>
      </c>
      <c r="R3073" s="5">
        <f>Table1[[#This Row],[pledged]]/D3073</f>
        <v>2.5000000000000001E-3</v>
      </c>
      <c r="S3073" s="6">
        <f>IFERROR(Table1[[#This Row],[pledged]]/Table1[[#This Row],[backers_count]],0)</f>
        <v>5</v>
      </c>
      <c r="T3073" s="5" t="s">
        <v>8317</v>
      </c>
      <c r="U3073" s="5" t="s">
        <v>8318</v>
      </c>
    </row>
    <row r="3074" spans="1:21" ht="45" x14ac:dyDescent="0.2">
      <c r="A3074">
        <v>4007</v>
      </c>
      <c r="B3074" s="3" t="s">
        <v>4003</v>
      </c>
      <c r="C3074" s="3" t="s">
        <v>8112</v>
      </c>
      <c r="D3074">
        <v>2000</v>
      </c>
      <c r="E3074">
        <v>5</v>
      </c>
      <c r="F3074" t="s">
        <v>8221</v>
      </c>
      <c r="G3074" t="s">
        <v>8224</v>
      </c>
      <c r="H3074" t="s">
        <v>8246</v>
      </c>
      <c r="I3074">
        <v>1409070480</v>
      </c>
      <c r="J3074" s="14" t="str">
        <f>TEXT(((Table1[[#This Row],[deadline]]/60/60)/24)+DATE(1970,1,1),"mmm")</f>
        <v>Aug</v>
      </c>
      <c r="K3074" s="14" t="str">
        <f>TEXT(((Table1[[#This Row],[deadline]]/60/60)/24)+DATE(1970,1,1),"yyyy")</f>
        <v>2014</v>
      </c>
      <c r="L3074">
        <v>1406572381</v>
      </c>
      <c r="M3074">
        <f>((Table1[[#This Row],[launched_at]]/60/60)/24)+DATE(1970,1,1)+(-5/24)</f>
        <v>41848.564594907402</v>
      </c>
      <c r="N3074" t="b">
        <v>0</v>
      </c>
      <c r="O3074">
        <v>1</v>
      </c>
      <c r="P3074" t="b">
        <v>0</v>
      </c>
      <c r="Q3074" t="s">
        <v>8271</v>
      </c>
      <c r="R3074" s="5">
        <f>Table1[[#This Row],[pledged]]/D3074</f>
        <v>2.5000000000000001E-3</v>
      </c>
      <c r="S3074" s="6">
        <f>IFERROR(Table1[[#This Row],[pledged]]/Table1[[#This Row],[backers_count]],0)</f>
        <v>5</v>
      </c>
      <c r="T3074" s="5" t="s">
        <v>8317</v>
      </c>
      <c r="U3074" s="5" t="s">
        <v>8318</v>
      </c>
    </row>
    <row r="3075" spans="1:21" ht="45" x14ac:dyDescent="0.2">
      <c r="A3075">
        <v>4079</v>
      </c>
      <c r="B3075" s="3" t="s">
        <v>4075</v>
      </c>
      <c r="C3075" s="3" t="s">
        <v>8182</v>
      </c>
      <c r="D3075">
        <v>3000</v>
      </c>
      <c r="E3075">
        <v>5</v>
      </c>
      <c r="F3075" t="s">
        <v>8221</v>
      </c>
      <c r="G3075" t="s">
        <v>8224</v>
      </c>
      <c r="H3075" t="s">
        <v>8246</v>
      </c>
      <c r="I3075">
        <v>1466375521</v>
      </c>
      <c r="J3075" s="14" t="str">
        <f>TEXT(((Table1[[#This Row],[deadline]]/60/60)/24)+DATE(1970,1,1),"mmm")</f>
        <v>Jun</v>
      </c>
      <c r="K3075" s="14" t="str">
        <f>TEXT(((Table1[[#This Row],[deadline]]/60/60)/24)+DATE(1970,1,1),"yyyy")</f>
        <v>2016</v>
      </c>
      <c r="L3075">
        <v>1463783521</v>
      </c>
      <c r="M3075">
        <f>((Table1[[#This Row],[launched_at]]/60/60)/24)+DATE(1970,1,1)+(-5/24)</f>
        <v>42510.730567129627</v>
      </c>
      <c r="N3075" t="b">
        <v>0</v>
      </c>
      <c r="O3075">
        <v>1</v>
      </c>
      <c r="P3075" t="b">
        <v>0</v>
      </c>
      <c r="Q3075" t="s">
        <v>8271</v>
      </c>
      <c r="R3075" s="5">
        <f>Table1[[#This Row],[pledged]]/D3075</f>
        <v>1.6666666666666668E-3</v>
      </c>
      <c r="S3075" s="6">
        <f>IFERROR(Table1[[#This Row],[pledged]]/Table1[[#This Row],[backers_count]],0)</f>
        <v>5</v>
      </c>
      <c r="T3075" s="5" t="s">
        <v>8317</v>
      </c>
      <c r="U3075" s="5" t="s">
        <v>8318</v>
      </c>
    </row>
    <row r="3076" spans="1:21" x14ac:dyDescent="0.2">
      <c r="A3076">
        <v>1181</v>
      </c>
      <c r="B3076" s="3" t="s">
        <v>1182</v>
      </c>
      <c r="C3076" s="3" t="s">
        <v>5291</v>
      </c>
      <c r="D3076">
        <v>50000</v>
      </c>
      <c r="E3076">
        <v>4</v>
      </c>
      <c r="F3076" t="s">
        <v>8221</v>
      </c>
      <c r="G3076" t="s">
        <v>8224</v>
      </c>
      <c r="H3076" t="s">
        <v>8246</v>
      </c>
      <c r="I3076">
        <v>1425197321</v>
      </c>
      <c r="J3076" s="14" t="str">
        <f>TEXT(((Table1[[#This Row],[deadline]]/60/60)/24)+DATE(1970,1,1),"mmm")</f>
        <v>Mar</v>
      </c>
      <c r="K3076" s="14" t="str">
        <f>TEXT(((Table1[[#This Row],[deadline]]/60/60)/24)+DATE(1970,1,1),"yyyy")</f>
        <v>2015</v>
      </c>
      <c r="L3076">
        <v>1422605321</v>
      </c>
      <c r="M3076">
        <f>((Table1[[#This Row],[launched_at]]/60/60)/24)+DATE(1970,1,1)+(-5/24)</f>
        <v>42034.131030092591</v>
      </c>
      <c r="N3076" t="b">
        <v>0</v>
      </c>
      <c r="O3076">
        <v>3</v>
      </c>
      <c r="P3076" t="b">
        <v>0</v>
      </c>
      <c r="Q3076" t="s">
        <v>8284</v>
      </c>
      <c r="R3076" s="5">
        <f>Table1[[#This Row],[pledged]]/D3076</f>
        <v>8.0000000000000007E-5</v>
      </c>
      <c r="S3076" s="6">
        <f>IFERROR(Table1[[#This Row],[pledged]]/Table1[[#This Row],[backers_count]],0)</f>
        <v>1.3333333333333333</v>
      </c>
      <c r="T3076" s="5" t="s">
        <v>8336</v>
      </c>
      <c r="U3076" s="5" t="s">
        <v>8337</v>
      </c>
    </row>
    <row r="3077" spans="1:21" ht="45" x14ac:dyDescent="0.2">
      <c r="A3077">
        <v>1865</v>
      </c>
      <c r="B3077" s="3" t="s">
        <v>1866</v>
      </c>
      <c r="C3077" s="3" t="s">
        <v>5975</v>
      </c>
      <c r="D3077">
        <v>110000</v>
      </c>
      <c r="E3077">
        <v>4</v>
      </c>
      <c r="F3077" t="s">
        <v>8221</v>
      </c>
      <c r="G3077" t="s">
        <v>8225</v>
      </c>
      <c r="H3077" t="s">
        <v>8247</v>
      </c>
      <c r="I3077">
        <v>1478425747</v>
      </c>
      <c r="J3077" s="14" t="str">
        <f>TEXT(((Table1[[#This Row],[deadline]]/60/60)/24)+DATE(1970,1,1),"mmm")</f>
        <v>Nov</v>
      </c>
      <c r="K3077" s="14" t="str">
        <f>TEXT(((Table1[[#This Row],[deadline]]/60/60)/24)+DATE(1970,1,1),"yyyy")</f>
        <v>2016</v>
      </c>
      <c r="L3077">
        <v>1475398147</v>
      </c>
      <c r="M3077">
        <f>((Table1[[#This Row],[launched_at]]/60/60)/24)+DATE(1970,1,1)+(-5/24)</f>
        <v>42645.159108796295</v>
      </c>
      <c r="N3077" t="b">
        <v>0</v>
      </c>
      <c r="O3077">
        <v>2</v>
      </c>
      <c r="P3077" t="b">
        <v>0</v>
      </c>
      <c r="Q3077" t="s">
        <v>8283</v>
      </c>
      <c r="R3077" s="5">
        <f>Table1[[#This Row],[pledged]]/D3077</f>
        <v>3.6363636363636364E-5</v>
      </c>
      <c r="S3077" s="6">
        <f>IFERROR(Table1[[#This Row],[pledged]]/Table1[[#This Row],[backers_count]],0)</f>
        <v>2</v>
      </c>
      <c r="T3077" s="5" t="s">
        <v>8333</v>
      </c>
      <c r="U3077" s="5" t="s">
        <v>8335</v>
      </c>
    </row>
    <row r="3078" spans="1:21" ht="45" x14ac:dyDescent="0.2">
      <c r="A3078">
        <v>4072</v>
      </c>
      <c r="B3078" s="3" t="s">
        <v>4068</v>
      </c>
      <c r="C3078" s="3" t="s">
        <v>8175</v>
      </c>
      <c r="D3078">
        <v>1000</v>
      </c>
      <c r="E3078">
        <v>4</v>
      </c>
      <c r="F3078" t="s">
        <v>8221</v>
      </c>
      <c r="G3078" t="s">
        <v>8225</v>
      </c>
      <c r="H3078" t="s">
        <v>8247</v>
      </c>
      <c r="I3078">
        <v>1408646111</v>
      </c>
      <c r="J3078" s="14" t="str">
        <f>TEXT(((Table1[[#This Row],[deadline]]/60/60)/24)+DATE(1970,1,1),"mmm")</f>
        <v>Aug</v>
      </c>
      <c r="K3078" s="14" t="str">
        <f>TEXT(((Table1[[#This Row],[deadline]]/60/60)/24)+DATE(1970,1,1),"yyyy")</f>
        <v>2014</v>
      </c>
      <c r="L3078">
        <v>1403462111</v>
      </c>
      <c r="M3078">
        <f>((Table1[[#This Row],[launched_at]]/60/60)/24)+DATE(1970,1,1)+(-5/24)</f>
        <v>41812.566099537034</v>
      </c>
      <c r="N3078" t="b">
        <v>0</v>
      </c>
      <c r="O3078">
        <v>2</v>
      </c>
      <c r="P3078" t="b">
        <v>0</v>
      </c>
      <c r="Q3078" t="s">
        <v>8271</v>
      </c>
      <c r="R3078" s="5">
        <f>Table1[[#This Row],[pledged]]/D3078</f>
        <v>4.0000000000000001E-3</v>
      </c>
      <c r="S3078" s="6">
        <f>IFERROR(Table1[[#This Row],[pledged]]/Table1[[#This Row],[backers_count]],0)</f>
        <v>2</v>
      </c>
      <c r="T3078" s="5" t="s">
        <v>8317</v>
      </c>
      <c r="U3078" s="5" t="s">
        <v>8318</v>
      </c>
    </row>
    <row r="3079" spans="1:21" ht="45" x14ac:dyDescent="0.2">
      <c r="A3079">
        <v>194</v>
      </c>
      <c r="B3079" s="3" t="s">
        <v>196</v>
      </c>
      <c r="C3079" s="3" t="s">
        <v>4304</v>
      </c>
      <c r="D3079">
        <v>2500</v>
      </c>
      <c r="E3079">
        <v>3</v>
      </c>
      <c r="F3079" t="s">
        <v>8221</v>
      </c>
      <c r="G3079" t="s">
        <v>8225</v>
      </c>
      <c r="H3079" t="s">
        <v>8247</v>
      </c>
      <c r="I3079">
        <v>1457308531</v>
      </c>
      <c r="J3079" s="14" t="str">
        <f>TEXT(((Table1[[#This Row],[deadline]]/60/60)/24)+DATE(1970,1,1),"mmm")</f>
        <v>Mar</v>
      </c>
      <c r="K3079" s="14" t="str">
        <f>TEXT(((Table1[[#This Row],[deadline]]/60/60)/24)+DATE(1970,1,1),"yyyy")</f>
        <v>2016</v>
      </c>
      <c r="L3079">
        <v>1452124531</v>
      </c>
      <c r="M3079" s="13">
        <f>((Table1[[#This Row],[launched_at]]/60/60)/24)+DATE(1970,1,1)+(-5/24)</f>
        <v>42375.788553240738</v>
      </c>
      <c r="N3079" t="b">
        <v>0</v>
      </c>
      <c r="O3079">
        <v>3</v>
      </c>
      <c r="P3079" t="b">
        <v>0</v>
      </c>
      <c r="Q3079" t="s">
        <v>8268</v>
      </c>
      <c r="R3079" s="5">
        <f>Table1[[#This Row],[pledged]]/D3079</f>
        <v>1.1999999999999999E-3</v>
      </c>
      <c r="S3079" s="6">
        <f>IFERROR(Table1[[#This Row],[pledged]]/Table1[[#This Row],[backers_count]],0)</f>
        <v>1</v>
      </c>
      <c r="T3079" s="5" t="s">
        <v>8310</v>
      </c>
      <c r="U3079" s="5" t="s">
        <v>8314</v>
      </c>
    </row>
    <row r="3080" spans="1:21" ht="45" x14ac:dyDescent="0.2">
      <c r="A3080">
        <v>435</v>
      </c>
      <c r="B3080" s="3" t="s">
        <v>436</v>
      </c>
      <c r="C3080" s="3" t="s">
        <v>4545</v>
      </c>
      <c r="D3080">
        <v>110000</v>
      </c>
      <c r="E3080">
        <v>3</v>
      </c>
      <c r="F3080" t="s">
        <v>8221</v>
      </c>
      <c r="G3080" t="s">
        <v>8224</v>
      </c>
      <c r="H3080" t="s">
        <v>8246</v>
      </c>
      <c r="I3080">
        <v>1379094980</v>
      </c>
      <c r="J3080" s="14" t="str">
        <f>TEXT(((Table1[[#This Row],[deadline]]/60/60)/24)+DATE(1970,1,1),"mmm")</f>
        <v>Sep</v>
      </c>
      <c r="K3080" s="14" t="str">
        <f>TEXT(((Table1[[#This Row],[deadline]]/60/60)/24)+DATE(1970,1,1),"yyyy")</f>
        <v>2013</v>
      </c>
      <c r="L3080">
        <v>1376502980</v>
      </c>
      <c r="M3080" s="13">
        <f>((Table1[[#This Row],[launched_at]]/60/60)/24)+DATE(1970,1,1)+(-5/24)</f>
        <v>41500.539120370369</v>
      </c>
      <c r="N3080" t="b">
        <v>0</v>
      </c>
      <c r="O3080">
        <v>3</v>
      </c>
      <c r="P3080" t="b">
        <v>0</v>
      </c>
      <c r="Q3080" t="s">
        <v>8270</v>
      </c>
      <c r="R3080" s="5">
        <f>Table1[[#This Row],[pledged]]/D3080</f>
        <v>2.7272727272727273E-5</v>
      </c>
      <c r="S3080" s="6">
        <f>IFERROR(Table1[[#This Row],[pledged]]/Table1[[#This Row],[backers_count]],0)</f>
        <v>1</v>
      </c>
      <c r="T3080" s="5" t="s">
        <v>8310</v>
      </c>
      <c r="U3080" s="5" t="s">
        <v>8316</v>
      </c>
    </row>
    <row r="3081" spans="1:21" ht="30" x14ac:dyDescent="0.2">
      <c r="A3081">
        <v>982</v>
      </c>
      <c r="B3081" s="3" t="s">
        <v>983</v>
      </c>
      <c r="C3081" s="3" t="s">
        <v>5092</v>
      </c>
      <c r="D3081">
        <v>17500</v>
      </c>
      <c r="E3081">
        <v>3</v>
      </c>
      <c r="F3081" t="s">
        <v>8221</v>
      </c>
      <c r="G3081" t="s">
        <v>8224</v>
      </c>
      <c r="H3081" t="s">
        <v>8246</v>
      </c>
      <c r="I3081">
        <v>1475431486</v>
      </c>
      <c r="J3081" s="14" t="str">
        <f>TEXT(((Table1[[#This Row],[deadline]]/60/60)/24)+DATE(1970,1,1),"mmm")</f>
        <v>Oct</v>
      </c>
      <c r="K3081" s="14" t="str">
        <f>TEXT(((Table1[[#This Row],[deadline]]/60/60)/24)+DATE(1970,1,1),"yyyy")</f>
        <v>2016</v>
      </c>
      <c r="L3081">
        <v>1472839486</v>
      </c>
      <c r="M3081">
        <f>((Table1[[#This Row],[launched_at]]/60/60)/24)+DATE(1970,1,1)+(-5/24)</f>
        <v>42615.544976851852</v>
      </c>
      <c r="N3081" t="b">
        <v>0</v>
      </c>
      <c r="O3081">
        <v>3</v>
      </c>
      <c r="P3081" t="b">
        <v>0</v>
      </c>
      <c r="Q3081" t="s">
        <v>8273</v>
      </c>
      <c r="R3081" s="5">
        <f>Table1[[#This Row],[pledged]]/D3081</f>
        <v>1.7142857142857143E-4</v>
      </c>
      <c r="S3081" s="6">
        <f>IFERROR(Table1[[#This Row],[pledged]]/Table1[[#This Row],[backers_count]],0)</f>
        <v>1</v>
      </c>
      <c r="T3081" s="5" t="s">
        <v>8319</v>
      </c>
      <c r="U3081" s="5" t="s">
        <v>8321</v>
      </c>
    </row>
    <row r="3082" spans="1:21" x14ac:dyDescent="0.2">
      <c r="A3082">
        <v>1420</v>
      </c>
      <c r="B3082" s="3" t="s">
        <v>1421</v>
      </c>
      <c r="C3082" s="3" t="s">
        <v>5530</v>
      </c>
      <c r="D3082">
        <v>110</v>
      </c>
      <c r="E3082">
        <v>3</v>
      </c>
      <c r="F3082" t="s">
        <v>8221</v>
      </c>
      <c r="G3082" t="s">
        <v>8224</v>
      </c>
      <c r="H3082" t="s">
        <v>8246</v>
      </c>
      <c r="I3082">
        <v>1467129686</v>
      </c>
      <c r="J3082" s="14" t="str">
        <f>TEXT(((Table1[[#This Row],[deadline]]/60/60)/24)+DATE(1970,1,1),"mmm")</f>
        <v>Jun</v>
      </c>
      <c r="K3082" s="14" t="str">
        <f>TEXT(((Table1[[#This Row],[deadline]]/60/60)/24)+DATE(1970,1,1),"yyyy")</f>
        <v>2016</v>
      </c>
      <c r="L3082">
        <v>1464969686</v>
      </c>
      <c r="M3082">
        <f>((Table1[[#This Row],[launched_at]]/60/60)/24)+DATE(1970,1,1)+(-5/24)</f>
        <v>42524.459328703706</v>
      </c>
      <c r="N3082" t="b">
        <v>0</v>
      </c>
      <c r="O3082">
        <v>3</v>
      </c>
      <c r="P3082" t="b">
        <v>0</v>
      </c>
      <c r="Q3082" t="s">
        <v>8287</v>
      </c>
      <c r="R3082" s="5">
        <f>Table1[[#This Row],[pledged]]/D3082</f>
        <v>2.7272727272727271E-2</v>
      </c>
      <c r="S3082" s="6">
        <f>IFERROR(Table1[[#This Row],[pledged]]/Table1[[#This Row],[backers_count]],0)</f>
        <v>1</v>
      </c>
      <c r="T3082" s="5" t="s">
        <v>8322</v>
      </c>
      <c r="U3082" s="5" t="s">
        <v>8341</v>
      </c>
    </row>
    <row r="3083" spans="1:21" ht="30" x14ac:dyDescent="0.2">
      <c r="A3083">
        <v>1593</v>
      </c>
      <c r="B3083" s="3" t="s">
        <v>1594</v>
      </c>
      <c r="C3083" s="3" t="s">
        <v>5703</v>
      </c>
      <c r="D3083">
        <v>22000</v>
      </c>
      <c r="E3083">
        <v>3</v>
      </c>
      <c r="F3083" t="s">
        <v>8221</v>
      </c>
      <c r="G3083" t="s">
        <v>8224</v>
      </c>
      <c r="H3083" t="s">
        <v>8246</v>
      </c>
      <c r="I3083">
        <v>1425154655</v>
      </c>
      <c r="J3083" s="14" t="str">
        <f>TEXT(((Table1[[#This Row],[deadline]]/60/60)/24)+DATE(1970,1,1),"mmm")</f>
        <v>Feb</v>
      </c>
      <c r="K3083" s="14" t="str">
        <f>TEXT(((Table1[[#This Row],[deadline]]/60/60)/24)+DATE(1970,1,1),"yyyy")</f>
        <v>2015</v>
      </c>
      <c r="L3083">
        <v>1422562655</v>
      </c>
      <c r="M3083">
        <f>((Table1[[#This Row],[launched_at]]/60/60)/24)+DATE(1970,1,1)+(-5/24)</f>
        <v>42033.63721064815</v>
      </c>
      <c r="N3083" t="b">
        <v>0</v>
      </c>
      <c r="O3083">
        <v>3</v>
      </c>
      <c r="P3083" t="b">
        <v>0</v>
      </c>
      <c r="Q3083" t="s">
        <v>8291</v>
      </c>
      <c r="R3083" s="5">
        <f>Table1[[#This Row],[pledged]]/D3083</f>
        <v>1.3636363636363637E-4</v>
      </c>
      <c r="S3083" s="6">
        <f>IFERROR(Table1[[#This Row],[pledged]]/Table1[[#This Row],[backers_count]],0)</f>
        <v>1</v>
      </c>
      <c r="T3083" s="5" t="s">
        <v>8338</v>
      </c>
      <c r="U3083" s="5" t="s">
        <v>8345</v>
      </c>
    </row>
    <row r="3084" spans="1:21" ht="45" x14ac:dyDescent="0.2">
      <c r="A3084">
        <v>3058</v>
      </c>
      <c r="B3084" s="3" t="s">
        <v>3058</v>
      </c>
      <c r="C3084" s="3" t="s">
        <v>7168</v>
      </c>
      <c r="D3084">
        <v>18000</v>
      </c>
      <c r="E3084">
        <v>3</v>
      </c>
      <c r="F3084" t="s">
        <v>8221</v>
      </c>
      <c r="G3084" t="s">
        <v>8237</v>
      </c>
      <c r="H3084" t="s">
        <v>8249</v>
      </c>
      <c r="I3084">
        <v>1463734740</v>
      </c>
      <c r="J3084" s="14" t="str">
        <f>TEXT(((Table1[[#This Row],[deadline]]/60/60)/24)+DATE(1970,1,1),"mmm")</f>
        <v>May</v>
      </c>
      <c r="K3084" s="14" t="str">
        <f>TEXT(((Table1[[#This Row],[deadline]]/60/60)/24)+DATE(1970,1,1),"yyyy")</f>
        <v>2016</v>
      </c>
      <c r="L3084">
        <v>1459414740</v>
      </c>
      <c r="M3084">
        <f>((Table1[[#This Row],[launched_at]]/60/60)/24)+DATE(1970,1,1)+(-5/24)</f>
        <v>42460.165972222218</v>
      </c>
      <c r="N3084" t="b">
        <v>0</v>
      </c>
      <c r="O3084">
        <v>3</v>
      </c>
      <c r="P3084" t="b">
        <v>0</v>
      </c>
      <c r="Q3084" t="s">
        <v>8303</v>
      </c>
      <c r="R3084" s="5">
        <f>Table1[[#This Row],[pledged]]/D3084</f>
        <v>1.6666666666666666E-4</v>
      </c>
      <c r="S3084" s="6">
        <f>IFERROR(Table1[[#This Row],[pledged]]/Table1[[#This Row],[backers_count]],0)</f>
        <v>1</v>
      </c>
      <c r="T3084" s="5" t="s">
        <v>8317</v>
      </c>
      <c r="U3084" s="5" t="s">
        <v>8357</v>
      </c>
    </row>
    <row r="3085" spans="1:21" ht="45" x14ac:dyDescent="0.2">
      <c r="A3085">
        <v>3805</v>
      </c>
      <c r="B3085" s="3" t="s">
        <v>3802</v>
      </c>
      <c r="C3085" s="3" t="s">
        <v>7915</v>
      </c>
      <c r="D3085">
        <v>150000</v>
      </c>
      <c r="E3085">
        <v>3</v>
      </c>
      <c r="F3085" t="s">
        <v>8221</v>
      </c>
      <c r="G3085" t="s">
        <v>8224</v>
      </c>
      <c r="H3085" t="s">
        <v>8246</v>
      </c>
      <c r="I3085">
        <v>1411852640</v>
      </c>
      <c r="J3085" s="14" t="str">
        <f>TEXT(((Table1[[#This Row],[deadline]]/60/60)/24)+DATE(1970,1,1),"mmm")</f>
        <v>Sep</v>
      </c>
      <c r="K3085" s="14" t="str">
        <f>TEXT(((Table1[[#This Row],[deadline]]/60/60)/24)+DATE(1970,1,1),"yyyy")</f>
        <v>2014</v>
      </c>
      <c r="L3085">
        <v>1406668640</v>
      </c>
      <c r="M3085">
        <f>((Table1[[#This Row],[launched_at]]/60/60)/24)+DATE(1970,1,1)+(-5/24)</f>
        <v>41849.678703703699</v>
      </c>
      <c r="N3085" t="b">
        <v>0</v>
      </c>
      <c r="O3085">
        <v>2</v>
      </c>
      <c r="P3085" t="b">
        <v>0</v>
      </c>
      <c r="Q3085" t="s">
        <v>8305</v>
      </c>
      <c r="R3085" s="5">
        <f>Table1[[#This Row],[pledged]]/D3085</f>
        <v>2.0000000000000002E-5</v>
      </c>
      <c r="S3085" s="6">
        <f>IFERROR(Table1[[#This Row],[pledged]]/Table1[[#This Row],[backers_count]],0)</f>
        <v>1.5</v>
      </c>
      <c r="T3085" s="5" t="s">
        <v>8317</v>
      </c>
      <c r="U3085" s="5" t="s">
        <v>8359</v>
      </c>
    </row>
    <row r="3086" spans="1:21" x14ac:dyDescent="0.2">
      <c r="A3086">
        <v>3904</v>
      </c>
      <c r="B3086" s="3" t="s">
        <v>3901</v>
      </c>
      <c r="C3086" s="3" t="s">
        <v>8012</v>
      </c>
      <c r="D3086">
        <v>10000</v>
      </c>
      <c r="E3086">
        <v>3</v>
      </c>
      <c r="F3086" t="s">
        <v>8221</v>
      </c>
      <c r="G3086" t="s">
        <v>8224</v>
      </c>
      <c r="H3086" t="s">
        <v>8246</v>
      </c>
      <c r="I3086">
        <v>1429074240</v>
      </c>
      <c r="J3086" s="14" t="str">
        <f>TEXT(((Table1[[#This Row],[deadline]]/60/60)/24)+DATE(1970,1,1),"mmm")</f>
        <v>Apr</v>
      </c>
      <c r="K3086" s="14" t="str">
        <f>TEXT(((Table1[[#This Row],[deadline]]/60/60)/24)+DATE(1970,1,1),"yyyy")</f>
        <v>2015</v>
      </c>
      <c r="L3086">
        <v>1427866200</v>
      </c>
      <c r="M3086">
        <f>((Table1[[#This Row],[launched_at]]/60/60)/24)+DATE(1970,1,1)+(-5/24)</f>
        <v>42095.020833333336</v>
      </c>
      <c r="N3086" t="b">
        <v>0</v>
      </c>
      <c r="O3086">
        <v>2</v>
      </c>
      <c r="P3086" t="b">
        <v>0</v>
      </c>
      <c r="Q3086" t="s">
        <v>8271</v>
      </c>
      <c r="R3086" s="5">
        <f>Table1[[#This Row],[pledged]]/D3086</f>
        <v>2.9999999999999997E-4</v>
      </c>
      <c r="S3086" s="6">
        <f>IFERROR(Table1[[#This Row],[pledged]]/Table1[[#This Row],[backers_count]],0)</f>
        <v>1.5</v>
      </c>
      <c r="T3086" s="5" t="s">
        <v>8317</v>
      </c>
      <c r="U3086" s="5" t="s">
        <v>8318</v>
      </c>
    </row>
    <row r="3087" spans="1:21" ht="45" x14ac:dyDescent="0.2">
      <c r="A3087">
        <v>3993</v>
      </c>
      <c r="B3087" s="3" t="s">
        <v>3989</v>
      </c>
      <c r="C3087" s="3" t="s">
        <v>8099</v>
      </c>
      <c r="D3087">
        <v>50000</v>
      </c>
      <c r="E3087">
        <v>3</v>
      </c>
      <c r="F3087" t="s">
        <v>8221</v>
      </c>
      <c r="G3087" t="s">
        <v>8224</v>
      </c>
      <c r="H3087" t="s">
        <v>8246</v>
      </c>
      <c r="I3087">
        <v>1431549912</v>
      </c>
      <c r="J3087" s="14" t="str">
        <f>TEXT(((Table1[[#This Row],[deadline]]/60/60)/24)+DATE(1970,1,1),"mmm")</f>
        <v>May</v>
      </c>
      <c r="K3087" s="14" t="str">
        <f>TEXT(((Table1[[#This Row],[deadline]]/60/60)/24)+DATE(1970,1,1),"yyyy")</f>
        <v>2015</v>
      </c>
      <c r="L3087">
        <v>1428957912</v>
      </c>
      <c r="M3087">
        <f>((Table1[[#This Row],[launched_at]]/60/60)/24)+DATE(1970,1,1)+(-5/24)</f>
        <v>42107.656388888885</v>
      </c>
      <c r="N3087" t="b">
        <v>0</v>
      </c>
      <c r="O3087">
        <v>1</v>
      </c>
      <c r="P3087" t="b">
        <v>0</v>
      </c>
      <c r="Q3087" t="s">
        <v>8271</v>
      </c>
      <c r="R3087" s="5">
        <f>Table1[[#This Row],[pledged]]/D3087</f>
        <v>6.0000000000000002E-5</v>
      </c>
      <c r="S3087" s="6">
        <f>IFERROR(Table1[[#This Row],[pledged]]/Table1[[#This Row],[backers_count]],0)</f>
        <v>3</v>
      </c>
      <c r="T3087" s="5" t="s">
        <v>8317</v>
      </c>
      <c r="U3087" s="5" t="s">
        <v>8318</v>
      </c>
    </row>
    <row r="3088" spans="1:21" ht="45" x14ac:dyDescent="0.2">
      <c r="A3088">
        <v>4082</v>
      </c>
      <c r="B3088" s="3" t="s">
        <v>4078</v>
      </c>
      <c r="C3088" s="3" t="s">
        <v>8185</v>
      </c>
      <c r="D3088">
        <v>150</v>
      </c>
      <c r="E3088">
        <v>3</v>
      </c>
      <c r="F3088" t="s">
        <v>8221</v>
      </c>
      <c r="G3088" t="s">
        <v>8224</v>
      </c>
      <c r="H3088" t="s">
        <v>8246</v>
      </c>
      <c r="I3088">
        <v>1447542000</v>
      </c>
      <c r="J3088" s="14" t="str">
        <f>TEXT(((Table1[[#This Row],[deadline]]/60/60)/24)+DATE(1970,1,1),"mmm")</f>
        <v>Nov</v>
      </c>
      <c r="K3088" s="14" t="str">
        <f>TEXT(((Table1[[#This Row],[deadline]]/60/60)/24)+DATE(1970,1,1),"yyyy")</f>
        <v>2015</v>
      </c>
      <c r="L3088">
        <v>1446179553</v>
      </c>
      <c r="M3088">
        <f>((Table1[[#This Row],[launched_at]]/60/60)/24)+DATE(1970,1,1)+(-5/24)</f>
        <v>42306.980937499997</v>
      </c>
      <c r="N3088" t="b">
        <v>0</v>
      </c>
      <c r="O3088">
        <v>2</v>
      </c>
      <c r="P3088" t="b">
        <v>0</v>
      </c>
      <c r="Q3088" t="s">
        <v>8271</v>
      </c>
      <c r="R3088" s="5">
        <f>Table1[[#This Row],[pledged]]/D3088</f>
        <v>0.02</v>
      </c>
      <c r="S3088" s="6">
        <f>IFERROR(Table1[[#This Row],[pledged]]/Table1[[#This Row],[backers_count]],0)</f>
        <v>1.5</v>
      </c>
      <c r="T3088" s="5" t="s">
        <v>8317</v>
      </c>
      <c r="U3088" s="5" t="s">
        <v>8318</v>
      </c>
    </row>
    <row r="3089" spans="1:21" ht="45" x14ac:dyDescent="0.2">
      <c r="A3089">
        <v>4113</v>
      </c>
      <c r="B3089" s="3" t="s">
        <v>4109</v>
      </c>
      <c r="C3089" s="3" t="s">
        <v>8215</v>
      </c>
      <c r="D3089">
        <v>1500</v>
      </c>
      <c r="E3089">
        <v>3</v>
      </c>
      <c r="F3089" t="s">
        <v>8221</v>
      </c>
      <c r="G3089" t="s">
        <v>8224</v>
      </c>
      <c r="H3089" t="s">
        <v>8246</v>
      </c>
      <c r="I3089">
        <v>1452234840</v>
      </c>
      <c r="J3089" s="14" t="str">
        <f>TEXT(((Table1[[#This Row],[deadline]]/60/60)/24)+DATE(1970,1,1),"mmm")</f>
        <v>Jan</v>
      </c>
      <c r="K3089" s="14" t="str">
        <f>TEXT(((Table1[[#This Row],[deadline]]/60/60)/24)+DATE(1970,1,1),"yyyy")</f>
        <v>2016</v>
      </c>
      <c r="L3089">
        <v>1450619123</v>
      </c>
      <c r="M3089">
        <f>((Table1[[#This Row],[launched_at]]/60/60)/24)+DATE(1970,1,1)+(-5/24)</f>
        <v>42358.364849537036</v>
      </c>
      <c r="N3089" t="b">
        <v>0</v>
      </c>
      <c r="O3089">
        <v>3</v>
      </c>
      <c r="P3089" t="b">
        <v>0</v>
      </c>
      <c r="Q3089" t="s">
        <v>8271</v>
      </c>
      <c r="R3089" s="5">
        <f>Table1[[#This Row],[pledged]]/D3089</f>
        <v>2E-3</v>
      </c>
      <c r="S3089" s="6">
        <f>IFERROR(Table1[[#This Row],[pledged]]/Table1[[#This Row],[backers_count]],0)</f>
        <v>1</v>
      </c>
      <c r="T3089" s="5" t="s">
        <v>8317</v>
      </c>
      <c r="U3089" s="5" t="s">
        <v>8318</v>
      </c>
    </row>
    <row r="3090" spans="1:21" ht="45" x14ac:dyDescent="0.2">
      <c r="A3090">
        <v>445</v>
      </c>
      <c r="B3090" s="3" t="s">
        <v>446</v>
      </c>
      <c r="C3090" s="3" t="s">
        <v>4555</v>
      </c>
      <c r="D3090">
        <v>60000</v>
      </c>
      <c r="E3090">
        <v>2</v>
      </c>
      <c r="F3090" t="s">
        <v>8221</v>
      </c>
      <c r="G3090" t="s">
        <v>8224</v>
      </c>
      <c r="H3090" t="s">
        <v>8246</v>
      </c>
      <c r="I3090">
        <v>1432195375</v>
      </c>
      <c r="J3090" s="14" t="str">
        <f>TEXT(((Table1[[#This Row],[deadline]]/60/60)/24)+DATE(1970,1,1),"mmm")</f>
        <v>May</v>
      </c>
      <c r="K3090" s="14" t="str">
        <f>TEXT(((Table1[[#This Row],[deadline]]/60/60)/24)+DATE(1970,1,1),"yyyy")</f>
        <v>2015</v>
      </c>
      <c r="L3090">
        <v>1430899375</v>
      </c>
      <c r="M3090" s="13">
        <f>((Table1[[#This Row],[launched_at]]/60/60)/24)+DATE(1970,1,1)+(-5/24)</f>
        <v>42130.127025462956</v>
      </c>
      <c r="N3090" t="b">
        <v>0</v>
      </c>
      <c r="O3090">
        <v>2</v>
      </c>
      <c r="P3090" t="b">
        <v>0</v>
      </c>
      <c r="Q3090" t="s">
        <v>8270</v>
      </c>
      <c r="R3090" s="5">
        <f>Table1[[#This Row],[pledged]]/D3090</f>
        <v>3.3333333333333335E-5</v>
      </c>
      <c r="S3090" s="6">
        <f>IFERROR(Table1[[#This Row],[pledged]]/Table1[[#This Row],[backers_count]],0)</f>
        <v>1</v>
      </c>
      <c r="T3090" s="5" t="s">
        <v>8310</v>
      </c>
      <c r="U3090" s="5" t="s">
        <v>8316</v>
      </c>
    </row>
    <row r="3091" spans="1:21" ht="45" x14ac:dyDescent="0.2">
      <c r="A3091">
        <v>778</v>
      </c>
      <c r="B3091" s="3" t="s">
        <v>779</v>
      </c>
      <c r="C3091" s="3" t="s">
        <v>4888</v>
      </c>
      <c r="D3091">
        <v>500</v>
      </c>
      <c r="E3091">
        <v>2</v>
      </c>
      <c r="F3091" t="s">
        <v>8221</v>
      </c>
      <c r="G3091" t="s">
        <v>8224</v>
      </c>
      <c r="H3091" t="s">
        <v>8246</v>
      </c>
      <c r="I3091">
        <v>1398876680</v>
      </c>
      <c r="J3091" s="14" t="str">
        <f>TEXT(((Table1[[#This Row],[deadline]]/60/60)/24)+DATE(1970,1,1),"mmm")</f>
        <v>Apr</v>
      </c>
      <c r="K3091" s="14" t="str">
        <f>TEXT(((Table1[[#This Row],[deadline]]/60/60)/24)+DATE(1970,1,1),"yyyy")</f>
        <v>2014</v>
      </c>
      <c r="L3091">
        <v>1396284680</v>
      </c>
      <c r="M3091">
        <f>((Table1[[#This Row],[launched_at]]/60/60)/24)+DATE(1970,1,1)+(-5/24)</f>
        <v>41729.493981481479</v>
      </c>
      <c r="N3091" t="b">
        <v>0</v>
      </c>
      <c r="O3091">
        <v>1</v>
      </c>
      <c r="P3091" t="b">
        <v>0</v>
      </c>
      <c r="Q3091" t="s">
        <v>8275</v>
      </c>
      <c r="R3091" s="5">
        <f>Table1[[#This Row],[pledged]]/D3091</f>
        <v>4.0000000000000001E-3</v>
      </c>
      <c r="S3091" s="6">
        <f>IFERROR(Table1[[#This Row],[pledged]]/Table1[[#This Row],[backers_count]],0)</f>
        <v>2</v>
      </c>
      <c r="T3091" s="5" t="s">
        <v>8322</v>
      </c>
      <c r="U3091" s="5" t="s">
        <v>8324</v>
      </c>
    </row>
    <row r="3092" spans="1:21" ht="30" x14ac:dyDescent="0.2">
      <c r="A3092">
        <v>1992</v>
      </c>
      <c r="B3092" s="3" t="s">
        <v>1993</v>
      </c>
      <c r="C3092" s="3" t="s">
        <v>6102</v>
      </c>
      <c r="D3092">
        <v>1500</v>
      </c>
      <c r="E3092">
        <v>2</v>
      </c>
      <c r="F3092" t="s">
        <v>8221</v>
      </c>
      <c r="G3092" t="s">
        <v>8224</v>
      </c>
      <c r="H3092" t="s">
        <v>8246</v>
      </c>
      <c r="I3092">
        <v>1424229991</v>
      </c>
      <c r="J3092" s="14" t="str">
        <f>TEXT(((Table1[[#This Row],[deadline]]/60/60)/24)+DATE(1970,1,1),"mmm")</f>
        <v>Feb</v>
      </c>
      <c r="K3092" s="14" t="str">
        <f>TEXT(((Table1[[#This Row],[deadline]]/60/60)/24)+DATE(1970,1,1),"yyyy")</f>
        <v>2015</v>
      </c>
      <c r="L3092">
        <v>1421637991</v>
      </c>
      <c r="M3092">
        <f>((Table1[[#This Row],[launched_at]]/60/60)/24)+DATE(1970,1,1)+(-5/24)</f>
        <v>42022.935081018521</v>
      </c>
      <c r="N3092" t="b">
        <v>0</v>
      </c>
      <c r="O3092">
        <v>2</v>
      </c>
      <c r="P3092" t="b">
        <v>0</v>
      </c>
      <c r="Q3092" t="s">
        <v>8296</v>
      </c>
      <c r="R3092" s="5">
        <f>Table1[[#This Row],[pledged]]/D3092</f>
        <v>1.3333333333333333E-3</v>
      </c>
      <c r="S3092" s="6">
        <f>IFERROR(Table1[[#This Row],[pledged]]/Table1[[#This Row],[backers_count]],0)</f>
        <v>1</v>
      </c>
      <c r="T3092" s="5" t="s">
        <v>8338</v>
      </c>
      <c r="U3092" s="5" t="s">
        <v>8350</v>
      </c>
    </row>
    <row r="3093" spans="1:21" ht="45" x14ac:dyDescent="0.2">
      <c r="A3093">
        <v>2148</v>
      </c>
      <c r="B3093" s="3" t="s">
        <v>2149</v>
      </c>
      <c r="C3093" s="3" t="s">
        <v>6258</v>
      </c>
      <c r="D3093">
        <v>100</v>
      </c>
      <c r="E3093">
        <v>2</v>
      </c>
      <c r="F3093" t="s">
        <v>8221</v>
      </c>
      <c r="G3093" t="s">
        <v>8225</v>
      </c>
      <c r="H3093" t="s">
        <v>8247</v>
      </c>
      <c r="I3093">
        <v>1427992582</v>
      </c>
      <c r="J3093" s="14" t="str">
        <f>TEXT(((Table1[[#This Row],[deadline]]/60/60)/24)+DATE(1970,1,1),"mmm")</f>
        <v>Apr</v>
      </c>
      <c r="K3093" s="14" t="str">
        <f>TEXT(((Table1[[#This Row],[deadline]]/60/60)/24)+DATE(1970,1,1),"yyyy")</f>
        <v>2015</v>
      </c>
      <c r="L3093">
        <v>1425404182</v>
      </c>
      <c r="M3093">
        <f>((Table1[[#This Row],[launched_at]]/60/60)/24)+DATE(1970,1,1)+(-5/24)</f>
        <v>42066.525254629632</v>
      </c>
      <c r="N3093" t="b">
        <v>0</v>
      </c>
      <c r="O3093">
        <v>2</v>
      </c>
      <c r="P3093" t="b">
        <v>0</v>
      </c>
      <c r="Q3093" t="s">
        <v>8282</v>
      </c>
      <c r="R3093" s="5">
        <f>Table1[[#This Row],[pledged]]/D3093</f>
        <v>0.02</v>
      </c>
      <c r="S3093" s="6">
        <f>IFERROR(Table1[[#This Row],[pledged]]/Table1[[#This Row],[backers_count]],0)</f>
        <v>1</v>
      </c>
      <c r="T3093" s="5" t="s">
        <v>8333</v>
      </c>
      <c r="U3093" s="5" t="s">
        <v>8334</v>
      </c>
    </row>
    <row r="3094" spans="1:21" ht="30" x14ac:dyDescent="0.2">
      <c r="A3094">
        <v>2154</v>
      </c>
      <c r="B3094" s="3" t="s">
        <v>2155</v>
      </c>
      <c r="C3094" s="3" t="s">
        <v>6264</v>
      </c>
      <c r="D3094">
        <v>250</v>
      </c>
      <c r="E3094">
        <v>2</v>
      </c>
      <c r="F3094" t="s">
        <v>8221</v>
      </c>
      <c r="G3094" t="s">
        <v>8224</v>
      </c>
      <c r="H3094" t="s">
        <v>8246</v>
      </c>
      <c r="I3094">
        <v>1390921827</v>
      </c>
      <c r="J3094" s="14" t="str">
        <f>TEXT(((Table1[[#This Row],[deadline]]/60/60)/24)+DATE(1970,1,1),"mmm")</f>
        <v>Jan</v>
      </c>
      <c r="K3094" s="14" t="str">
        <f>TEXT(((Table1[[#This Row],[deadline]]/60/60)/24)+DATE(1970,1,1),"yyyy")</f>
        <v>2014</v>
      </c>
      <c r="L3094">
        <v>1389193827</v>
      </c>
      <c r="M3094">
        <f>((Table1[[#This Row],[launched_at]]/60/60)/24)+DATE(1970,1,1)+(-5/24)</f>
        <v>41647.42392361111</v>
      </c>
      <c r="N3094" t="b">
        <v>0</v>
      </c>
      <c r="O3094">
        <v>2</v>
      </c>
      <c r="P3094" t="b">
        <v>0</v>
      </c>
      <c r="Q3094" t="s">
        <v>8282</v>
      </c>
      <c r="R3094" s="5">
        <f>Table1[[#This Row],[pledged]]/D3094</f>
        <v>8.0000000000000002E-3</v>
      </c>
      <c r="S3094" s="6">
        <f>IFERROR(Table1[[#This Row],[pledged]]/Table1[[#This Row],[backers_count]],0)</f>
        <v>1</v>
      </c>
      <c r="T3094" s="5" t="s">
        <v>8333</v>
      </c>
      <c r="U3094" s="5" t="s">
        <v>8334</v>
      </c>
    </row>
    <row r="3095" spans="1:21" ht="30" x14ac:dyDescent="0.2">
      <c r="A3095">
        <v>2431</v>
      </c>
      <c r="B3095" s="3" t="s">
        <v>2432</v>
      </c>
      <c r="C3095" s="3" t="s">
        <v>6541</v>
      </c>
      <c r="D3095">
        <v>100000</v>
      </c>
      <c r="E3095">
        <v>2</v>
      </c>
      <c r="F3095" t="s">
        <v>8221</v>
      </c>
      <c r="G3095" t="s">
        <v>8224</v>
      </c>
      <c r="H3095" t="s">
        <v>8246</v>
      </c>
      <c r="I3095">
        <v>1467080613</v>
      </c>
      <c r="J3095" s="14" t="str">
        <f>TEXT(((Table1[[#This Row],[deadline]]/60/60)/24)+DATE(1970,1,1),"mmm")</f>
        <v>Jun</v>
      </c>
      <c r="K3095" s="14" t="str">
        <f>TEXT(((Table1[[#This Row],[deadline]]/60/60)/24)+DATE(1970,1,1),"yyyy")</f>
        <v>2016</v>
      </c>
      <c r="L3095">
        <v>1461896613</v>
      </c>
      <c r="M3095">
        <f>((Table1[[#This Row],[launched_at]]/60/60)/24)+DATE(1970,1,1)+(-5/24)</f>
        <v>42488.891354166662</v>
      </c>
      <c r="N3095" t="b">
        <v>0</v>
      </c>
      <c r="O3095">
        <v>2</v>
      </c>
      <c r="P3095" t="b">
        <v>0</v>
      </c>
      <c r="Q3095" t="s">
        <v>8284</v>
      </c>
      <c r="R3095" s="5">
        <f>Table1[[#This Row],[pledged]]/D3095</f>
        <v>2.0000000000000002E-5</v>
      </c>
      <c r="S3095" s="6">
        <f>IFERROR(Table1[[#This Row],[pledged]]/Table1[[#This Row],[backers_count]],0)</f>
        <v>1</v>
      </c>
      <c r="T3095" s="5" t="s">
        <v>8336</v>
      </c>
      <c r="U3095" s="5" t="s">
        <v>8337</v>
      </c>
    </row>
    <row r="3096" spans="1:21" ht="30" x14ac:dyDescent="0.2">
      <c r="A3096">
        <v>2432</v>
      </c>
      <c r="B3096" s="3" t="s">
        <v>2433</v>
      </c>
      <c r="C3096" s="3" t="s">
        <v>6542</v>
      </c>
      <c r="D3096">
        <v>14000</v>
      </c>
      <c r="E3096">
        <v>2</v>
      </c>
      <c r="F3096" t="s">
        <v>8221</v>
      </c>
      <c r="G3096" t="s">
        <v>8224</v>
      </c>
      <c r="H3096" t="s">
        <v>8246</v>
      </c>
      <c r="I3096">
        <v>1425791697</v>
      </c>
      <c r="J3096" s="14" t="str">
        <f>TEXT(((Table1[[#This Row],[deadline]]/60/60)/24)+DATE(1970,1,1),"mmm")</f>
        <v>Mar</v>
      </c>
      <c r="K3096" s="14" t="str">
        <f>TEXT(((Table1[[#This Row],[deadline]]/60/60)/24)+DATE(1970,1,1),"yyyy")</f>
        <v>2015</v>
      </c>
      <c r="L3096">
        <v>1423199697</v>
      </c>
      <c r="M3096">
        <f>((Table1[[#This Row],[launched_at]]/60/60)/24)+DATE(1970,1,1)+(-5/24)</f>
        <v>42041.010381944441</v>
      </c>
      <c r="N3096" t="b">
        <v>0</v>
      </c>
      <c r="O3096">
        <v>2</v>
      </c>
      <c r="P3096" t="b">
        <v>0</v>
      </c>
      <c r="Q3096" t="s">
        <v>8284</v>
      </c>
      <c r="R3096" s="5">
        <f>Table1[[#This Row],[pledged]]/D3096</f>
        <v>1.4285714285714287E-4</v>
      </c>
      <c r="S3096" s="6">
        <f>IFERROR(Table1[[#This Row],[pledged]]/Table1[[#This Row],[backers_count]],0)</f>
        <v>1</v>
      </c>
      <c r="T3096" s="5" t="s">
        <v>8336</v>
      </c>
      <c r="U3096" s="5" t="s">
        <v>8337</v>
      </c>
    </row>
    <row r="3097" spans="1:21" ht="45" x14ac:dyDescent="0.2">
      <c r="A3097">
        <v>2769</v>
      </c>
      <c r="B3097" s="3" t="s">
        <v>2769</v>
      </c>
      <c r="C3097" s="3" t="s">
        <v>6879</v>
      </c>
      <c r="D3097">
        <v>800</v>
      </c>
      <c r="E3097">
        <v>2</v>
      </c>
      <c r="F3097" t="s">
        <v>8221</v>
      </c>
      <c r="G3097" t="s">
        <v>8225</v>
      </c>
      <c r="H3097" t="s">
        <v>8247</v>
      </c>
      <c r="I3097">
        <v>1401997790</v>
      </c>
      <c r="J3097" s="14" t="str">
        <f>TEXT(((Table1[[#This Row],[deadline]]/60/60)/24)+DATE(1970,1,1),"mmm")</f>
        <v>Jun</v>
      </c>
      <c r="K3097" s="14" t="str">
        <f>TEXT(((Table1[[#This Row],[deadline]]/60/60)/24)+DATE(1970,1,1),"yyyy")</f>
        <v>2014</v>
      </c>
      <c r="L3097">
        <v>1397677790</v>
      </c>
      <c r="M3097">
        <f>((Table1[[#This Row],[launched_at]]/60/60)/24)+DATE(1970,1,1)+(-5/24)</f>
        <v>41745.617939814809</v>
      </c>
      <c r="N3097" t="b">
        <v>0</v>
      </c>
      <c r="O3097">
        <v>2</v>
      </c>
      <c r="P3097" t="b">
        <v>0</v>
      </c>
      <c r="Q3097" t="s">
        <v>8304</v>
      </c>
      <c r="R3097" s="5">
        <f>Table1[[#This Row],[pledged]]/D3097</f>
        <v>2.5000000000000001E-3</v>
      </c>
      <c r="S3097" s="6">
        <f>IFERROR(Table1[[#This Row],[pledged]]/Table1[[#This Row],[backers_count]],0)</f>
        <v>1</v>
      </c>
      <c r="T3097" s="5" t="s">
        <v>8322</v>
      </c>
      <c r="U3097" s="5" t="s">
        <v>8358</v>
      </c>
    </row>
    <row r="3098" spans="1:21" ht="45" x14ac:dyDescent="0.2">
      <c r="A3098">
        <v>2907</v>
      </c>
      <c r="B3098" s="3" t="s">
        <v>2907</v>
      </c>
      <c r="C3098" s="3" t="s">
        <v>7017</v>
      </c>
      <c r="D3098">
        <v>2500</v>
      </c>
      <c r="E3098">
        <v>2</v>
      </c>
      <c r="F3098" t="s">
        <v>8221</v>
      </c>
      <c r="G3098" t="s">
        <v>8224</v>
      </c>
      <c r="H3098" t="s">
        <v>8246</v>
      </c>
      <c r="I3098">
        <v>1463259837</v>
      </c>
      <c r="J3098" s="14" t="str">
        <f>TEXT(((Table1[[#This Row],[deadline]]/60/60)/24)+DATE(1970,1,1),"mmm")</f>
        <v>May</v>
      </c>
      <c r="K3098" s="14" t="str">
        <f>TEXT(((Table1[[#This Row],[deadline]]/60/60)/24)+DATE(1970,1,1),"yyyy")</f>
        <v>2016</v>
      </c>
      <c r="L3098">
        <v>1458075837</v>
      </c>
      <c r="M3098">
        <f>((Table1[[#This Row],[launched_at]]/60/60)/24)+DATE(1970,1,1)+(-5/24)</f>
        <v>42444.669409722213</v>
      </c>
      <c r="N3098" t="b">
        <v>0</v>
      </c>
      <c r="O3098">
        <v>2</v>
      </c>
      <c r="P3098" t="b">
        <v>0</v>
      </c>
      <c r="Q3098" t="s">
        <v>8271</v>
      </c>
      <c r="R3098" s="5">
        <f>Table1[[#This Row],[pledged]]/D3098</f>
        <v>8.0000000000000004E-4</v>
      </c>
      <c r="S3098" s="6">
        <f>IFERROR(Table1[[#This Row],[pledged]]/Table1[[#This Row],[backers_count]],0)</f>
        <v>1</v>
      </c>
      <c r="T3098" s="5" t="s">
        <v>8317</v>
      </c>
      <c r="U3098" s="5" t="s">
        <v>8318</v>
      </c>
    </row>
    <row r="3099" spans="1:21" ht="45" x14ac:dyDescent="0.2">
      <c r="A3099">
        <v>2913</v>
      </c>
      <c r="B3099" s="3" t="s">
        <v>2913</v>
      </c>
      <c r="C3099" s="3" t="s">
        <v>7023</v>
      </c>
      <c r="D3099">
        <v>10000</v>
      </c>
      <c r="E3099">
        <v>2</v>
      </c>
      <c r="F3099" t="s">
        <v>8221</v>
      </c>
      <c r="G3099" t="s">
        <v>8224</v>
      </c>
      <c r="H3099" t="s">
        <v>8246</v>
      </c>
      <c r="I3099">
        <v>1410041339</v>
      </c>
      <c r="J3099" s="14" t="str">
        <f>TEXT(((Table1[[#This Row],[deadline]]/60/60)/24)+DATE(1970,1,1),"mmm")</f>
        <v>Sep</v>
      </c>
      <c r="K3099" s="14" t="str">
        <f>TEXT(((Table1[[#This Row],[deadline]]/60/60)/24)+DATE(1970,1,1),"yyyy")</f>
        <v>2014</v>
      </c>
      <c r="L3099">
        <v>1404857339</v>
      </c>
      <c r="M3099">
        <f>((Table1[[#This Row],[launched_at]]/60/60)/24)+DATE(1970,1,1)+(-5/24)</f>
        <v>41828.714571759258</v>
      </c>
      <c r="N3099" t="b">
        <v>0</v>
      </c>
      <c r="O3099">
        <v>2</v>
      </c>
      <c r="P3099" t="b">
        <v>0</v>
      </c>
      <c r="Q3099" t="s">
        <v>8271</v>
      </c>
      <c r="R3099" s="5">
        <f>Table1[[#This Row],[pledged]]/D3099</f>
        <v>2.0000000000000001E-4</v>
      </c>
      <c r="S3099" s="6">
        <f>IFERROR(Table1[[#This Row],[pledged]]/Table1[[#This Row],[backers_count]],0)</f>
        <v>1</v>
      </c>
      <c r="T3099" s="5" t="s">
        <v>8317</v>
      </c>
      <c r="U3099" s="5" t="s">
        <v>8318</v>
      </c>
    </row>
    <row r="3100" spans="1:21" ht="45" x14ac:dyDescent="0.2">
      <c r="A3100">
        <v>2946</v>
      </c>
      <c r="B3100" s="3" t="s">
        <v>2946</v>
      </c>
      <c r="C3100" s="3" t="s">
        <v>7056</v>
      </c>
      <c r="D3100">
        <v>2000</v>
      </c>
      <c r="E3100">
        <v>2</v>
      </c>
      <c r="F3100" t="s">
        <v>8221</v>
      </c>
      <c r="G3100" t="s">
        <v>8225</v>
      </c>
      <c r="H3100" t="s">
        <v>8247</v>
      </c>
      <c r="I3100">
        <v>1471265092</v>
      </c>
      <c r="J3100" s="14" t="str">
        <f>TEXT(((Table1[[#This Row],[deadline]]/60/60)/24)+DATE(1970,1,1),"mmm")</f>
        <v>Aug</v>
      </c>
      <c r="K3100" s="14" t="str">
        <f>TEXT(((Table1[[#This Row],[deadline]]/60/60)/24)+DATE(1970,1,1),"yyyy")</f>
        <v>2016</v>
      </c>
      <c r="L3100">
        <v>1468673092</v>
      </c>
      <c r="M3100">
        <f>((Table1[[#This Row],[launched_at]]/60/60)/24)+DATE(1970,1,1)+(-5/24)</f>
        <v>42567.322824074072</v>
      </c>
      <c r="N3100" t="b">
        <v>0</v>
      </c>
      <c r="O3100">
        <v>2</v>
      </c>
      <c r="P3100" t="b">
        <v>0</v>
      </c>
      <c r="Q3100" t="s">
        <v>8303</v>
      </c>
      <c r="R3100" s="5">
        <f>Table1[[#This Row],[pledged]]/D3100</f>
        <v>1E-3</v>
      </c>
      <c r="S3100" s="6">
        <f>IFERROR(Table1[[#This Row],[pledged]]/Table1[[#This Row],[backers_count]],0)</f>
        <v>1</v>
      </c>
      <c r="T3100" s="5" t="s">
        <v>8317</v>
      </c>
      <c r="U3100" s="5" t="s">
        <v>8357</v>
      </c>
    </row>
    <row r="3101" spans="1:21" ht="45" x14ac:dyDescent="0.2">
      <c r="A3101">
        <v>3072</v>
      </c>
      <c r="B3101" s="3" t="s">
        <v>3072</v>
      </c>
      <c r="C3101" s="3" t="s">
        <v>7182</v>
      </c>
      <c r="D3101">
        <v>12000</v>
      </c>
      <c r="E3101">
        <v>2</v>
      </c>
      <c r="F3101" t="s">
        <v>8221</v>
      </c>
      <c r="G3101" t="s">
        <v>8224</v>
      </c>
      <c r="H3101" t="s">
        <v>8246</v>
      </c>
      <c r="I3101">
        <v>1477791960</v>
      </c>
      <c r="J3101" s="14" t="str">
        <f>TEXT(((Table1[[#This Row],[deadline]]/60/60)/24)+DATE(1970,1,1),"mmm")</f>
        <v>Oct</v>
      </c>
      <c r="K3101" s="14" t="str">
        <f>TEXT(((Table1[[#This Row],[deadline]]/60/60)/24)+DATE(1970,1,1),"yyyy")</f>
        <v>2016</v>
      </c>
      <c r="L3101">
        <v>1476549262</v>
      </c>
      <c r="M3101">
        <f>((Table1[[#This Row],[launched_at]]/60/60)/24)+DATE(1970,1,1)+(-5/24)</f>
        <v>42658.482199074067</v>
      </c>
      <c r="N3101" t="b">
        <v>0</v>
      </c>
      <c r="O3101">
        <v>2</v>
      </c>
      <c r="P3101" t="b">
        <v>0</v>
      </c>
      <c r="Q3101" t="s">
        <v>8303</v>
      </c>
      <c r="R3101" s="5">
        <f>Table1[[#This Row],[pledged]]/D3101</f>
        <v>1.6666666666666666E-4</v>
      </c>
      <c r="S3101" s="6">
        <f>IFERROR(Table1[[#This Row],[pledged]]/Table1[[#This Row],[backers_count]],0)</f>
        <v>1</v>
      </c>
      <c r="T3101" s="5" t="s">
        <v>8317</v>
      </c>
      <c r="U3101" s="5" t="s">
        <v>8357</v>
      </c>
    </row>
    <row r="3102" spans="1:21" ht="45" x14ac:dyDescent="0.2">
      <c r="A3102">
        <v>3629</v>
      </c>
      <c r="B3102" s="3" t="s">
        <v>3627</v>
      </c>
      <c r="C3102" s="3" t="s">
        <v>7739</v>
      </c>
      <c r="D3102">
        <v>1000000</v>
      </c>
      <c r="E3102">
        <v>2</v>
      </c>
      <c r="F3102" t="s">
        <v>8221</v>
      </c>
      <c r="G3102" t="s">
        <v>8224</v>
      </c>
      <c r="H3102" t="s">
        <v>8246</v>
      </c>
      <c r="I3102">
        <v>1462467600</v>
      </c>
      <c r="J3102" s="14" t="str">
        <f>TEXT(((Table1[[#This Row],[deadline]]/60/60)/24)+DATE(1970,1,1),"mmm")</f>
        <v>May</v>
      </c>
      <c r="K3102" s="14" t="str">
        <f>TEXT(((Table1[[#This Row],[deadline]]/60/60)/24)+DATE(1970,1,1),"yyyy")</f>
        <v>2016</v>
      </c>
      <c r="L3102">
        <v>1457403364</v>
      </c>
      <c r="M3102">
        <f>((Table1[[#This Row],[launched_at]]/60/60)/24)+DATE(1970,1,1)+(-5/24)</f>
        <v>42436.886157407404</v>
      </c>
      <c r="N3102" t="b">
        <v>0</v>
      </c>
      <c r="O3102">
        <v>2</v>
      </c>
      <c r="P3102" t="b">
        <v>0</v>
      </c>
      <c r="Q3102" t="s">
        <v>8305</v>
      </c>
      <c r="R3102" s="5">
        <f>Table1[[#This Row],[pledged]]/D3102</f>
        <v>1.9999999999999999E-6</v>
      </c>
      <c r="S3102" s="6">
        <f>IFERROR(Table1[[#This Row],[pledged]]/Table1[[#This Row],[backers_count]],0)</f>
        <v>1</v>
      </c>
      <c r="T3102" s="5" t="s">
        <v>8317</v>
      </c>
      <c r="U3102" s="5" t="s">
        <v>8359</v>
      </c>
    </row>
    <row r="3103" spans="1:21" ht="45" x14ac:dyDescent="0.2">
      <c r="A3103">
        <v>4006</v>
      </c>
      <c r="B3103" s="3" t="s">
        <v>4002</v>
      </c>
      <c r="C3103" s="3" t="s">
        <v>8111</v>
      </c>
      <c r="D3103">
        <v>30000</v>
      </c>
      <c r="E3103">
        <v>2</v>
      </c>
      <c r="F3103" t="s">
        <v>8221</v>
      </c>
      <c r="G3103" t="s">
        <v>8224</v>
      </c>
      <c r="H3103" t="s">
        <v>8246</v>
      </c>
      <c r="I3103">
        <v>1455647587</v>
      </c>
      <c r="J3103" s="14" t="str">
        <f>TEXT(((Table1[[#This Row],[deadline]]/60/60)/24)+DATE(1970,1,1),"mmm")</f>
        <v>Feb</v>
      </c>
      <c r="K3103" s="14" t="str">
        <f>TEXT(((Table1[[#This Row],[deadline]]/60/60)/24)+DATE(1970,1,1),"yyyy")</f>
        <v>2016</v>
      </c>
      <c r="L3103">
        <v>1453487587</v>
      </c>
      <c r="M3103">
        <f>((Table1[[#This Row],[launched_at]]/60/60)/24)+DATE(1970,1,1)+(-5/24)</f>
        <v>42391.564664351848</v>
      </c>
      <c r="N3103" t="b">
        <v>0</v>
      </c>
      <c r="O3103">
        <v>1</v>
      </c>
      <c r="P3103" t="b">
        <v>0</v>
      </c>
      <c r="Q3103" t="s">
        <v>8271</v>
      </c>
      <c r="R3103" s="5">
        <f>Table1[[#This Row],[pledged]]/D3103</f>
        <v>6.666666666666667E-5</v>
      </c>
      <c r="S3103" s="6">
        <f>IFERROR(Table1[[#This Row],[pledged]]/Table1[[#This Row],[backers_count]],0)</f>
        <v>2</v>
      </c>
      <c r="T3103" s="5" t="s">
        <v>8317</v>
      </c>
      <c r="U3103" s="5" t="s">
        <v>8318</v>
      </c>
    </row>
    <row r="3104" spans="1:21" ht="45" x14ac:dyDescent="0.2">
      <c r="A3104">
        <v>171</v>
      </c>
      <c r="B3104" s="3" t="s">
        <v>173</v>
      </c>
      <c r="C3104" s="3" t="s">
        <v>4281</v>
      </c>
      <c r="D3104">
        <v>50000</v>
      </c>
      <c r="E3104">
        <v>1</v>
      </c>
      <c r="F3104" t="s">
        <v>8221</v>
      </c>
      <c r="G3104" t="s">
        <v>8224</v>
      </c>
      <c r="H3104" t="s">
        <v>8246</v>
      </c>
      <c r="I3104">
        <v>1470975614</v>
      </c>
      <c r="J3104" s="14" t="str">
        <f>TEXT(((Table1[[#This Row],[deadline]]/60/60)/24)+DATE(1970,1,1),"mmm")</f>
        <v>Aug</v>
      </c>
      <c r="K3104" s="14" t="str">
        <f>TEXT(((Table1[[#This Row],[deadline]]/60/60)/24)+DATE(1970,1,1),"yyyy")</f>
        <v>2016</v>
      </c>
      <c r="L3104">
        <v>1465791614</v>
      </c>
      <c r="M3104" s="13">
        <f>((Table1[[#This Row],[launched_at]]/60/60)/24)+DATE(1970,1,1)+(-5/24)</f>
        <v>42533.972384259258</v>
      </c>
      <c r="N3104" t="b">
        <v>0</v>
      </c>
      <c r="O3104">
        <v>1</v>
      </c>
      <c r="P3104" t="b">
        <v>0</v>
      </c>
      <c r="Q3104" t="s">
        <v>8268</v>
      </c>
      <c r="R3104" s="5">
        <f>Table1[[#This Row],[pledged]]/D3104</f>
        <v>2.0000000000000002E-5</v>
      </c>
      <c r="S3104" s="6">
        <f>IFERROR(Table1[[#This Row],[pledged]]/Table1[[#This Row],[backers_count]],0)</f>
        <v>1</v>
      </c>
      <c r="T3104" s="5" t="s">
        <v>8310</v>
      </c>
      <c r="U3104" s="5" t="s">
        <v>8314</v>
      </c>
    </row>
    <row r="3105" spans="1:21" ht="30" x14ac:dyDescent="0.2">
      <c r="A3105">
        <v>212</v>
      </c>
      <c r="B3105" s="3" t="s">
        <v>214</v>
      </c>
      <c r="C3105" s="3" t="s">
        <v>4322</v>
      </c>
      <c r="D3105">
        <v>6300</v>
      </c>
      <c r="E3105">
        <v>1</v>
      </c>
      <c r="F3105" t="s">
        <v>8221</v>
      </c>
      <c r="G3105" t="s">
        <v>8224</v>
      </c>
      <c r="H3105" t="s">
        <v>8246</v>
      </c>
      <c r="I3105">
        <v>1460837320</v>
      </c>
      <c r="J3105" s="14" t="str">
        <f>TEXT(((Table1[[#This Row],[deadline]]/60/60)/24)+DATE(1970,1,1),"mmm")</f>
        <v>Apr</v>
      </c>
      <c r="K3105" s="14" t="str">
        <f>TEXT(((Table1[[#This Row],[deadline]]/60/60)/24)+DATE(1970,1,1),"yyyy")</f>
        <v>2016</v>
      </c>
      <c r="L3105">
        <v>1455656920</v>
      </c>
      <c r="M3105" s="13">
        <f>((Table1[[#This Row],[launched_at]]/60/60)/24)+DATE(1970,1,1)+(-5/24)</f>
        <v>42416.672685185178</v>
      </c>
      <c r="N3105" t="b">
        <v>0</v>
      </c>
      <c r="O3105">
        <v>1</v>
      </c>
      <c r="P3105" t="b">
        <v>0</v>
      </c>
      <c r="Q3105" t="s">
        <v>8268</v>
      </c>
      <c r="R3105" s="5">
        <f>Table1[[#This Row],[pledged]]/D3105</f>
        <v>1.5873015873015873E-4</v>
      </c>
      <c r="S3105" s="6">
        <f>IFERROR(Table1[[#This Row],[pledged]]/Table1[[#This Row],[backers_count]],0)</f>
        <v>1</v>
      </c>
      <c r="T3105" s="5" t="s">
        <v>8310</v>
      </c>
      <c r="U3105" s="5" t="s">
        <v>8314</v>
      </c>
    </row>
    <row r="3106" spans="1:21" ht="45" x14ac:dyDescent="0.2">
      <c r="A3106">
        <v>214</v>
      </c>
      <c r="B3106" s="3" t="s">
        <v>216</v>
      </c>
      <c r="C3106" s="3" t="s">
        <v>4324</v>
      </c>
      <c r="D3106">
        <v>12500</v>
      </c>
      <c r="E3106">
        <v>1</v>
      </c>
      <c r="F3106" t="s">
        <v>8221</v>
      </c>
      <c r="G3106" t="s">
        <v>8224</v>
      </c>
      <c r="H3106" t="s">
        <v>8246</v>
      </c>
      <c r="I3106">
        <v>1425655349</v>
      </c>
      <c r="J3106" s="14" t="str">
        <f>TEXT(((Table1[[#This Row],[deadline]]/60/60)/24)+DATE(1970,1,1),"mmm")</f>
        <v>Mar</v>
      </c>
      <c r="K3106" s="14" t="str">
        <f>TEXT(((Table1[[#This Row],[deadline]]/60/60)/24)+DATE(1970,1,1),"yyyy")</f>
        <v>2015</v>
      </c>
      <c r="L3106">
        <v>1420471349</v>
      </c>
      <c r="M3106" s="13">
        <f>((Table1[[#This Row],[launched_at]]/60/60)/24)+DATE(1970,1,1)+(-5/24)</f>
        <v>42009.432280092595</v>
      </c>
      <c r="N3106" t="b">
        <v>0</v>
      </c>
      <c r="O3106">
        <v>1</v>
      </c>
      <c r="P3106" t="b">
        <v>0</v>
      </c>
      <c r="Q3106" t="s">
        <v>8268</v>
      </c>
      <c r="R3106" s="5">
        <f>Table1[[#This Row],[pledged]]/D3106</f>
        <v>8.0000000000000007E-5</v>
      </c>
      <c r="S3106" s="6">
        <f>IFERROR(Table1[[#This Row],[pledged]]/Table1[[#This Row],[backers_count]],0)</f>
        <v>1</v>
      </c>
      <c r="T3106" s="5" t="s">
        <v>8310</v>
      </c>
      <c r="U3106" s="5" t="s">
        <v>8314</v>
      </c>
    </row>
    <row r="3107" spans="1:21" ht="30" x14ac:dyDescent="0.2">
      <c r="A3107">
        <v>464</v>
      </c>
      <c r="B3107" s="3" t="s">
        <v>465</v>
      </c>
      <c r="C3107" s="3" t="s">
        <v>4574</v>
      </c>
      <c r="D3107">
        <v>1010</v>
      </c>
      <c r="E3107">
        <v>1</v>
      </c>
      <c r="F3107" t="s">
        <v>8221</v>
      </c>
      <c r="G3107" t="s">
        <v>8236</v>
      </c>
      <c r="H3107" t="s">
        <v>8249</v>
      </c>
      <c r="I3107">
        <v>1463602935</v>
      </c>
      <c r="J3107" s="14" t="str">
        <f>TEXT(((Table1[[#This Row],[deadline]]/60/60)/24)+DATE(1970,1,1),"mmm")</f>
        <v>May</v>
      </c>
      <c r="K3107" s="14" t="str">
        <f>TEXT(((Table1[[#This Row],[deadline]]/60/60)/24)+DATE(1970,1,1),"yyyy")</f>
        <v>2016</v>
      </c>
      <c r="L3107">
        <v>1461874935</v>
      </c>
      <c r="M3107" s="13">
        <f>((Table1[[#This Row],[launched_at]]/60/60)/24)+DATE(1970,1,1)+(-5/24)</f>
        <v>42488.640451388892</v>
      </c>
      <c r="N3107" t="b">
        <v>0</v>
      </c>
      <c r="O3107">
        <v>1</v>
      </c>
      <c r="P3107" t="b">
        <v>0</v>
      </c>
      <c r="Q3107" t="s">
        <v>8270</v>
      </c>
      <c r="R3107" s="5">
        <f>Table1[[#This Row],[pledged]]/D3107</f>
        <v>9.9009900990099011E-4</v>
      </c>
      <c r="S3107" s="6">
        <f>IFERROR(Table1[[#This Row],[pledged]]/Table1[[#This Row],[backers_count]],0)</f>
        <v>1</v>
      </c>
      <c r="T3107" s="5" t="s">
        <v>8310</v>
      </c>
      <c r="U3107" s="5" t="s">
        <v>8316</v>
      </c>
    </row>
    <row r="3108" spans="1:21" ht="45" x14ac:dyDescent="0.2">
      <c r="A3108">
        <v>474</v>
      </c>
      <c r="B3108" s="3" t="s">
        <v>475</v>
      </c>
      <c r="C3108" s="3" t="s">
        <v>4584</v>
      </c>
      <c r="D3108">
        <v>3300</v>
      </c>
      <c r="E3108">
        <v>1</v>
      </c>
      <c r="F3108" t="s">
        <v>8221</v>
      </c>
      <c r="G3108" t="s">
        <v>8224</v>
      </c>
      <c r="H3108" t="s">
        <v>8246</v>
      </c>
      <c r="I3108">
        <v>1487318029</v>
      </c>
      <c r="J3108" s="14" t="str">
        <f>TEXT(((Table1[[#This Row],[deadline]]/60/60)/24)+DATE(1970,1,1),"mmm")</f>
        <v>Feb</v>
      </c>
      <c r="K3108" s="14" t="str">
        <f>TEXT(((Table1[[#This Row],[deadline]]/60/60)/24)+DATE(1970,1,1),"yyyy")</f>
        <v>2017</v>
      </c>
      <c r="L3108">
        <v>1484726029</v>
      </c>
      <c r="M3108" s="13">
        <f>((Table1[[#This Row],[launched_at]]/60/60)/24)+DATE(1970,1,1)+(-5/24)</f>
        <v>42753.120706018519</v>
      </c>
      <c r="N3108" t="b">
        <v>0</v>
      </c>
      <c r="O3108">
        <v>1</v>
      </c>
      <c r="P3108" t="b">
        <v>0</v>
      </c>
      <c r="Q3108" t="s">
        <v>8270</v>
      </c>
      <c r="R3108" s="5">
        <f>Table1[[#This Row],[pledged]]/D3108</f>
        <v>3.0303030303030303E-4</v>
      </c>
      <c r="S3108" s="6">
        <f>IFERROR(Table1[[#This Row],[pledged]]/Table1[[#This Row],[backers_count]],0)</f>
        <v>1</v>
      </c>
      <c r="T3108" s="5" t="s">
        <v>8310</v>
      </c>
      <c r="U3108" s="5" t="s">
        <v>8316</v>
      </c>
    </row>
    <row r="3109" spans="1:21" ht="30" x14ac:dyDescent="0.2">
      <c r="A3109">
        <v>496</v>
      </c>
      <c r="B3109" s="3" t="s">
        <v>497</v>
      </c>
      <c r="C3109" s="3" t="s">
        <v>4606</v>
      </c>
      <c r="D3109">
        <v>60000</v>
      </c>
      <c r="E3109">
        <v>1</v>
      </c>
      <c r="F3109" t="s">
        <v>8221</v>
      </c>
      <c r="G3109" t="s">
        <v>8224</v>
      </c>
      <c r="H3109" t="s">
        <v>8246</v>
      </c>
      <c r="I3109">
        <v>1392070874</v>
      </c>
      <c r="J3109" s="14" t="str">
        <f>TEXT(((Table1[[#This Row],[deadline]]/60/60)/24)+DATE(1970,1,1),"mmm")</f>
        <v>Feb</v>
      </c>
      <c r="K3109" s="14" t="str">
        <f>TEXT(((Table1[[#This Row],[deadline]]/60/60)/24)+DATE(1970,1,1),"yyyy")</f>
        <v>2014</v>
      </c>
      <c r="L3109">
        <v>1386886874</v>
      </c>
      <c r="M3109" s="13">
        <f>((Table1[[#This Row],[launched_at]]/60/60)/24)+DATE(1970,1,1)+(-5/24)</f>
        <v>41620.723078703704</v>
      </c>
      <c r="N3109" t="b">
        <v>0</v>
      </c>
      <c r="O3109">
        <v>1</v>
      </c>
      <c r="P3109" t="b">
        <v>0</v>
      </c>
      <c r="Q3109" t="s">
        <v>8270</v>
      </c>
      <c r="R3109" s="5">
        <f>Table1[[#This Row],[pledged]]/D3109</f>
        <v>1.6666666666666667E-5</v>
      </c>
      <c r="S3109" s="6">
        <f>IFERROR(Table1[[#This Row],[pledged]]/Table1[[#This Row],[backers_count]],0)</f>
        <v>1</v>
      </c>
      <c r="T3109" s="5" t="s">
        <v>8310</v>
      </c>
      <c r="U3109" s="5" t="s">
        <v>8316</v>
      </c>
    </row>
    <row r="3110" spans="1:21" ht="60" x14ac:dyDescent="0.2">
      <c r="A3110">
        <v>540</v>
      </c>
      <c r="B3110" s="3" t="s">
        <v>541</v>
      </c>
      <c r="C3110" s="3" t="s">
        <v>4650</v>
      </c>
      <c r="D3110">
        <v>15000</v>
      </c>
      <c r="E3110">
        <v>1</v>
      </c>
      <c r="F3110" t="s">
        <v>8221</v>
      </c>
      <c r="G3110" t="s">
        <v>8224</v>
      </c>
      <c r="H3110" t="s">
        <v>8246</v>
      </c>
      <c r="I3110">
        <v>1423078606</v>
      </c>
      <c r="J3110" s="14" t="str">
        <f>TEXT(((Table1[[#This Row],[deadline]]/60/60)/24)+DATE(1970,1,1),"mmm")</f>
        <v>Feb</v>
      </c>
      <c r="K3110" s="14" t="str">
        <f>TEXT(((Table1[[#This Row],[deadline]]/60/60)/24)+DATE(1970,1,1),"yyyy")</f>
        <v>2015</v>
      </c>
      <c r="L3110">
        <v>1420486606</v>
      </c>
      <c r="M3110">
        <f>((Table1[[#This Row],[launched_at]]/60/60)/24)+DATE(1970,1,1)+(-5/24)</f>
        <v>42009.608865740738</v>
      </c>
      <c r="N3110" t="b">
        <v>0</v>
      </c>
      <c r="O3110">
        <v>1</v>
      </c>
      <c r="P3110" t="b">
        <v>0</v>
      </c>
      <c r="Q3110" t="s">
        <v>8272</v>
      </c>
      <c r="R3110" s="5">
        <f>Table1[[#This Row],[pledged]]/D3110</f>
        <v>6.666666666666667E-5</v>
      </c>
      <c r="S3110" s="6">
        <f>IFERROR(Table1[[#This Row],[pledged]]/Table1[[#This Row],[backers_count]],0)</f>
        <v>1</v>
      </c>
      <c r="T3110" s="5" t="s">
        <v>8319</v>
      </c>
      <c r="U3110" s="5" t="s">
        <v>8320</v>
      </c>
    </row>
    <row r="3111" spans="1:21" ht="45" x14ac:dyDescent="0.2">
      <c r="A3111">
        <v>542</v>
      </c>
      <c r="B3111" s="3" t="s">
        <v>543</v>
      </c>
      <c r="C3111" s="3" t="s">
        <v>4652</v>
      </c>
      <c r="D3111">
        <v>250000</v>
      </c>
      <c r="E3111">
        <v>1</v>
      </c>
      <c r="F3111" t="s">
        <v>8221</v>
      </c>
      <c r="G3111" t="s">
        <v>8224</v>
      </c>
      <c r="H3111" t="s">
        <v>8246</v>
      </c>
      <c r="I3111">
        <v>1462293716</v>
      </c>
      <c r="J3111" s="14" t="str">
        <f>TEXT(((Table1[[#This Row],[deadline]]/60/60)/24)+DATE(1970,1,1),"mmm")</f>
        <v>May</v>
      </c>
      <c r="K3111" s="14" t="str">
        <f>TEXT(((Table1[[#This Row],[deadline]]/60/60)/24)+DATE(1970,1,1),"yyyy")</f>
        <v>2016</v>
      </c>
      <c r="L3111">
        <v>1457113316</v>
      </c>
      <c r="M3111">
        <f>((Table1[[#This Row],[launched_at]]/60/60)/24)+DATE(1970,1,1)+(-5/24)</f>
        <v>42433.529120370367</v>
      </c>
      <c r="N3111" t="b">
        <v>0</v>
      </c>
      <c r="O3111">
        <v>1</v>
      </c>
      <c r="P3111" t="b">
        <v>0</v>
      </c>
      <c r="Q3111" t="s">
        <v>8272</v>
      </c>
      <c r="R3111" s="5">
        <f>Table1[[#This Row],[pledged]]/D3111</f>
        <v>3.9999999999999998E-6</v>
      </c>
      <c r="S3111" s="6">
        <f>IFERROR(Table1[[#This Row],[pledged]]/Table1[[#This Row],[backers_count]],0)</f>
        <v>1</v>
      </c>
      <c r="T3111" s="5" t="s">
        <v>8319</v>
      </c>
      <c r="U3111" s="5" t="s">
        <v>8320</v>
      </c>
    </row>
    <row r="3112" spans="1:21" ht="45" x14ac:dyDescent="0.2">
      <c r="A3112">
        <v>564</v>
      </c>
      <c r="B3112" s="3" t="s">
        <v>565</v>
      </c>
      <c r="C3112" s="3" t="s">
        <v>4674</v>
      </c>
      <c r="D3112">
        <v>18000</v>
      </c>
      <c r="E3112">
        <v>1</v>
      </c>
      <c r="F3112" t="s">
        <v>8221</v>
      </c>
      <c r="G3112" t="s">
        <v>8230</v>
      </c>
      <c r="H3112" t="s">
        <v>8249</v>
      </c>
      <c r="I3112">
        <v>1457822275</v>
      </c>
      <c r="J3112" s="14" t="str">
        <f>TEXT(((Table1[[#This Row],[deadline]]/60/60)/24)+DATE(1970,1,1),"mmm")</f>
        <v>Mar</v>
      </c>
      <c r="K3112" s="14" t="str">
        <f>TEXT(((Table1[[#This Row],[deadline]]/60/60)/24)+DATE(1970,1,1),"yyyy")</f>
        <v>2016</v>
      </c>
      <c r="L3112">
        <v>1455230275</v>
      </c>
      <c r="M3112">
        <f>((Table1[[#This Row],[launched_at]]/60/60)/24)+DATE(1970,1,1)+(-5/24)</f>
        <v>42411.734664351847</v>
      </c>
      <c r="N3112" t="b">
        <v>0</v>
      </c>
      <c r="O3112">
        <v>1</v>
      </c>
      <c r="P3112" t="b">
        <v>0</v>
      </c>
      <c r="Q3112" t="s">
        <v>8272</v>
      </c>
      <c r="R3112" s="5">
        <f>Table1[[#This Row],[pledged]]/D3112</f>
        <v>5.5555555555555558E-5</v>
      </c>
      <c r="S3112" s="6">
        <f>IFERROR(Table1[[#This Row],[pledged]]/Table1[[#This Row],[backers_count]],0)</f>
        <v>1</v>
      </c>
      <c r="T3112" s="5" t="s">
        <v>8319</v>
      </c>
      <c r="U3112" s="5" t="s">
        <v>8320</v>
      </c>
    </row>
    <row r="3113" spans="1:21" ht="45" x14ac:dyDescent="0.2">
      <c r="A3113">
        <v>566</v>
      </c>
      <c r="B3113" s="3" t="s">
        <v>567</v>
      </c>
      <c r="C3113" s="3" t="s">
        <v>4676</v>
      </c>
      <c r="D3113">
        <v>5000</v>
      </c>
      <c r="E3113">
        <v>1</v>
      </c>
      <c r="F3113" t="s">
        <v>8221</v>
      </c>
      <c r="G3113" t="s">
        <v>8224</v>
      </c>
      <c r="H3113" t="s">
        <v>8246</v>
      </c>
      <c r="I3113">
        <v>1468513533</v>
      </c>
      <c r="J3113" s="14" t="str">
        <f>TEXT(((Table1[[#This Row],[deadline]]/60/60)/24)+DATE(1970,1,1),"mmm")</f>
        <v>Jul</v>
      </c>
      <c r="K3113" s="14" t="str">
        <f>TEXT(((Table1[[#This Row],[deadline]]/60/60)/24)+DATE(1970,1,1),"yyyy")</f>
        <v>2016</v>
      </c>
      <c r="L3113">
        <v>1465921533</v>
      </c>
      <c r="M3113">
        <f>((Table1[[#This Row],[launched_at]]/60/60)/24)+DATE(1970,1,1)+(-5/24)</f>
        <v>42535.476076388884</v>
      </c>
      <c r="N3113" t="b">
        <v>0</v>
      </c>
      <c r="O3113">
        <v>1</v>
      </c>
      <c r="P3113" t="b">
        <v>0</v>
      </c>
      <c r="Q3113" t="s">
        <v>8272</v>
      </c>
      <c r="R3113" s="5">
        <f>Table1[[#This Row],[pledged]]/D3113</f>
        <v>2.0000000000000001E-4</v>
      </c>
      <c r="S3113" s="6">
        <f>IFERROR(Table1[[#This Row],[pledged]]/Table1[[#This Row],[backers_count]],0)</f>
        <v>1</v>
      </c>
      <c r="T3113" s="5" t="s">
        <v>8319</v>
      </c>
      <c r="U3113" s="5" t="s">
        <v>8320</v>
      </c>
    </row>
    <row r="3114" spans="1:21" ht="45" x14ac:dyDescent="0.2">
      <c r="A3114">
        <v>576</v>
      </c>
      <c r="B3114" s="3" t="s">
        <v>577</v>
      </c>
      <c r="C3114" s="3" t="s">
        <v>4686</v>
      </c>
      <c r="D3114">
        <v>80000</v>
      </c>
      <c r="E3114">
        <v>1</v>
      </c>
      <c r="F3114" t="s">
        <v>8221</v>
      </c>
      <c r="G3114" t="s">
        <v>8224</v>
      </c>
      <c r="H3114" t="s">
        <v>8246</v>
      </c>
      <c r="I3114">
        <v>1427537952</v>
      </c>
      <c r="J3114" s="14" t="str">
        <f>TEXT(((Table1[[#This Row],[deadline]]/60/60)/24)+DATE(1970,1,1),"mmm")</f>
        <v>Mar</v>
      </c>
      <c r="K3114" s="14" t="str">
        <f>TEXT(((Table1[[#This Row],[deadline]]/60/60)/24)+DATE(1970,1,1),"yyyy")</f>
        <v>2015</v>
      </c>
      <c r="L3114">
        <v>1422357552</v>
      </c>
      <c r="M3114">
        <f>((Table1[[#This Row],[launched_at]]/60/60)/24)+DATE(1970,1,1)+(-5/24)</f>
        <v>42031.263333333329</v>
      </c>
      <c r="N3114" t="b">
        <v>0</v>
      </c>
      <c r="O3114">
        <v>1</v>
      </c>
      <c r="P3114" t="b">
        <v>0</v>
      </c>
      <c r="Q3114" t="s">
        <v>8272</v>
      </c>
      <c r="R3114" s="5">
        <f>Table1[[#This Row],[pledged]]/D3114</f>
        <v>1.2500000000000001E-5</v>
      </c>
      <c r="S3114" s="6">
        <f>IFERROR(Table1[[#This Row],[pledged]]/Table1[[#This Row],[backers_count]],0)</f>
        <v>1</v>
      </c>
      <c r="T3114" s="5" t="s">
        <v>8319</v>
      </c>
      <c r="U3114" s="5" t="s">
        <v>8320</v>
      </c>
    </row>
    <row r="3115" spans="1:21" ht="45" x14ac:dyDescent="0.2">
      <c r="A3115">
        <v>580</v>
      </c>
      <c r="B3115" s="3" t="s">
        <v>581</v>
      </c>
      <c r="C3115" s="3" t="s">
        <v>4690</v>
      </c>
      <c r="D3115">
        <v>3000</v>
      </c>
      <c r="E3115">
        <v>1</v>
      </c>
      <c r="F3115" t="s">
        <v>8221</v>
      </c>
      <c r="G3115" t="s">
        <v>8224</v>
      </c>
      <c r="H3115" t="s">
        <v>8246</v>
      </c>
      <c r="I3115">
        <v>1474580867</v>
      </c>
      <c r="J3115" s="14" t="str">
        <f>TEXT(((Table1[[#This Row],[deadline]]/60/60)/24)+DATE(1970,1,1),"mmm")</f>
        <v>Sep</v>
      </c>
      <c r="K3115" s="14" t="str">
        <f>TEXT(((Table1[[#This Row],[deadline]]/60/60)/24)+DATE(1970,1,1),"yyyy")</f>
        <v>2016</v>
      </c>
      <c r="L3115">
        <v>1471988867</v>
      </c>
      <c r="M3115">
        <f>((Table1[[#This Row],[launched_at]]/60/60)/24)+DATE(1970,1,1)+(-5/24)</f>
        <v>42605.699849537035</v>
      </c>
      <c r="N3115" t="b">
        <v>0</v>
      </c>
      <c r="O3115">
        <v>1</v>
      </c>
      <c r="P3115" t="b">
        <v>0</v>
      </c>
      <c r="Q3115" t="s">
        <v>8272</v>
      </c>
      <c r="R3115" s="5">
        <f>Table1[[#This Row],[pledged]]/D3115</f>
        <v>3.3333333333333332E-4</v>
      </c>
      <c r="S3115" s="6">
        <f>IFERROR(Table1[[#This Row],[pledged]]/Table1[[#This Row],[backers_count]],0)</f>
        <v>1</v>
      </c>
      <c r="T3115" s="5" t="s">
        <v>8319</v>
      </c>
      <c r="U3115" s="5" t="s">
        <v>8320</v>
      </c>
    </row>
    <row r="3116" spans="1:21" ht="30" x14ac:dyDescent="0.2">
      <c r="A3116">
        <v>583</v>
      </c>
      <c r="B3116" s="3" t="s">
        <v>584</v>
      </c>
      <c r="C3116" s="3" t="s">
        <v>4693</v>
      </c>
      <c r="D3116">
        <v>9000</v>
      </c>
      <c r="E3116">
        <v>1</v>
      </c>
      <c r="F3116" t="s">
        <v>8221</v>
      </c>
      <c r="G3116" t="s">
        <v>8224</v>
      </c>
      <c r="H3116" t="s">
        <v>8246</v>
      </c>
      <c r="I3116">
        <v>1426800687</v>
      </c>
      <c r="J3116" s="14" t="str">
        <f>TEXT(((Table1[[#This Row],[deadline]]/60/60)/24)+DATE(1970,1,1),"mmm")</f>
        <v>Mar</v>
      </c>
      <c r="K3116" s="14" t="str">
        <f>TEXT(((Table1[[#This Row],[deadline]]/60/60)/24)+DATE(1970,1,1),"yyyy")</f>
        <v>2015</v>
      </c>
      <c r="L3116">
        <v>1424212287</v>
      </c>
      <c r="M3116">
        <f>((Table1[[#This Row],[launched_at]]/60/60)/24)+DATE(1970,1,1)+(-5/24)</f>
        <v>42052.730173611104</v>
      </c>
      <c r="N3116" t="b">
        <v>0</v>
      </c>
      <c r="O3116">
        <v>1</v>
      </c>
      <c r="P3116" t="b">
        <v>0</v>
      </c>
      <c r="Q3116" t="s">
        <v>8272</v>
      </c>
      <c r="R3116" s="5">
        <f>Table1[[#This Row],[pledged]]/D3116</f>
        <v>1.1111111111111112E-4</v>
      </c>
      <c r="S3116" s="6">
        <f>IFERROR(Table1[[#This Row],[pledged]]/Table1[[#This Row],[backers_count]],0)</f>
        <v>1</v>
      </c>
      <c r="T3116" s="5" t="s">
        <v>8319</v>
      </c>
      <c r="U3116" s="5" t="s">
        <v>8320</v>
      </c>
    </row>
    <row r="3117" spans="1:21" x14ac:dyDescent="0.2">
      <c r="A3117">
        <v>589</v>
      </c>
      <c r="B3117" s="3" t="s">
        <v>590</v>
      </c>
      <c r="C3117" s="3" t="s">
        <v>4699</v>
      </c>
      <c r="D3117">
        <v>7500</v>
      </c>
      <c r="E3117">
        <v>1</v>
      </c>
      <c r="F3117" t="s">
        <v>8221</v>
      </c>
      <c r="G3117" t="s">
        <v>8224</v>
      </c>
      <c r="H3117" t="s">
        <v>8246</v>
      </c>
      <c r="I3117">
        <v>1436366699</v>
      </c>
      <c r="J3117" s="14" t="str">
        <f>TEXT(((Table1[[#This Row],[deadline]]/60/60)/24)+DATE(1970,1,1),"mmm")</f>
        <v>Jul</v>
      </c>
      <c r="K3117" s="14" t="str">
        <f>TEXT(((Table1[[#This Row],[deadline]]/60/60)/24)+DATE(1970,1,1),"yyyy")</f>
        <v>2015</v>
      </c>
      <c r="L3117">
        <v>1435070699</v>
      </c>
      <c r="M3117">
        <f>((Table1[[#This Row],[launched_at]]/60/60)/24)+DATE(1970,1,1)+(-5/24)</f>
        <v>42178.406238425923</v>
      </c>
      <c r="N3117" t="b">
        <v>0</v>
      </c>
      <c r="O3117">
        <v>1</v>
      </c>
      <c r="P3117" t="b">
        <v>0</v>
      </c>
      <c r="Q3117" t="s">
        <v>8272</v>
      </c>
      <c r="R3117" s="5">
        <f>Table1[[#This Row],[pledged]]/D3117</f>
        <v>1.3333333333333334E-4</v>
      </c>
      <c r="S3117" s="6">
        <f>IFERROR(Table1[[#This Row],[pledged]]/Table1[[#This Row],[backers_count]],0)</f>
        <v>1</v>
      </c>
      <c r="T3117" s="5" t="s">
        <v>8319</v>
      </c>
      <c r="U3117" s="5" t="s">
        <v>8320</v>
      </c>
    </row>
    <row r="3118" spans="1:21" ht="45" x14ac:dyDescent="0.2">
      <c r="A3118">
        <v>681</v>
      </c>
      <c r="B3118" s="3" t="s">
        <v>682</v>
      </c>
      <c r="C3118" s="3" t="s">
        <v>4791</v>
      </c>
      <c r="D3118">
        <v>2500</v>
      </c>
      <c r="E3118">
        <v>1</v>
      </c>
      <c r="F3118" t="s">
        <v>8221</v>
      </c>
      <c r="G3118" t="s">
        <v>8224</v>
      </c>
      <c r="H3118" t="s">
        <v>8246</v>
      </c>
      <c r="I3118">
        <v>1477509604</v>
      </c>
      <c r="J3118" s="14" t="str">
        <f>TEXT(((Table1[[#This Row],[deadline]]/60/60)/24)+DATE(1970,1,1),"mmm")</f>
        <v>Oct</v>
      </c>
      <c r="K3118" s="14" t="str">
        <f>TEXT(((Table1[[#This Row],[deadline]]/60/60)/24)+DATE(1970,1,1),"yyyy")</f>
        <v>2016</v>
      </c>
      <c r="L3118">
        <v>1474917604</v>
      </c>
      <c r="M3118">
        <f>((Table1[[#This Row],[launched_at]]/60/60)/24)+DATE(1970,1,1)+(-5/24)</f>
        <v>42639.597268518519</v>
      </c>
      <c r="N3118" t="b">
        <v>0</v>
      </c>
      <c r="O3118">
        <v>1</v>
      </c>
      <c r="P3118" t="b">
        <v>0</v>
      </c>
      <c r="Q3118" t="s">
        <v>8273</v>
      </c>
      <c r="R3118" s="5">
        <f>Table1[[#This Row],[pledged]]/D3118</f>
        <v>4.0000000000000002E-4</v>
      </c>
      <c r="S3118" s="6">
        <f>IFERROR(Table1[[#This Row],[pledged]]/Table1[[#This Row],[backers_count]],0)</f>
        <v>1</v>
      </c>
      <c r="T3118" s="5" t="s">
        <v>8319</v>
      </c>
      <c r="U3118" s="5" t="s">
        <v>8321</v>
      </c>
    </row>
    <row r="3119" spans="1:21" ht="30" x14ac:dyDescent="0.2">
      <c r="A3119">
        <v>696</v>
      </c>
      <c r="B3119" s="3" t="s">
        <v>697</v>
      </c>
      <c r="C3119" s="3" t="s">
        <v>4806</v>
      </c>
      <c r="D3119">
        <v>175000</v>
      </c>
      <c r="E3119">
        <v>1</v>
      </c>
      <c r="F3119" t="s">
        <v>8221</v>
      </c>
      <c r="G3119" t="s">
        <v>8233</v>
      </c>
      <c r="H3119" t="s">
        <v>8249</v>
      </c>
      <c r="I3119">
        <v>1406326502</v>
      </c>
      <c r="J3119" s="14" t="str">
        <f>TEXT(((Table1[[#This Row],[deadline]]/60/60)/24)+DATE(1970,1,1),"mmm")</f>
        <v>Jul</v>
      </c>
      <c r="K3119" s="14" t="str">
        <f>TEXT(((Table1[[#This Row],[deadline]]/60/60)/24)+DATE(1970,1,1),"yyyy")</f>
        <v>2014</v>
      </c>
      <c r="L3119">
        <v>1403734502</v>
      </c>
      <c r="M3119">
        <f>((Table1[[#This Row],[launched_at]]/60/60)/24)+DATE(1970,1,1)+(-5/24)</f>
        <v>41815.718773148146</v>
      </c>
      <c r="N3119" t="b">
        <v>0</v>
      </c>
      <c r="O3119">
        <v>1</v>
      </c>
      <c r="P3119" t="b">
        <v>0</v>
      </c>
      <c r="Q3119" t="s">
        <v>8273</v>
      </c>
      <c r="R3119" s="5">
        <f>Table1[[#This Row],[pledged]]/D3119</f>
        <v>5.7142857142857145E-6</v>
      </c>
      <c r="S3119" s="6">
        <f>IFERROR(Table1[[#This Row],[pledged]]/Table1[[#This Row],[backers_count]],0)</f>
        <v>1</v>
      </c>
      <c r="T3119" s="5" t="s">
        <v>8319</v>
      </c>
      <c r="U3119" s="5" t="s">
        <v>8321</v>
      </c>
    </row>
    <row r="3120" spans="1:21" ht="45" x14ac:dyDescent="0.2">
      <c r="A3120">
        <v>1111</v>
      </c>
      <c r="B3120" s="3" t="s">
        <v>1112</v>
      </c>
      <c r="C3120" s="3" t="s">
        <v>5221</v>
      </c>
      <c r="D3120">
        <v>2500</v>
      </c>
      <c r="E3120">
        <v>1</v>
      </c>
      <c r="F3120" t="s">
        <v>8221</v>
      </c>
      <c r="G3120" t="s">
        <v>8224</v>
      </c>
      <c r="H3120" t="s">
        <v>8246</v>
      </c>
      <c r="I3120">
        <v>1452228790</v>
      </c>
      <c r="J3120" s="14" t="str">
        <f>TEXT(((Table1[[#This Row],[deadline]]/60/60)/24)+DATE(1970,1,1),"mmm")</f>
        <v>Jan</v>
      </c>
      <c r="K3120" s="14" t="str">
        <f>TEXT(((Table1[[#This Row],[deadline]]/60/60)/24)+DATE(1970,1,1),"yyyy")</f>
        <v>2016</v>
      </c>
      <c r="L3120">
        <v>1449636790</v>
      </c>
      <c r="M3120">
        <f>((Table1[[#This Row],[launched_at]]/60/60)/24)+DATE(1970,1,1)+(-5/24)</f>
        <v>42346.995254629634</v>
      </c>
      <c r="N3120" t="b">
        <v>0</v>
      </c>
      <c r="O3120">
        <v>1</v>
      </c>
      <c r="P3120" t="b">
        <v>0</v>
      </c>
      <c r="Q3120" t="s">
        <v>8282</v>
      </c>
      <c r="R3120" s="5">
        <f>Table1[[#This Row],[pledged]]/D3120</f>
        <v>4.0000000000000002E-4</v>
      </c>
      <c r="S3120" s="6">
        <f>IFERROR(Table1[[#This Row],[pledged]]/Table1[[#This Row],[backers_count]],0)</f>
        <v>1</v>
      </c>
      <c r="T3120" s="5" t="s">
        <v>8333</v>
      </c>
      <c r="U3120" s="5" t="s">
        <v>8334</v>
      </c>
    </row>
    <row r="3121" spans="1:21" x14ac:dyDescent="0.2">
      <c r="A3121">
        <v>1128</v>
      </c>
      <c r="B3121" s="3" t="s">
        <v>1129</v>
      </c>
      <c r="C3121" s="3" t="s">
        <v>5238</v>
      </c>
      <c r="D3121">
        <v>1000</v>
      </c>
      <c r="E3121">
        <v>1</v>
      </c>
      <c r="F3121" t="s">
        <v>8221</v>
      </c>
      <c r="G3121" t="s">
        <v>8225</v>
      </c>
      <c r="H3121" t="s">
        <v>8247</v>
      </c>
      <c r="I3121">
        <v>1407425717</v>
      </c>
      <c r="J3121" s="14" t="str">
        <f>TEXT(((Table1[[#This Row],[deadline]]/60/60)/24)+DATE(1970,1,1),"mmm")</f>
        <v>Aug</v>
      </c>
      <c r="K3121" s="14" t="str">
        <f>TEXT(((Table1[[#This Row],[deadline]]/60/60)/24)+DATE(1970,1,1),"yyyy")</f>
        <v>2014</v>
      </c>
      <c r="L3121">
        <v>1404833717</v>
      </c>
      <c r="M3121">
        <f>((Table1[[#This Row],[launched_at]]/60/60)/24)+DATE(1970,1,1)+(-5/24)</f>
        <v>41828.441168981481</v>
      </c>
      <c r="N3121" t="b">
        <v>0</v>
      </c>
      <c r="O3121">
        <v>1</v>
      </c>
      <c r="P3121" t="b">
        <v>0</v>
      </c>
      <c r="Q3121" t="s">
        <v>8283</v>
      </c>
      <c r="R3121" s="5">
        <f>Table1[[#This Row],[pledged]]/D3121</f>
        <v>1E-3</v>
      </c>
      <c r="S3121" s="6">
        <f>IFERROR(Table1[[#This Row],[pledged]]/Table1[[#This Row],[backers_count]],0)</f>
        <v>1</v>
      </c>
      <c r="T3121" s="5" t="s">
        <v>8333</v>
      </c>
      <c r="U3121" s="5" t="s">
        <v>8335</v>
      </c>
    </row>
    <row r="3122" spans="1:21" ht="45" x14ac:dyDescent="0.2">
      <c r="A3122">
        <v>1134</v>
      </c>
      <c r="B3122" s="3" t="s">
        <v>1135</v>
      </c>
      <c r="C3122" s="3" t="s">
        <v>5244</v>
      </c>
      <c r="D3122">
        <v>25000</v>
      </c>
      <c r="E3122">
        <v>1</v>
      </c>
      <c r="F3122" t="s">
        <v>8221</v>
      </c>
      <c r="G3122" t="s">
        <v>8226</v>
      </c>
      <c r="H3122" t="s">
        <v>8248</v>
      </c>
      <c r="I3122">
        <v>1417235580</v>
      </c>
      <c r="J3122" s="14" t="str">
        <f>TEXT(((Table1[[#This Row],[deadline]]/60/60)/24)+DATE(1970,1,1),"mmm")</f>
        <v>Nov</v>
      </c>
      <c r="K3122" s="14" t="str">
        <f>TEXT(((Table1[[#This Row],[deadline]]/60/60)/24)+DATE(1970,1,1),"yyyy")</f>
        <v>2014</v>
      </c>
      <c r="L3122">
        <v>1416034228</v>
      </c>
      <c r="M3122">
        <f>((Table1[[#This Row],[launched_at]]/60/60)/24)+DATE(1970,1,1)+(-5/24)</f>
        <v>41958.07671296296</v>
      </c>
      <c r="N3122" t="b">
        <v>0</v>
      </c>
      <c r="O3122">
        <v>1</v>
      </c>
      <c r="P3122" t="b">
        <v>0</v>
      </c>
      <c r="Q3122" t="s">
        <v>8283</v>
      </c>
      <c r="R3122" s="5">
        <f>Table1[[#This Row],[pledged]]/D3122</f>
        <v>4.0000000000000003E-5</v>
      </c>
      <c r="S3122" s="6">
        <f>IFERROR(Table1[[#This Row],[pledged]]/Table1[[#This Row],[backers_count]],0)</f>
        <v>1</v>
      </c>
      <c r="T3122" s="5" t="s">
        <v>8333</v>
      </c>
      <c r="U3122" s="5" t="s">
        <v>8335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 t="str">
        <f>TEXT(((Table1[[#This Row],[deadline]]/60/60)/24)+DATE(1970,1,1),"mmm")</f>
        <v>Sep</v>
      </c>
      <c r="K3123" s="14" t="str">
        <f>TEXT(((Table1[[#This Row],[deadline]]/60/60)/24)+DATE(1970,1,1),"yyyy")</f>
        <v>2014</v>
      </c>
      <c r="L3123">
        <v>1406564335</v>
      </c>
      <c r="M3123">
        <f>((Table1[[#This Row],[launched_at]]/60/60)/24)+DATE(1970,1,1)+(-5/24)</f>
        <v>41848.471469907403</v>
      </c>
      <c r="N3123" t="b">
        <v>0</v>
      </c>
      <c r="O3123">
        <v>1</v>
      </c>
      <c r="P3123" t="b">
        <v>0</v>
      </c>
      <c r="Q3123" t="s">
        <v>8303</v>
      </c>
      <c r="R3123" s="5">
        <f>Table1[[#This Row],[pledged]]/D3123</f>
        <v>6.6666666666666671E-3</v>
      </c>
      <c r="S3123" s="6">
        <f>IFERROR(Table1[[#This Row],[pledged]]/Table1[[#This Row],[backers_count]],0)</f>
        <v>10</v>
      </c>
      <c r="T3123" s="5" t="s">
        <v>8317</v>
      </c>
      <c r="U3123" s="5" t="s">
        <v>8357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 t="str">
        <f>TEXT(((Table1[[#This Row],[deadline]]/60/60)/24)+DATE(1970,1,1),"mmm")</f>
        <v>Nov</v>
      </c>
      <c r="K3124" s="14" t="str">
        <f>TEXT(((Table1[[#This Row],[deadline]]/60/60)/24)+DATE(1970,1,1),"yyyy")</f>
        <v>2016</v>
      </c>
      <c r="L3124">
        <v>1478298132</v>
      </c>
      <c r="M3124">
        <f>((Table1[[#This Row],[launched_at]]/60/60)/24)+DATE(1970,1,1)+(-5/24)</f>
        <v>42678.723749999997</v>
      </c>
      <c r="N3124" t="b">
        <v>0</v>
      </c>
      <c r="O3124">
        <v>2</v>
      </c>
      <c r="P3124" t="b">
        <v>0</v>
      </c>
      <c r="Q3124" t="s">
        <v>8303</v>
      </c>
      <c r="R3124" s="5">
        <f>Table1[[#This Row],[pledged]]/D3124</f>
        <v>0.58291457286432158</v>
      </c>
      <c r="S3124" s="6">
        <f>IFERROR(Table1[[#This Row],[pledged]]/Table1[[#This Row],[backers_count]],0)</f>
        <v>58</v>
      </c>
      <c r="T3124" s="5" t="s">
        <v>8317</v>
      </c>
      <c r="U3124" s="5" t="s">
        <v>8357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 t="str">
        <f>TEXT(((Table1[[#This Row],[deadline]]/60/60)/24)+DATE(1970,1,1),"mmm")</f>
        <v>Jul</v>
      </c>
      <c r="K3125" s="14" t="str">
        <f>TEXT(((Table1[[#This Row],[deadline]]/60/60)/24)+DATE(1970,1,1),"yyyy")</f>
        <v>2016</v>
      </c>
      <c r="L3125">
        <v>1465516198</v>
      </c>
      <c r="M3125">
        <f>((Table1[[#This Row],[launched_at]]/60/60)/24)+DATE(1970,1,1)+(-5/24)</f>
        <v>42530.784699074073</v>
      </c>
      <c r="N3125" t="b">
        <v>0</v>
      </c>
      <c r="O3125">
        <v>348</v>
      </c>
      <c r="P3125" t="b">
        <v>0</v>
      </c>
      <c r="Q3125" t="s">
        <v>8303</v>
      </c>
      <c r="R3125" s="5">
        <f>Table1[[#This Row],[pledged]]/D3125</f>
        <v>0.68153600000000003</v>
      </c>
      <c r="S3125" s="6">
        <f>IFERROR(Table1[[#This Row],[pledged]]/Table1[[#This Row],[backers_count]],0)</f>
        <v>244.80459770114942</v>
      </c>
      <c r="T3125" s="5" t="s">
        <v>8317</v>
      </c>
      <c r="U3125" s="5" t="s">
        <v>8357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 t="str">
        <f>TEXT(((Table1[[#This Row],[deadline]]/60/60)/24)+DATE(1970,1,1),"mmm")</f>
        <v>Feb</v>
      </c>
      <c r="K3126" s="14" t="str">
        <f>TEXT(((Table1[[#This Row],[deadline]]/60/60)/24)+DATE(1970,1,1),"yyyy")</f>
        <v>2015</v>
      </c>
      <c r="L3126">
        <v>1417718601</v>
      </c>
      <c r="M3126">
        <f>((Table1[[#This Row],[launched_at]]/60/60)/24)+DATE(1970,1,1)+(-5/24)</f>
        <v>41977.571770833332</v>
      </c>
      <c r="N3126" t="b">
        <v>0</v>
      </c>
      <c r="O3126">
        <v>4</v>
      </c>
      <c r="P3126" t="b">
        <v>0</v>
      </c>
      <c r="Q3126" t="s">
        <v>8303</v>
      </c>
      <c r="R3126" s="5">
        <f>Table1[[#This Row],[pledged]]/D3126</f>
        <v>3.2499999999999997E-5</v>
      </c>
      <c r="S3126" s="6">
        <f>IFERROR(Table1[[#This Row],[pledged]]/Table1[[#This Row],[backers_count]],0)</f>
        <v>6.5</v>
      </c>
      <c r="T3126" s="5" t="s">
        <v>8317</v>
      </c>
      <c r="U3126" s="5" t="s">
        <v>8357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 t="str">
        <f>TEXT(((Table1[[#This Row],[deadline]]/60/60)/24)+DATE(1970,1,1),"mmm")</f>
        <v>Jan</v>
      </c>
      <c r="K3127" s="14" t="str">
        <f>TEXT(((Table1[[#This Row],[deadline]]/60/60)/24)+DATE(1970,1,1),"yyyy")</f>
        <v>2016</v>
      </c>
      <c r="L3127">
        <v>1449550672</v>
      </c>
      <c r="M3127">
        <f>((Table1[[#This Row],[launched_at]]/60/60)/24)+DATE(1970,1,1)+(-5/24)</f>
        <v>42345.998518518514</v>
      </c>
      <c r="N3127" t="b">
        <v>0</v>
      </c>
      <c r="O3127">
        <v>0</v>
      </c>
      <c r="P3127" t="b">
        <v>0</v>
      </c>
      <c r="Q3127" t="s">
        <v>8303</v>
      </c>
      <c r="R3127" s="5">
        <f>Table1[[#This Row],[pledged]]/D3127</f>
        <v>0</v>
      </c>
      <c r="S3127" s="6">
        <f>IFERROR(Table1[[#This Row],[pledged]]/Table1[[#This Row],[backers_count]],0)</f>
        <v>0</v>
      </c>
      <c r="T3127" s="5" t="s">
        <v>8317</v>
      </c>
      <c r="U3127" s="5" t="s">
        <v>8357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 t="str">
        <f>TEXT(((Table1[[#This Row],[deadline]]/60/60)/24)+DATE(1970,1,1),"mmm")</f>
        <v>Mar</v>
      </c>
      <c r="K3128" s="14" t="str">
        <f>TEXT(((Table1[[#This Row],[deadline]]/60/60)/24)+DATE(1970,1,1),"yyyy")</f>
        <v>2016</v>
      </c>
      <c r="L3128">
        <v>1456532762</v>
      </c>
      <c r="M3128">
        <f>((Table1[[#This Row],[launched_at]]/60/60)/24)+DATE(1970,1,1)+(-5/24)</f>
        <v>42426.809745370374</v>
      </c>
      <c r="N3128" t="b">
        <v>0</v>
      </c>
      <c r="O3128">
        <v>17</v>
      </c>
      <c r="P3128" t="b">
        <v>0</v>
      </c>
      <c r="Q3128" t="s">
        <v>8303</v>
      </c>
      <c r="R3128" s="5">
        <f>Table1[[#This Row],[pledged]]/D3128</f>
        <v>4.1599999999999998E-2</v>
      </c>
      <c r="S3128" s="6">
        <f>IFERROR(Table1[[#This Row],[pledged]]/Table1[[#This Row],[backers_count]],0)</f>
        <v>61.176470588235297</v>
      </c>
      <c r="T3128" s="5" t="s">
        <v>8317</v>
      </c>
      <c r="U3128" s="5" t="s">
        <v>8357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 t="str">
        <f>TEXT(((Table1[[#This Row],[deadline]]/60/60)/24)+DATE(1970,1,1),"mmm")</f>
        <v>Mar</v>
      </c>
      <c r="K3129" s="14" t="str">
        <f>TEXT(((Table1[[#This Row],[deadline]]/60/60)/24)+DATE(1970,1,1),"yyyy")</f>
        <v>2015</v>
      </c>
      <c r="L3129">
        <v>1422650029</v>
      </c>
      <c r="M3129">
        <f>((Table1[[#This Row],[launched_at]]/60/60)/24)+DATE(1970,1,1)+(-5/24)</f>
        <v>42034.648483796293</v>
      </c>
      <c r="N3129" t="b">
        <v>0</v>
      </c>
      <c r="O3129">
        <v>0</v>
      </c>
      <c r="P3129" t="b">
        <v>0</v>
      </c>
      <c r="Q3129" t="s">
        <v>8303</v>
      </c>
      <c r="R3129" s="5">
        <f>Table1[[#This Row],[pledged]]/D3129</f>
        <v>0</v>
      </c>
      <c r="S3129" s="6">
        <f>IFERROR(Table1[[#This Row],[pledged]]/Table1[[#This Row],[backers_count]],0)</f>
        <v>0</v>
      </c>
      <c r="T3129" s="5" t="s">
        <v>8317</v>
      </c>
      <c r="U3129" s="5" t="s">
        <v>8357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 t="str">
        <f>TEXT(((Table1[[#This Row],[deadline]]/60/60)/24)+DATE(1970,1,1),"mmm")</f>
        <v>Mar</v>
      </c>
      <c r="K3130" s="14" t="str">
        <f>TEXT(((Table1[[#This Row],[deadline]]/60/60)/24)+DATE(1970,1,1),"yyyy")</f>
        <v>2017</v>
      </c>
      <c r="L3130">
        <v>1487101741</v>
      </c>
      <c r="M3130">
        <f>((Table1[[#This Row],[launched_at]]/60/60)/24)+DATE(1970,1,1)+(-5/24)</f>
        <v>42780.617372685178</v>
      </c>
      <c r="N3130" t="b">
        <v>0</v>
      </c>
      <c r="O3130">
        <v>117</v>
      </c>
      <c r="P3130" t="b">
        <v>0</v>
      </c>
      <c r="Q3130" t="s">
        <v>8271</v>
      </c>
      <c r="R3130" s="5">
        <f>Table1[[#This Row],[pledged]]/D3130</f>
        <v>1.0860666666666667</v>
      </c>
      <c r="S3130" s="6">
        <f>IFERROR(Table1[[#This Row],[pledged]]/Table1[[#This Row],[backers_count]],0)</f>
        <v>139.23931623931625</v>
      </c>
      <c r="T3130" s="5" t="s">
        <v>8317</v>
      </c>
      <c r="U3130" s="5" t="s">
        <v>8318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 t="str">
        <f>TEXT(((Table1[[#This Row],[deadline]]/60/60)/24)+DATE(1970,1,1),"mmm")</f>
        <v>Apr</v>
      </c>
      <c r="K3131" s="14" t="str">
        <f>TEXT(((Table1[[#This Row],[deadline]]/60/60)/24)+DATE(1970,1,1),"yyyy")</f>
        <v>2017</v>
      </c>
      <c r="L3131">
        <v>1489090419</v>
      </c>
      <c r="M3131">
        <f>((Table1[[#This Row],[launched_at]]/60/60)/24)+DATE(1970,1,1)+(-5/24)</f>
        <v>42803.634479166663</v>
      </c>
      <c r="N3131" t="b">
        <v>0</v>
      </c>
      <c r="O3131">
        <v>1</v>
      </c>
      <c r="P3131" t="b">
        <v>0</v>
      </c>
      <c r="Q3131" t="s">
        <v>8271</v>
      </c>
      <c r="R3131" s="5">
        <f>Table1[[#This Row],[pledged]]/D3131</f>
        <v>8.0000000000000002E-3</v>
      </c>
      <c r="S3131" s="6">
        <f>IFERROR(Table1[[#This Row],[pledged]]/Table1[[#This Row],[backers_count]],0)</f>
        <v>10</v>
      </c>
      <c r="T3131" s="5" t="s">
        <v>8317</v>
      </c>
      <c r="U3131" s="5" t="s">
        <v>8318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 t="str">
        <f>TEXT(((Table1[[#This Row],[deadline]]/60/60)/24)+DATE(1970,1,1),"mmm")</f>
        <v>Apr</v>
      </c>
      <c r="K3132" s="14" t="str">
        <f>TEXT(((Table1[[#This Row],[deadline]]/60/60)/24)+DATE(1970,1,1),"yyyy")</f>
        <v>2017</v>
      </c>
      <c r="L3132">
        <v>1489504916</v>
      </c>
      <c r="M3132">
        <f>((Table1[[#This Row],[launched_at]]/60/60)/24)+DATE(1970,1,1)+(-5/24)</f>
        <v>42808.431898148141</v>
      </c>
      <c r="N3132" t="b">
        <v>0</v>
      </c>
      <c r="O3132">
        <v>4</v>
      </c>
      <c r="P3132" t="b">
        <v>0</v>
      </c>
      <c r="Q3132" t="s">
        <v>8271</v>
      </c>
      <c r="R3132" s="5">
        <f>Table1[[#This Row],[pledged]]/D3132</f>
        <v>3.7499999999999999E-2</v>
      </c>
      <c r="S3132" s="6">
        <f>IFERROR(Table1[[#This Row],[pledged]]/Table1[[#This Row],[backers_count]],0)</f>
        <v>93.75</v>
      </c>
      <c r="T3132" s="5" t="s">
        <v>8317</v>
      </c>
      <c r="U3132" s="5" t="s">
        <v>8318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 t="str">
        <f>TEXT(((Table1[[#This Row],[deadline]]/60/60)/24)+DATE(1970,1,1),"mmm")</f>
        <v>Apr</v>
      </c>
      <c r="K3133" s="14" t="str">
        <f>TEXT(((Table1[[#This Row],[deadline]]/60/60)/24)+DATE(1970,1,1),"yyyy")</f>
        <v>2017</v>
      </c>
      <c r="L3133">
        <v>1489067645</v>
      </c>
      <c r="M3133">
        <f>((Table1[[#This Row],[launched_at]]/60/60)/24)+DATE(1970,1,1)+(-5/24)</f>
        <v>42803.370891203704</v>
      </c>
      <c r="N3133" t="b">
        <v>0</v>
      </c>
      <c r="O3133">
        <v>12</v>
      </c>
      <c r="P3133" t="b">
        <v>0</v>
      </c>
      <c r="Q3133" t="s">
        <v>8271</v>
      </c>
      <c r="R3133" s="5">
        <f>Table1[[#This Row],[pledged]]/D3133</f>
        <v>0.15731707317073171</v>
      </c>
      <c r="S3133" s="6">
        <f>IFERROR(Table1[[#This Row],[pledged]]/Table1[[#This Row],[backers_count]],0)</f>
        <v>53.75</v>
      </c>
      <c r="T3133" s="5" t="s">
        <v>8317</v>
      </c>
      <c r="U3133" s="5" t="s">
        <v>8318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 t="str">
        <f>TEXT(((Table1[[#This Row],[deadline]]/60/60)/24)+DATE(1970,1,1),"mmm")</f>
        <v>Apr</v>
      </c>
      <c r="K3134" s="14" t="str">
        <f>TEXT(((Table1[[#This Row],[deadline]]/60/60)/24)+DATE(1970,1,1),"yyyy")</f>
        <v>2017</v>
      </c>
      <c r="L3134">
        <v>1487579060</v>
      </c>
      <c r="M3134">
        <f>((Table1[[#This Row],[launched_at]]/60/60)/24)+DATE(1970,1,1)+(-5/24)</f>
        <v>42786.141898148147</v>
      </c>
      <c r="N3134" t="b">
        <v>0</v>
      </c>
      <c r="O3134">
        <v>1</v>
      </c>
      <c r="P3134" t="b">
        <v>0</v>
      </c>
      <c r="Q3134" t="s">
        <v>8271</v>
      </c>
      <c r="R3134" s="5">
        <f>Table1[[#This Row],[pledged]]/D3134</f>
        <v>3.3333333333333332E-4</v>
      </c>
      <c r="S3134" s="6">
        <f>IFERROR(Table1[[#This Row],[pledged]]/Table1[[#This Row],[backers_count]],0)</f>
        <v>10</v>
      </c>
      <c r="T3134" s="5" t="s">
        <v>8317</v>
      </c>
      <c r="U3134" s="5" t="s">
        <v>8318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 t="str">
        <f>TEXT(((Table1[[#This Row],[deadline]]/60/60)/24)+DATE(1970,1,1),"mmm")</f>
        <v>Mar</v>
      </c>
      <c r="K3135" s="14" t="str">
        <f>TEXT(((Table1[[#This Row],[deadline]]/60/60)/24)+DATE(1970,1,1),"yyyy")</f>
        <v>2017</v>
      </c>
      <c r="L3135">
        <v>1487770434</v>
      </c>
      <c r="M3135">
        <f>((Table1[[#This Row],[launched_at]]/60/60)/24)+DATE(1970,1,1)+(-5/24)</f>
        <v>42788.356874999998</v>
      </c>
      <c r="N3135" t="b">
        <v>0</v>
      </c>
      <c r="O3135">
        <v>16</v>
      </c>
      <c r="P3135" t="b">
        <v>0</v>
      </c>
      <c r="Q3135" t="s">
        <v>8271</v>
      </c>
      <c r="R3135" s="5">
        <f>Table1[[#This Row],[pledged]]/D3135</f>
        <v>1.08</v>
      </c>
      <c r="S3135" s="6">
        <f>IFERROR(Table1[[#This Row],[pledged]]/Table1[[#This Row],[backers_count]],0)</f>
        <v>33.75</v>
      </c>
      <c r="T3135" s="5" t="s">
        <v>8317</v>
      </c>
      <c r="U3135" s="5" t="s">
        <v>8318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 t="str">
        <f>TEXT(((Table1[[#This Row],[deadline]]/60/60)/24)+DATE(1970,1,1),"mmm")</f>
        <v>Mar</v>
      </c>
      <c r="K3136" s="14" t="str">
        <f>TEXT(((Table1[[#This Row],[deadline]]/60/60)/24)+DATE(1970,1,1),"yyyy")</f>
        <v>2017</v>
      </c>
      <c r="L3136">
        <v>1488820619</v>
      </c>
      <c r="M3136">
        <f>((Table1[[#This Row],[launched_at]]/60/60)/24)+DATE(1970,1,1)+(-5/24)</f>
        <v>42800.511793981481</v>
      </c>
      <c r="N3136" t="b">
        <v>0</v>
      </c>
      <c r="O3136">
        <v>12</v>
      </c>
      <c r="P3136" t="b">
        <v>0</v>
      </c>
      <c r="Q3136" t="s">
        <v>8271</v>
      </c>
      <c r="R3136" s="5">
        <f>Table1[[#This Row],[pledged]]/D3136</f>
        <v>0.22500000000000001</v>
      </c>
      <c r="S3136" s="6">
        <f>IFERROR(Table1[[#This Row],[pledged]]/Table1[[#This Row],[backers_count]],0)</f>
        <v>18.75</v>
      </c>
      <c r="T3136" s="5" t="s">
        <v>8317</v>
      </c>
      <c r="U3136" s="5" t="s">
        <v>8318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 t="str">
        <f>TEXT(((Table1[[#This Row],[deadline]]/60/60)/24)+DATE(1970,1,1),"mmm")</f>
        <v>Apr</v>
      </c>
      <c r="K3137" s="14" t="str">
        <f>TEXT(((Table1[[#This Row],[deadline]]/60/60)/24)+DATE(1970,1,1),"yyyy")</f>
        <v>2017</v>
      </c>
      <c r="L3137">
        <v>1489376321</v>
      </c>
      <c r="M3137">
        <f>((Table1[[#This Row],[launched_at]]/60/60)/24)+DATE(1970,1,1)+(-5/24)</f>
        <v>42806.943530092591</v>
      </c>
      <c r="N3137" t="b">
        <v>0</v>
      </c>
      <c r="O3137">
        <v>7</v>
      </c>
      <c r="P3137" t="b">
        <v>0</v>
      </c>
      <c r="Q3137" t="s">
        <v>8271</v>
      </c>
      <c r="R3137" s="5">
        <f>Table1[[#This Row],[pledged]]/D3137</f>
        <v>0.20849420849420849</v>
      </c>
      <c r="S3137" s="6">
        <f>IFERROR(Table1[[#This Row],[pledged]]/Table1[[#This Row],[backers_count]],0)</f>
        <v>23.142857142857142</v>
      </c>
      <c r="T3137" s="5" t="s">
        <v>8317</v>
      </c>
      <c r="U3137" s="5" t="s">
        <v>8318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 t="str">
        <f>TEXT(((Table1[[#This Row],[deadline]]/60/60)/24)+DATE(1970,1,1),"mmm")</f>
        <v>Mar</v>
      </c>
      <c r="K3138" s="14" t="str">
        <f>TEXT(((Table1[[#This Row],[deadline]]/60/60)/24)+DATE(1970,1,1),"yyyy")</f>
        <v>2017</v>
      </c>
      <c r="L3138">
        <v>1487847954</v>
      </c>
      <c r="M3138">
        <f>((Table1[[#This Row],[launched_at]]/60/60)/24)+DATE(1970,1,1)+(-5/24)</f>
        <v>42789.25409722222</v>
      </c>
      <c r="N3138" t="b">
        <v>0</v>
      </c>
      <c r="O3138">
        <v>22</v>
      </c>
      <c r="P3138" t="b">
        <v>0</v>
      </c>
      <c r="Q3138" t="s">
        <v>8271</v>
      </c>
      <c r="R3138" s="5">
        <f>Table1[[#This Row],[pledged]]/D3138</f>
        <v>1.278</v>
      </c>
      <c r="S3138" s="6">
        <f>IFERROR(Table1[[#This Row],[pledged]]/Table1[[#This Row],[backers_count]],0)</f>
        <v>29.045454545454547</v>
      </c>
      <c r="T3138" s="5" t="s">
        <v>8317</v>
      </c>
      <c r="U3138" s="5" t="s">
        <v>8318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 t="str">
        <f>TEXT(((Table1[[#This Row],[deadline]]/60/60)/24)+DATE(1970,1,1),"mmm")</f>
        <v>May</v>
      </c>
      <c r="K3139" s="14" t="str">
        <f>TEXT(((Table1[[#This Row],[deadline]]/60/60)/24)+DATE(1970,1,1),"yyyy")</f>
        <v>2017</v>
      </c>
      <c r="L3139">
        <v>1489439669</v>
      </c>
      <c r="M3139">
        <f>((Table1[[#This Row],[launched_at]]/60/60)/24)+DATE(1970,1,1)+(-5/24)</f>
        <v>42807.676724537036</v>
      </c>
      <c r="N3139" t="b">
        <v>0</v>
      </c>
      <c r="O3139">
        <v>1</v>
      </c>
      <c r="P3139" t="b">
        <v>0</v>
      </c>
      <c r="Q3139" t="s">
        <v>8271</v>
      </c>
      <c r="R3139" s="5">
        <f>Table1[[#This Row],[pledged]]/D3139</f>
        <v>3.3333333333333333E-2</v>
      </c>
      <c r="S3139" s="6">
        <f>IFERROR(Table1[[#This Row],[pledged]]/Table1[[#This Row],[backers_count]],0)</f>
        <v>50</v>
      </c>
      <c r="T3139" s="5" t="s">
        <v>8317</v>
      </c>
      <c r="U3139" s="5" t="s">
        <v>8318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 t="str">
        <f>TEXT(((Table1[[#This Row],[deadline]]/60/60)/24)+DATE(1970,1,1),"mmm")</f>
        <v>Apr</v>
      </c>
      <c r="K3140" s="14" t="str">
        <f>TEXT(((Table1[[#This Row],[deadline]]/60/60)/24)+DATE(1970,1,1),"yyyy")</f>
        <v>2017</v>
      </c>
      <c r="L3140">
        <v>1489591807</v>
      </c>
      <c r="M3140">
        <f>((Table1[[#This Row],[launched_at]]/60/60)/24)+DATE(1970,1,1)+(-5/24)</f>
        <v>42809.437581018516</v>
      </c>
      <c r="N3140" t="b">
        <v>0</v>
      </c>
      <c r="O3140">
        <v>0</v>
      </c>
      <c r="P3140" t="b">
        <v>0</v>
      </c>
      <c r="Q3140" t="s">
        <v>8271</v>
      </c>
      <c r="R3140" s="5">
        <f>Table1[[#This Row],[pledged]]/D3140</f>
        <v>0</v>
      </c>
      <c r="S3140" s="6">
        <f>IFERROR(Table1[[#This Row],[pledged]]/Table1[[#This Row],[backers_count]],0)</f>
        <v>0</v>
      </c>
      <c r="T3140" s="5" t="s">
        <v>8317</v>
      </c>
      <c r="U3140" s="5" t="s">
        <v>8318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 t="str">
        <f>TEXT(((Table1[[#This Row],[deadline]]/60/60)/24)+DATE(1970,1,1),"mmm")</f>
        <v>Mar</v>
      </c>
      <c r="K3141" s="14" t="str">
        <f>TEXT(((Table1[[#This Row],[deadline]]/60/60)/24)+DATE(1970,1,1),"yyyy")</f>
        <v>2017</v>
      </c>
      <c r="L3141">
        <v>1487485760</v>
      </c>
      <c r="M3141">
        <f>((Table1[[#This Row],[launched_at]]/60/60)/24)+DATE(1970,1,1)+(-5/24)</f>
        <v>42785.062037037038</v>
      </c>
      <c r="N3141" t="b">
        <v>0</v>
      </c>
      <c r="O3141">
        <v>6</v>
      </c>
      <c r="P3141" t="b">
        <v>0</v>
      </c>
      <c r="Q3141" t="s">
        <v>8271</v>
      </c>
      <c r="R3141" s="5">
        <f>Table1[[#This Row],[pledged]]/D3141</f>
        <v>5.3999999999999999E-2</v>
      </c>
      <c r="S3141" s="6">
        <f>IFERROR(Table1[[#This Row],[pledged]]/Table1[[#This Row],[backers_count]],0)</f>
        <v>450</v>
      </c>
      <c r="T3141" s="5" t="s">
        <v>8317</v>
      </c>
      <c r="U3141" s="5" t="s">
        <v>8318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 t="str">
        <f>TEXT(((Table1[[#This Row],[deadline]]/60/60)/24)+DATE(1970,1,1),"mmm")</f>
        <v>Apr</v>
      </c>
      <c r="K3142" s="14" t="str">
        <f>TEXT(((Table1[[#This Row],[deadline]]/60/60)/24)+DATE(1970,1,1),"yyyy")</f>
        <v>2017</v>
      </c>
      <c r="L3142">
        <v>1488993303</v>
      </c>
      <c r="M3142">
        <f>((Table1[[#This Row],[launched_at]]/60/60)/24)+DATE(1970,1,1)+(-5/24)</f>
        <v>42802.510451388887</v>
      </c>
      <c r="N3142" t="b">
        <v>0</v>
      </c>
      <c r="O3142">
        <v>4</v>
      </c>
      <c r="P3142" t="b">
        <v>0</v>
      </c>
      <c r="Q3142" t="s">
        <v>8271</v>
      </c>
      <c r="R3142" s="5">
        <f>Table1[[#This Row],[pledged]]/D3142</f>
        <v>9.5999999999999992E-3</v>
      </c>
      <c r="S3142" s="6">
        <f>IFERROR(Table1[[#This Row],[pledged]]/Table1[[#This Row],[backers_count]],0)</f>
        <v>24</v>
      </c>
      <c r="T3142" s="5" t="s">
        <v>8317</v>
      </c>
      <c r="U3142" s="5" t="s">
        <v>8318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 t="str">
        <f>TEXT(((Table1[[#This Row],[deadline]]/60/60)/24)+DATE(1970,1,1),"mmm")</f>
        <v>Apr</v>
      </c>
      <c r="K3143" s="14" t="str">
        <f>TEXT(((Table1[[#This Row],[deadline]]/60/60)/24)+DATE(1970,1,1),"yyyy")</f>
        <v>2017</v>
      </c>
      <c r="L3143">
        <v>1488823488</v>
      </c>
      <c r="M3143">
        <f>((Table1[[#This Row],[launched_at]]/60/60)/24)+DATE(1970,1,1)+(-5/24)</f>
        <v>42800.544999999998</v>
      </c>
      <c r="N3143" t="b">
        <v>0</v>
      </c>
      <c r="O3143">
        <v>8</v>
      </c>
      <c r="P3143" t="b">
        <v>0</v>
      </c>
      <c r="Q3143" t="s">
        <v>8271</v>
      </c>
      <c r="R3143" s="5">
        <f>Table1[[#This Row],[pledged]]/D3143</f>
        <v>0.51600000000000001</v>
      </c>
      <c r="S3143" s="6">
        <f>IFERROR(Table1[[#This Row],[pledged]]/Table1[[#This Row],[backers_count]],0)</f>
        <v>32.25</v>
      </c>
      <c r="T3143" s="5" t="s">
        <v>8317</v>
      </c>
      <c r="U3143" s="5" t="s">
        <v>8318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 t="str">
        <f>TEXT(((Table1[[#This Row],[deadline]]/60/60)/24)+DATE(1970,1,1),"mmm")</f>
        <v>Mar</v>
      </c>
      <c r="K3144" s="14" t="str">
        <f>TEXT(((Table1[[#This Row],[deadline]]/60/60)/24)+DATE(1970,1,1),"yyyy")</f>
        <v>2017</v>
      </c>
      <c r="L3144">
        <v>1487333939</v>
      </c>
      <c r="M3144">
        <f>((Table1[[#This Row],[launched_at]]/60/60)/24)+DATE(1970,1,1)+(-5/24)</f>
        <v>42783.304849537039</v>
      </c>
      <c r="N3144" t="b">
        <v>0</v>
      </c>
      <c r="O3144">
        <v>3</v>
      </c>
      <c r="P3144" t="b">
        <v>0</v>
      </c>
      <c r="Q3144" t="s">
        <v>8271</v>
      </c>
      <c r="R3144" s="5">
        <f>Table1[[#This Row],[pledged]]/D3144</f>
        <v>1.6363636363636365E-2</v>
      </c>
      <c r="S3144" s="6">
        <f>IFERROR(Table1[[#This Row],[pledged]]/Table1[[#This Row],[backers_count]],0)</f>
        <v>15</v>
      </c>
      <c r="T3144" s="5" t="s">
        <v>8317</v>
      </c>
      <c r="U3144" s="5" t="s">
        <v>8318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 t="str">
        <f>TEXT(((Table1[[#This Row],[deadline]]/60/60)/24)+DATE(1970,1,1),"mmm")</f>
        <v>Apr</v>
      </c>
      <c r="K3145" s="14" t="str">
        <f>TEXT(((Table1[[#This Row],[deadline]]/60/60)/24)+DATE(1970,1,1),"yyyy")</f>
        <v>2017</v>
      </c>
      <c r="L3145">
        <v>1489480556</v>
      </c>
      <c r="M3145">
        <f>((Table1[[#This Row],[launched_at]]/60/60)/24)+DATE(1970,1,1)+(-5/24)</f>
        <v>42808.149953703702</v>
      </c>
      <c r="N3145" t="b">
        <v>0</v>
      </c>
      <c r="O3145">
        <v>0</v>
      </c>
      <c r="P3145" t="b">
        <v>0</v>
      </c>
      <c r="Q3145" t="s">
        <v>8271</v>
      </c>
      <c r="R3145" s="5">
        <f>Table1[[#This Row],[pledged]]/D3145</f>
        <v>0</v>
      </c>
      <c r="S3145" s="6">
        <f>IFERROR(Table1[[#This Row],[pledged]]/Table1[[#This Row],[backers_count]],0)</f>
        <v>0</v>
      </c>
      <c r="T3145" s="5" t="s">
        <v>8317</v>
      </c>
      <c r="U3145" s="5" t="s">
        <v>8318</v>
      </c>
    </row>
    <row r="3146" spans="1:21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 t="str">
        <f>TEXT(((Table1[[#This Row],[deadline]]/60/60)/24)+DATE(1970,1,1),"mmm")</f>
        <v>Mar</v>
      </c>
      <c r="K3146" s="14" t="str">
        <f>TEXT(((Table1[[#This Row],[deadline]]/60/60)/24)+DATE(1970,1,1),"yyyy")</f>
        <v>2017</v>
      </c>
      <c r="L3146">
        <v>1488459307</v>
      </c>
      <c r="M3146">
        <f>((Table1[[#This Row],[launched_at]]/60/60)/24)+DATE(1970,1,1)+(-5/24)</f>
        <v>42796.329942129632</v>
      </c>
      <c r="N3146" t="b">
        <v>0</v>
      </c>
      <c r="O3146">
        <v>30</v>
      </c>
      <c r="P3146" t="b">
        <v>0</v>
      </c>
      <c r="Q3146" t="s">
        <v>8271</v>
      </c>
      <c r="R3146" s="5">
        <f>Table1[[#This Row],[pledged]]/D3146</f>
        <v>0.754</v>
      </c>
      <c r="S3146" s="6">
        <f>IFERROR(Table1[[#This Row],[pledged]]/Table1[[#This Row],[backers_count]],0)</f>
        <v>251.33333333333334</v>
      </c>
      <c r="T3146" s="5" t="s">
        <v>8317</v>
      </c>
      <c r="U3146" s="5" t="s">
        <v>8318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 t="str">
        <f>TEXT(((Table1[[#This Row],[deadline]]/60/60)/24)+DATE(1970,1,1),"mmm")</f>
        <v>Mar</v>
      </c>
      <c r="K3147" s="14" t="str">
        <f>TEXT(((Table1[[#This Row],[deadline]]/60/60)/24)+DATE(1970,1,1),"yyyy")</f>
        <v>2017</v>
      </c>
      <c r="L3147">
        <v>1485478734</v>
      </c>
      <c r="M3147">
        <f>((Table1[[#This Row],[launched_at]]/60/60)/24)+DATE(1970,1,1)+(-5/24)</f>
        <v>42761.832569444443</v>
      </c>
      <c r="N3147" t="b">
        <v>0</v>
      </c>
      <c r="O3147">
        <v>0</v>
      </c>
      <c r="P3147" t="b">
        <v>0</v>
      </c>
      <c r="Q3147" t="s">
        <v>8271</v>
      </c>
      <c r="R3147" s="5">
        <f>Table1[[#This Row],[pledged]]/D3147</f>
        <v>0</v>
      </c>
      <c r="S3147" s="6">
        <f>IFERROR(Table1[[#This Row],[pledged]]/Table1[[#This Row],[backers_count]],0)</f>
        <v>0</v>
      </c>
      <c r="T3147" s="5" t="s">
        <v>8317</v>
      </c>
      <c r="U3147" s="5" t="s">
        <v>8318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 t="str">
        <f>TEXT(((Table1[[#This Row],[deadline]]/60/60)/24)+DATE(1970,1,1),"mmm")</f>
        <v>Apr</v>
      </c>
      <c r="K3148" s="14" t="str">
        <f>TEXT(((Table1[[#This Row],[deadline]]/60/60)/24)+DATE(1970,1,1),"yyyy")</f>
        <v>2017</v>
      </c>
      <c r="L3148">
        <v>1488471766</v>
      </c>
      <c r="M3148">
        <f>((Table1[[#This Row],[launched_at]]/60/60)/24)+DATE(1970,1,1)+(-5/24)</f>
        <v>42796.474143518521</v>
      </c>
      <c r="N3148" t="b">
        <v>0</v>
      </c>
      <c r="O3148">
        <v>12</v>
      </c>
      <c r="P3148" t="b">
        <v>0</v>
      </c>
      <c r="Q3148" t="s">
        <v>8271</v>
      </c>
      <c r="R3148" s="5">
        <f>Table1[[#This Row],[pledged]]/D3148</f>
        <v>0.105</v>
      </c>
      <c r="S3148" s="6">
        <f>IFERROR(Table1[[#This Row],[pledged]]/Table1[[#This Row],[backers_count]],0)</f>
        <v>437.5</v>
      </c>
      <c r="T3148" s="5" t="s">
        <v>8317</v>
      </c>
      <c r="U3148" s="5" t="s">
        <v>8318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 t="str">
        <f>TEXT(((Table1[[#This Row],[deadline]]/60/60)/24)+DATE(1970,1,1),"mmm")</f>
        <v>Nov</v>
      </c>
      <c r="K3149" s="14" t="str">
        <f>TEXT(((Table1[[#This Row],[deadline]]/60/60)/24)+DATE(1970,1,1),"yyyy")</f>
        <v>2014</v>
      </c>
      <c r="L3149">
        <v>1411859755</v>
      </c>
      <c r="M3149">
        <f>((Table1[[#This Row],[launched_at]]/60/60)/24)+DATE(1970,1,1)+(-5/24)</f>
        <v>41909.761053240742</v>
      </c>
      <c r="N3149" t="b">
        <v>1</v>
      </c>
      <c r="O3149">
        <v>213</v>
      </c>
      <c r="P3149" t="b">
        <v>1</v>
      </c>
      <c r="Q3149" t="s">
        <v>8271</v>
      </c>
      <c r="R3149" s="5">
        <f>Table1[[#This Row],[pledged]]/D3149</f>
        <v>1.1752499999999999</v>
      </c>
      <c r="S3149" s="6">
        <f>IFERROR(Table1[[#This Row],[pledged]]/Table1[[#This Row],[backers_count]],0)</f>
        <v>110.35211267605634</v>
      </c>
      <c r="T3149" s="5" t="s">
        <v>8317</v>
      </c>
      <c r="U3149" s="5" t="s">
        <v>8318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 t="str">
        <f>TEXT(((Table1[[#This Row],[deadline]]/60/60)/24)+DATE(1970,1,1),"mmm")</f>
        <v>Oct</v>
      </c>
      <c r="K3150" s="14" t="str">
        <f>TEXT(((Table1[[#This Row],[deadline]]/60/60)/24)+DATE(1970,1,1),"yyyy")</f>
        <v>2014</v>
      </c>
      <c r="L3150">
        <v>1410278284</v>
      </c>
      <c r="M3150">
        <f>((Table1[[#This Row],[launched_at]]/60/60)/24)+DATE(1970,1,1)+(-5/24)</f>
        <v>41891.456990740735</v>
      </c>
      <c r="N3150" t="b">
        <v>1</v>
      </c>
      <c r="O3150">
        <v>57</v>
      </c>
      <c r="P3150" t="b">
        <v>1</v>
      </c>
      <c r="Q3150" t="s">
        <v>8271</v>
      </c>
      <c r="R3150" s="5">
        <f>Table1[[#This Row],[pledged]]/D3150</f>
        <v>1.3116666666666668</v>
      </c>
      <c r="S3150" s="6">
        <f>IFERROR(Table1[[#This Row],[pledged]]/Table1[[#This Row],[backers_count]],0)</f>
        <v>41.421052631578945</v>
      </c>
      <c r="T3150" s="5" t="s">
        <v>8317</v>
      </c>
      <c r="U3150" s="5" t="s">
        <v>8318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 t="str">
        <f>TEXT(((Table1[[#This Row],[deadline]]/60/60)/24)+DATE(1970,1,1),"mmm")</f>
        <v>Dec</v>
      </c>
      <c r="K3151" s="14" t="str">
        <f>TEXT(((Table1[[#This Row],[deadline]]/60/60)/24)+DATE(1970,1,1),"yyyy")</f>
        <v>2012</v>
      </c>
      <c r="L3151">
        <v>1352766300</v>
      </c>
      <c r="M3151">
        <f>((Table1[[#This Row],[launched_at]]/60/60)/24)+DATE(1970,1,1)+(-5/24)</f>
        <v>41225.809027777774</v>
      </c>
      <c r="N3151" t="b">
        <v>1</v>
      </c>
      <c r="O3151">
        <v>25</v>
      </c>
      <c r="P3151" t="b">
        <v>1</v>
      </c>
      <c r="Q3151" t="s">
        <v>8271</v>
      </c>
      <c r="R3151" s="5">
        <f>Table1[[#This Row],[pledged]]/D3151</f>
        <v>1.04</v>
      </c>
      <c r="S3151" s="6">
        <f>IFERROR(Table1[[#This Row],[pledged]]/Table1[[#This Row],[backers_count]],0)</f>
        <v>52</v>
      </c>
      <c r="T3151" s="5" t="s">
        <v>8317</v>
      </c>
      <c r="U3151" s="5" t="s">
        <v>8318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 t="str">
        <f>TEXT(((Table1[[#This Row],[deadline]]/60/60)/24)+DATE(1970,1,1),"mmm")</f>
        <v>Jan</v>
      </c>
      <c r="K3152" s="14" t="str">
        <f>TEXT(((Table1[[#This Row],[deadline]]/60/60)/24)+DATE(1970,1,1),"yyyy")</f>
        <v>2011</v>
      </c>
      <c r="L3152">
        <v>1288160403</v>
      </c>
      <c r="M3152">
        <f>((Table1[[#This Row],[launched_at]]/60/60)/24)+DATE(1970,1,1)+(-5/24)</f>
        <v>40478.055590277778</v>
      </c>
      <c r="N3152" t="b">
        <v>1</v>
      </c>
      <c r="O3152">
        <v>104</v>
      </c>
      <c r="P3152" t="b">
        <v>1</v>
      </c>
      <c r="Q3152" t="s">
        <v>8271</v>
      </c>
      <c r="R3152" s="5">
        <f>Table1[[#This Row],[pledged]]/D3152</f>
        <v>1.01</v>
      </c>
      <c r="S3152" s="6">
        <f>IFERROR(Table1[[#This Row],[pledged]]/Table1[[#This Row],[backers_count]],0)</f>
        <v>33.990384615384613</v>
      </c>
      <c r="T3152" s="5" t="s">
        <v>8317</v>
      </c>
      <c r="U3152" s="5" t="s">
        <v>8318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 t="str">
        <f>TEXT(((Table1[[#This Row],[deadline]]/60/60)/24)+DATE(1970,1,1),"mmm")</f>
        <v>Sep</v>
      </c>
      <c r="K3153" s="14" t="str">
        <f>TEXT(((Table1[[#This Row],[deadline]]/60/60)/24)+DATE(1970,1,1),"yyyy")</f>
        <v>2014</v>
      </c>
      <c r="L3153">
        <v>1407787774</v>
      </c>
      <c r="M3153">
        <f>((Table1[[#This Row],[launched_at]]/60/60)/24)+DATE(1970,1,1)+(-5/24)</f>
        <v>41862.631643518514</v>
      </c>
      <c r="N3153" t="b">
        <v>1</v>
      </c>
      <c r="O3153">
        <v>34</v>
      </c>
      <c r="P3153" t="b">
        <v>1</v>
      </c>
      <c r="Q3153" t="s">
        <v>8271</v>
      </c>
      <c r="R3153" s="5">
        <f>Table1[[#This Row],[pledged]]/D3153</f>
        <v>1.004</v>
      </c>
      <c r="S3153" s="6">
        <f>IFERROR(Table1[[#This Row],[pledged]]/Table1[[#This Row],[backers_count]],0)</f>
        <v>103.35294117647059</v>
      </c>
      <c r="T3153" s="5" t="s">
        <v>8317</v>
      </c>
      <c r="U3153" s="5" t="s">
        <v>8318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 t="str">
        <f>TEXT(((Table1[[#This Row],[deadline]]/60/60)/24)+DATE(1970,1,1),"mmm")</f>
        <v>Nov</v>
      </c>
      <c r="K3154" s="14" t="str">
        <f>TEXT(((Table1[[#This Row],[deadline]]/60/60)/24)+DATE(1970,1,1),"yyyy")</f>
        <v>2013</v>
      </c>
      <c r="L3154">
        <v>1380833367</v>
      </c>
      <c r="M3154">
        <f>((Table1[[#This Row],[launched_at]]/60/60)/24)+DATE(1970,1,1)+(-5/24)</f>
        <v>41550.659340277773</v>
      </c>
      <c r="N3154" t="b">
        <v>1</v>
      </c>
      <c r="O3154">
        <v>67</v>
      </c>
      <c r="P3154" t="b">
        <v>1</v>
      </c>
      <c r="Q3154" t="s">
        <v>8271</v>
      </c>
      <c r="R3154" s="5">
        <f>Table1[[#This Row],[pledged]]/D3154</f>
        <v>1.0595454545454546</v>
      </c>
      <c r="S3154" s="6">
        <f>IFERROR(Table1[[#This Row],[pledged]]/Table1[[#This Row],[backers_count]],0)</f>
        <v>34.791044776119406</v>
      </c>
      <c r="T3154" s="5" t="s">
        <v>8317</v>
      </c>
      <c r="U3154" s="5" t="s">
        <v>8318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 t="str">
        <f>TEXT(((Table1[[#This Row],[deadline]]/60/60)/24)+DATE(1970,1,1),"mmm")</f>
        <v>May</v>
      </c>
      <c r="K3155" s="14" t="str">
        <f>TEXT(((Table1[[#This Row],[deadline]]/60/60)/24)+DATE(1970,1,1),"yyyy")</f>
        <v>2011</v>
      </c>
      <c r="L3155">
        <v>1301542937</v>
      </c>
      <c r="M3155">
        <f>((Table1[[#This Row],[launched_at]]/60/60)/24)+DATE(1970,1,1)+(-5/24)</f>
        <v>40632.946030092593</v>
      </c>
      <c r="N3155" t="b">
        <v>1</v>
      </c>
      <c r="O3155">
        <v>241</v>
      </c>
      <c r="P3155" t="b">
        <v>1</v>
      </c>
      <c r="Q3155" t="s">
        <v>8271</v>
      </c>
      <c r="R3155" s="5">
        <f>Table1[[#This Row],[pledged]]/D3155</f>
        <v>3.3558333333333334</v>
      </c>
      <c r="S3155" s="6">
        <f>IFERROR(Table1[[#This Row],[pledged]]/Table1[[#This Row],[backers_count]],0)</f>
        <v>41.773858921161825</v>
      </c>
      <c r="T3155" s="5" t="s">
        <v>8317</v>
      </c>
      <c r="U3155" s="5" t="s">
        <v>8318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 t="str">
        <f>TEXT(((Table1[[#This Row],[deadline]]/60/60)/24)+DATE(1970,1,1),"mmm")</f>
        <v>Apr</v>
      </c>
      <c r="K3156" s="14" t="str">
        <f>TEXT(((Table1[[#This Row],[deadline]]/60/60)/24)+DATE(1970,1,1),"yyyy")</f>
        <v>2012</v>
      </c>
      <c r="L3156">
        <v>1330722058</v>
      </c>
      <c r="M3156">
        <f>((Table1[[#This Row],[launched_at]]/60/60)/24)+DATE(1970,1,1)+(-5/24)</f>
        <v>40970.667337962957</v>
      </c>
      <c r="N3156" t="b">
        <v>1</v>
      </c>
      <c r="O3156">
        <v>123</v>
      </c>
      <c r="P3156" t="b">
        <v>1</v>
      </c>
      <c r="Q3156" t="s">
        <v>8271</v>
      </c>
      <c r="R3156" s="5">
        <f>Table1[[#This Row],[pledged]]/D3156</f>
        <v>1.1292857142857142</v>
      </c>
      <c r="S3156" s="6">
        <f>IFERROR(Table1[[#This Row],[pledged]]/Table1[[#This Row],[backers_count]],0)</f>
        <v>64.268292682926827</v>
      </c>
      <c r="T3156" s="5" t="s">
        <v>8317</v>
      </c>
      <c r="U3156" s="5" t="s">
        <v>8318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 t="str">
        <f>TEXT(((Table1[[#This Row],[deadline]]/60/60)/24)+DATE(1970,1,1),"mmm")</f>
        <v>Dec</v>
      </c>
      <c r="K3157" s="14" t="str">
        <f>TEXT(((Table1[[#This Row],[deadline]]/60/60)/24)+DATE(1970,1,1),"yyyy")</f>
        <v>2012</v>
      </c>
      <c r="L3157">
        <v>1353412725</v>
      </c>
      <c r="M3157">
        <f>((Table1[[#This Row],[launched_at]]/60/60)/24)+DATE(1970,1,1)+(-5/24)</f>
        <v>41233.290798611109</v>
      </c>
      <c r="N3157" t="b">
        <v>1</v>
      </c>
      <c r="O3157">
        <v>302</v>
      </c>
      <c r="P3157" t="b">
        <v>1</v>
      </c>
      <c r="Q3157" t="s">
        <v>8271</v>
      </c>
      <c r="R3157" s="5">
        <f>Table1[[#This Row],[pledged]]/D3157</f>
        <v>1.885046</v>
      </c>
      <c r="S3157" s="6">
        <f>IFERROR(Table1[[#This Row],[pledged]]/Table1[[#This Row],[backers_count]],0)</f>
        <v>31.209370860927152</v>
      </c>
      <c r="T3157" s="5" t="s">
        <v>8317</v>
      </c>
      <c r="U3157" s="5" t="s">
        <v>8318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 t="str">
        <f>TEXT(((Table1[[#This Row],[deadline]]/60/60)/24)+DATE(1970,1,1),"mmm")</f>
        <v>Jun</v>
      </c>
      <c r="K3158" s="14" t="str">
        <f>TEXT(((Table1[[#This Row],[deadline]]/60/60)/24)+DATE(1970,1,1),"yyyy")</f>
        <v>2012</v>
      </c>
      <c r="L3158">
        <v>1335567144</v>
      </c>
      <c r="M3158">
        <f>((Table1[[#This Row],[launched_at]]/60/60)/24)+DATE(1970,1,1)+(-5/24)</f>
        <v>41026.744722222218</v>
      </c>
      <c r="N3158" t="b">
        <v>1</v>
      </c>
      <c r="O3158">
        <v>89</v>
      </c>
      <c r="P3158" t="b">
        <v>1</v>
      </c>
      <c r="Q3158" t="s">
        <v>8271</v>
      </c>
      <c r="R3158" s="5">
        <f>Table1[[#This Row],[pledged]]/D3158</f>
        <v>1.0181818181818181</v>
      </c>
      <c r="S3158" s="6">
        <f>IFERROR(Table1[[#This Row],[pledged]]/Table1[[#This Row],[backers_count]],0)</f>
        <v>62.921348314606739</v>
      </c>
      <c r="T3158" s="5" t="s">
        <v>8317</v>
      </c>
      <c r="U3158" s="5" t="s">
        <v>8318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 t="str">
        <f>TEXT(((Table1[[#This Row],[deadline]]/60/60)/24)+DATE(1970,1,1),"mmm")</f>
        <v>Jul</v>
      </c>
      <c r="K3159" s="14" t="str">
        <f>TEXT(((Table1[[#This Row],[deadline]]/60/60)/24)+DATE(1970,1,1),"yyyy")</f>
        <v>2014</v>
      </c>
      <c r="L3159">
        <v>1404932105</v>
      </c>
      <c r="M3159">
        <f>((Table1[[#This Row],[launched_at]]/60/60)/24)+DATE(1970,1,1)+(-5/24)</f>
        <v>41829.579918981479</v>
      </c>
      <c r="N3159" t="b">
        <v>1</v>
      </c>
      <c r="O3159">
        <v>41</v>
      </c>
      <c r="P3159" t="b">
        <v>1</v>
      </c>
      <c r="Q3159" t="s">
        <v>8271</v>
      </c>
      <c r="R3159" s="5">
        <f>Table1[[#This Row],[pledged]]/D3159</f>
        <v>1.01</v>
      </c>
      <c r="S3159" s="6">
        <f>IFERROR(Table1[[#This Row],[pledged]]/Table1[[#This Row],[backers_count]],0)</f>
        <v>98.536585365853654</v>
      </c>
      <c r="T3159" s="5" t="s">
        <v>8317</v>
      </c>
      <c r="U3159" s="5" t="s">
        <v>8318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 t="str">
        <f>TEXT(((Table1[[#This Row],[deadline]]/60/60)/24)+DATE(1970,1,1),"mmm")</f>
        <v>Jul</v>
      </c>
      <c r="K3160" s="14" t="str">
        <f>TEXT(((Table1[[#This Row],[deadline]]/60/60)/24)+DATE(1970,1,1),"yyyy")</f>
        <v>2013</v>
      </c>
      <c r="L3160">
        <v>1371931752</v>
      </c>
      <c r="M3160">
        <f>((Table1[[#This Row],[launched_at]]/60/60)/24)+DATE(1970,1,1)+(-5/24)</f>
        <v>41447.631388888884</v>
      </c>
      <c r="N3160" t="b">
        <v>1</v>
      </c>
      <c r="O3160">
        <v>69</v>
      </c>
      <c r="P3160" t="b">
        <v>1</v>
      </c>
      <c r="Q3160" t="s">
        <v>8271</v>
      </c>
      <c r="R3160" s="5">
        <f>Table1[[#This Row],[pledged]]/D3160</f>
        <v>1.1399999999999999</v>
      </c>
      <c r="S3160" s="6">
        <f>IFERROR(Table1[[#This Row],[pledged]]/Table1[[#This Row],[backers_count]],0)</f>
        <v>82.608695652173907</v>
      </c>
      <c r="T3160" s="5" t="s">
        <v>8317</v>
      </c>
      <c r="U3160" s="5" t="s">
        <v>8318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 t="str">
        <f>TEXT(((Table1[[#This Row],[deadline]]/60/60)/24)+DATE(1970,1,1),"mmm")</f>
        <v>Jan</v>
      </c>
      <c r="K3161" s="14" t="str">
        <f>TEXT(((Table1[[#This Row],[deadline]]/60/60)/24)+DATE(1970,1,1),"yyyy")</f>
        <v>2012</v>
      </c>
      <c r="L3161">
        <v>1323221761</v>
      </c>
      <c r="M3161">
        <f>((Table1[[#This Row],[launched_at]]/60/60)/24)+DATE(1970,1,1)+(-5/24)</f>
        <v>40883.858344907407</v>
      </c>
      <c r="N3161" t="b">
        <v>1</v>
      </c>
      <c r="O3161">
        <v>52</v>
      </c>
      <c r="P3161" t="b">
        <v>1</v>
      </c>
      <c r="Q3161" t="s">
        <v>8271</v>
      </c>
      <c r="R3161" s="5">
        <f>Table1[[#This Row],[pledged]]/D3161</f>
        <v>1.3348133333333334</v>
      </c>
      <c r="S3161" s="6">
        <f>IFERROR(Table1[[#This Row],[pledged]]/Table1[[#This Row],[backers_count]],0)</f>
        <v>38.504230769230773</v>
      </c>
      <c r="T3161" s="5" t="s">
        <v>8317</v>
      </c>
      <c r="U3161" s="5" t="s">
        <v>8318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 t="str">
        <f>TEXT(((Table1[[#This Row],[deadline]]/60/60)/24)+DATE(1970,1,1),"mmm")</f>
        <v>Aug</v>
      </c>
      <c r="K3162" s="14" t="str">
        <f>TEXT(((Table1[[#This Row],[deadline]]/60/60)/24)+DATE(1970,1,1),"yyyy")</f>
        <v>2014</v>
      </c>
      <c r="L3162">
        <v>1405923687</v>
      </c>
      <c r="M3162">
        <f>((Table1[[#This Row],[launched_at]]/60/60)/24)+DATE(1970,1,1)+(-5/24)</f>
        <v>41841.056562499994</v>
      </c>
      <c r="N3162" t="b">
        <v>1</v>
      </c>
      <c r="O3162">
        <v>57</v>
      </c>
      <c r="P3162" t="b">
        <v>1</v>
      </c>
      <c r="Q3162" t="s">
        <v>8271</v>
      </c>
      <c r="R3162" s="5">
        <f>Table1[[#This Row],[pledged]]/D3162</f>
        <v>1.0153333333333334</v>
      </c>
      <c r="S3162" s="6">
        <f>IFERROR(Table1[[#This Row],[pledged]]/Table1[[#This Row],[backers_count]],0)</f>
        <v>80.15789473684211</v>
      </c>
      <c r="T3162" s="5" t="s">
        <v>8317</v>
      </c>
      <c r="U3162" s="5" t="s">
        <v>8318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 t="str">
        <f>TEXT(((Table1[[#This Row],[deadline]]/60/60)/24)+DATE(1970,1,1),"mmm")</f>
        <v>Oct</v>
      </c>
      <c r="K3163" s="14" t="str">
        <f>TEXT(((Table1[[#This Row],[deadline]]/60/60)/24)+DATE(1970,1,1),"yyyy")</f>
        <v>2014</v>
      </c>
      <c r="L3163">
        <v>1410785522</v>
      </c>
      <c r="M3163">
        <f>((Table1[[#This Row],[launched_at]]/60/60)/24)+DATE(1970,1,1)+(-5/24)</f>
        <v>41897.327800925923</v>
      </c>
      <c r="N3163" t="b">
        <v>1</v>
      </c>
      <c r="O3163">
        <v>74</v>
      </c>
      <c r="P3163" t="b">
        <v>1</v>
      </c>
      <c r="Q3163" t="s">
        <v>8271</v>
      </c>
      <c r="R3163" s="5">
        <f>Table1[[#This Row],[pledged]]/D3163</f>
        <v>1.0509999999999999</v>
      </c>
      <c r="S3163" s="6">
        <f>IFERROR(Table1[[#This Row],[pledged]]/Table1[[#This Row],[backers_count]],0)</f>
        <v>28.405405405405407</v>
      </c>
      <c r="T3163" s="5" t="s">
        <v>8317</v>
      </c>
      <c r="U3163" s="5" t="s">
        <v>8318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 t="str">
        <f>TEXT(((Table1[[#This Row],[deadline]]/60/60)/24)+DATE(1970,1,1),"mmm")</f>
        <v>Jul</v>
      </c>
      <c r="K3164" s="14" t="str">
        <f>TEXT(((Table1[[#This Row],[deadline]]/60/60)/24)+DATE(1970,1,1),"yyyy")</f>
        <v>2014</v>
      </c>
      <c r="L3164">
        <v>1402331262</v>
      </c>
      <c r="M3164">
        <f>((Table1[[#This Row],[launched_at]]/60/60)/24)+DATE(1970,1,1)+(-5/24)</f>
        <v>41799.47756944444</v>
      </c>
      <c r="N3164" t="b">
        <v>1</v>
      </c>
      <c r="O3164">
        <v>63</v>
      </c>
      <c r="P3164" t="b">
        <v>1</v>
      </c>
      <c r="Q3164" t="s">
        <v>8271</v>
      </c>
      <c r="R3164" s="5">
        <f>Table1[[#This Row],[pledged]]/D3164</f>
        <v>1.2715000000000001</v>
      </c>
      <c r="S3164" s="6">
        <f>IFERROR(Table1[[#This Row],[pledged]]/Table1[[#This Row],[backers_count]],0)</f>
        <v>80.730158730158735</v>
      </c>
      <c r="T3164" s="5" t="s">
        <v>8317</v>
      </c>
      <c r="U3164" s="5" t="s">
        <v>8318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 t="str">
        <f>TEXT(((Table1[[#This Row],[deadline]]/60/60)/24)+DATE(1970,1,1),"mmm")</f>
        <v>Jun</v>
      </c>
      <c r="K3165" s="14" t="str">
        <f>TEXT(((Table1[[#This Row],[deadline]]/60/60)/24)+DATE(1970,1,1),"yyyy")</f>
        <v>2014</v>
      </c>
      <c r="L3165">
        <v>1400263525</v>
      </c>
      <c r="M3165">
        <f>((Table1[[#This Row],[launched_at]]/60/60)/24)+DATE(1970,1,1)+(-5/24)</f>
        <v>41775.545428240737</v>
      </c>
      <c r="N3165" t="b">
        <v>1</v>
      </c>
      <c r="O3165">
        <v>72</v>
      </c>
      <c r="P3165" t="b">
        <v>1</v>
      </c>
      <c r="Q3165" t="s">
        <v>8271</v>
      </c>
      <c r="R3165" s="5">
        <f>Table1[[#This Row],[pledged]]/D3165</f>
        <v>1.1115384615384616</v>
      </c>
      <c r="S3165" s="6">
        <f>IFERROR(Table1[[#This Row],[pledged]]/Table1[[#This Row],[backers_count]],0)</f>
        <v>200.69444444444446</v>
      </c>
      <c r="T3165" s="5" t="s">
        <v>8317</v>
      </c>
      <c r="U3165" s="5" t="s">
        <v>8318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 t="str">
        <f>TEXT(((Table1[[#This Row],[deadline]]/60/60)/24)+DATE(1970,1,1),"mmm")</f>
        <v>Jun</v>
      </c>
      <c r="K3166" s="14" t="str">
        <f>TEXT(((Table1[[#This Row],[deadline]]/60/60)/24)+DATE(1970,1,1),"yyyy")</f>
        <v>2014</v>
      </c>
      <c r="L3166">
        <v>1399490415</v>
      </c>
      <c r="M3166">
        <f>((Table1[[#This Row],[launched_at]]/60/60)/24)+DATE(1970,1,1)+(-5/24)</f>
        <v>41766.597395833334</v>
      </c>
      <c r="N3166" t="b">
        <v>1</v>
      </c>
      <c r="O3166">
        <v>71</v>
      </c>
      <c r="P3166" t="b">
        <v>1</v>
      </c>
      <c r="Q3166" t="s">
        <v>8271</v>
      </c>
      <c r="R3166" s="5">
        <f>Table1[[#This Row],[pledged]]/D3166</f>
        <v>1.0676000000000001</v>
      </c>
      <c r="S3166" s="6">
        <f>IFERROR(Table1[[#This Row],[pledged]]/Table1[[#This Row],[backers_count]],0)</f>
        <v>37.591549295774648</v>
      </c>
      <c r="T3166" s="5" t="s">
        <v>8317</v>
      </c>
      <c r="U3166" s="5" t="s">
        <v>8318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 t="str">
        <f>TEXT(((Table1[[#This Row],[deadline]]/60/60)/24)+DATE(1970,1,1),"mmm")</f>
        <v>May</v>
      </c>
      <c r="K3167" s="14" t="str">
        <f>TEXT(((Table1[[#This Row],[deadline]]/60/60)/24)+DATE(1970,1,1),"yyyy")</f>
        <v>2011</v>
      </c>
      <c r="L3167">
        <v>1302493760</v>
      </c>
      <c r="M3167">
        <f>((Table1[[#This Row],[launched_at]]/60/60)/24)+DATE(1970,1,1)+(-5/24)</f>
        <v>40643.950925925921</v>
      </c>
      <c r="N3167" t="b">
        <v>1</v>
      </c>
      <c r="O3167">
        <v>21</v>
      </c>
      <c r="P3167" t="b">
        <v>1</v>
      </c>
      <c r="Q3167" t="s">
        <v>8271</v>
      </c>
      <c r="R3167" s="5">
        <f>Table1[[#This Row],[pledged]]/D3167</f>
        <v>1.6266666666666667</v>
      </c>
      <c r="S3167" s="6">
        <f>IFERROR(Table1[[#This Row],[pledged]]/Table1[[#This Row],[backers_count]],0)</f>
        <v>58.095238095238095</v>
      </c>
      <c r="T3167" s="5" t="s">
        <v>8317</v>
      </c>
      <c r="U3167" s="5" t="s">
        <v>8318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 t="str">
        <f>TEXT(((Table1[[#This Row],[deadline]]/60/60)/24)+DATE(1970,1,1),"mmm")</f>
        <v>Nov</v>
      </c>
      <c r="K3168" s="14" t="str">
        <f>TEXT(((Table1[[#This Row],[deadline]]/60/60)/24)+DATE(1970,1,1),"yyyy")</f>
        <v>2014</v>
      </c>
      <c r="L3168">
        <v>1414514153</v>
      </c>
      <c r="M3168">
        <f>((Table1[[#This Row],[launched_at]]/60/60)/24)+DATE(1970,1,1)+(-5/24)</f>
        <v>41940.483252314814</v>
      </c>
      <c r="N3168" t="b">
        <v>1</v>
      </c>
      <c r="O3168">
        <v>930</v>
      </c>
      <c r="P3168" t="b">
        <v>1</v>
      </c>
      <c r="Q3168" t="s">
        <v>8271</v>
      </c>
      <c r="R3168" s="5">
        <f>Table1[[#This Row],[pledged]]/D3168</f>
        <v>1.6022808571428573</v>
      </c>
      <c r="S3168" s="6">
        <f>IFERROR(Table1[[#This Row],[pledged]]/Table1[[#This Row],[backers_count]],0)</f>
        <v>60.300892473118282</v>
      </c>
      <c r="T3168" s="5" t="s">
        <v>8317</v>
      </c>
      <c r="U3168" s="5" t="s">
        <v>8318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 t="str">
        <f>TEXT(((Table1[[#This Row],[deadline]]/60/60)/24)+DATE(1970,1,1),"mmm")</f>
        <v>Aug</v>
      </c>
      <c r="K3169" s="14" t="str">
        <f>TEXT(((Table1[[#This Row],[deadline]]/60/60)/24)+DATE(1970,1,1),"yyyy")</f>
        <v>2014</v>
      </c>
      <c r="L3169">
        <v>1405743181</v>
      </c>
      <c r="M3169">
        <f>((Table1[[#This Row],[launched_at]]/60/60)/24)+DATE(1970,1,1)+(-5/24)</f>
        <v>41838.967372685183</v>
      </c>
      <c r="N3169" t="b">
        <v>1</v>
      </c>
      <c r="O3169">
        <v>55</v>
      </c>
      <c r="P3169" t="b">
        <v>1</v>
      </c>
      <c r="Q3169" t="s">
        <v>8271</v>
      </c>
      <c r="R3169" s="5">
        <f>Table1[[#This Row],[pledged]]/D3169</f>
        <v>1.1616666666666666</v>
      </c>
      <c r="S3169" s="6">
        <f>IFERROR(Table1[[#This Row],[pledged]]/Table1[[#This Row],[backers_count]],0)</f>
        <v>63.363636363636367</v>
      </c>
      <c r="T3169" s="5" t="s">
        <v>8317</v>
      </c>
      <c r="U3169" s="5" t="s">
        <v>8318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 t="str">
        <f>TEXT(((Table1[[#This Row],[deadline]]/60/60)/24)+DATE(1970,1,1),"mmm")</f>
        <v>Jun</v>
      </c>
      <c r="K3170" s="14" t="str">
        <f>TEXT(((Table1[[#This Row],[deadline]]/60/60)/24)+DATE(1970,1,1),"yyyy")</f>
        <v>2014</v>
      </c>
      <c r="L3170">
        <v>1399948353</v>
      </c>
      <c r="M3170">
        <f>((Table1[[#This Row],[launched_at]]/60/60)/24)+DATE(1970,1,1)+(-5/24)</f>
        <v>41771.897604166668</v>
      </c>
      <c r="N3170" t="b">
        <v>1</v>
      </c>
      <c r="O3170">
        <v>61</v>
      </c>
      <c r="P3170" t="b">
        <v>1</v>
      </c>
      <c r="Q3170" t="s">
        <v>8271</v>
      </c>
      <c r="R3170" s="5">
        <f>Table1[[#This Row],[pledged]]/D3170</f>
        <v>1.242</v>
      </c>
      <c r="S3170" s="6">
        <f>IFERROR(Table1[[#This Row],[pledged]]/Table1[[#This Row],[backers_count]],0)</f>
        <v>50.901639344262293</v>
      </c>
      <c r="T3170" s="5" t="s">
        <v>8317</v>
      </c>
      <c r="U3170" s="5" t="s">
        <v>8318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 t="str">
        <f>TEXT(((Table1[[#This Row],[deadline]]/60/60)/24)+DATE(1970,1,1),"mmm")</f>
        <v>Dec</v>
      </c>
      <c r="K3171" s="14" t="str">
        <f>TEXT(((Table1[[#This Row],[deadline]]/60/60)/24)+DATE(1970,1,1),"yyyy")</f>
        <v>2013</v>
      </c>
      <c r="L3171">
        <v>1384364561</v>
      </c>
      <c r="M3171">
        <f>((Table1[[#This Row],[launched_at]]/60/60)/24)+DATE(1970,1,1)+(-5/24)</f>
        <v>41591.529641203699</v>
      </c>
      <c r="N3171" t="b">
        <v>1</v>
      </c>
      <c r="O3171">
        <v>82</v>
      </c>
      <c r="P3171" t="b">
        <v>1</v>
      </c>
      <c r="Q3171" t="s">
        <v>8271</v>
      </c>
      <c r="R3171" s="5">
        <f>Table1[[#This Row],[pledged]]/D3171</f>
        <v>1.030125</v>
      </c>
      <c r="S3171" s="6">
        <f>IFERROR(Table1[[#This Row],[pledged]]/Table1[[#This Row],[backers_count]],0)</f>
        <v>100.5</v>
      </c>
      <c r="T3171" s="5" t="s">
        <v>8317</v>
      </c>
      <c r="U3171" s="5" t="s">
        <v>8318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 t="str">
        <f>TEXT(((Table1[[#This Row],[deadline]]/60/60)/24)+DATE(1970,1,1),"mmm")</f>
        <v>Jul</v>
      </c>
      <c r="K3172" s="14" t="str">
        <f>TEXT(((Table1[[#This Row],[deadline]]/60/60)/24)+DATE(1970,1,1),"yyyy")</f>
        <v>2014</v>
      </c>
      <c r="L3172">
        <v>1401414944</v>
      </c>
      <c r="M3172">
        <f>((Table1[[#This Row],[launched_at]]/60/60)/24)+DATE(1970,1,1)+(-5/24)</f>
        <v>41788.872037037036</v>
      </c>
      <c r="N3172" t="b">
        <v>1</v>
      </c>
      <c r="O3172">
        <v>71</v>
      </c>
      <c r="P3172" t="b">
        <v>1</v>
      </c>
      <c r="Q3172" t="s">
        <v>8271</v>
      </c>
      <c r="R3172" s="5">
        <f>Table1[[#This Row],[pledged]]/D3172</f>
        <v>1.1225000000000001</v>
      </c>
      <c r="S3172" s="6">
        <f>IFERROR(Table1[[#This Row],[pledged]]/Table1[[#This Row],[backers_count]],0)</f>
        <v>31.619718309859156</v>
      </c>
      <c r="T3172" s="5" t="s">
        <v>8317</v>
      </c>
      <c r="U3172" s="5" t="s">
        <v>8318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 t="str">
        <f>TEXT(((Table1[[#This Row],[deadline]]/60/60)/24)+DATE(1970,1,1),"mmm")</f>
        <v>May</v>
      </c>
      <c r="K3173" s="14" t="str">
        <f>TEXT(((Table1[[#This Row],[deadline]]/60/60)/24)+DATE(1970,1,1),"yyyy")</f>
        <v>2016</v>
      </c>
      <c r="L3173">
        <v>1459953358</v>
      </c>
      <c r="M3173">
        <f>((Table1[[#This Row],[launched_at]]/60/60)/24)+DATE(1970,1,1)+(-5/24)</f>
        <v>42466.399976851848</v>
      </c>
      <c r="N3173" t="b">
        <v>1</v>
      </c>
      <c r="O3173">
        <v>117</v>
      </c>
      <c r="P3173" t="b">
        <v>1</v>
      </c>
      <c r="Q3173" t="s">
        <v>8271</v>
      </c>
      <c r="R3173" s="5">
        <f>Table1[[#This Row],[pledged]]/D3173</f>
        <v>1.0881428571428571</v>
      </c>
      <c r="S3173" s="6">
        <f>IFERROR(Table1[[#This Row],[pledged]]/Table1[[#This Row],[backers_count]],0)</f>
        <v>65.102564102564102</v>
      </c>
      <c r="T3173" s="5" t="s">
        <v>8317</v>
      </c>
      <c r="U3173" s="5" t="s">
        <v>8318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 t="str">
        <f>TEXT(((Table1[[#This Row],[deadline]]/60/60)/24)+DATE(1970,1,1),"mmm")</f>
        <v>Feb</v>
      </c>
      <c r="K3174" s="14" t="str">
        <f>TEXT(((Table1[[#This Row],[deadline]]/60/60)/24)+DATE(1970,1,1),"yyyy")</f>
        <v>2012</v>
      </c>
      <c r="L3174">
        <v>1326648668</v>
      </c>
      <c r="M3174">
        <f>((Table1[[#This Row],[launched_at]]/60/60)/24)+DATE(1970,1,1)+(-5/24)</f>
        <v>40923.521620370368</v>
      </c>
      <c r="N3174" t="b">
        <v>1</v>
      </c>
      <c r="O3174">
        <v>29</v>
      </c>
      <c r="P3174" t="b">
        <v>1</v>
      </c>
      <c r="Q3174" t="s">
        <v>8271</v>
      </c>
      <c r="R3174" s="5">
        <f>Table1[[#This Row],[pledged]]/D3174</f>
        <v>1.1499999999999999</v>
      </c>
      <c r="S3174" s="6">
        <f>IFERROR(Table1[[#This Row],[pledged]]/Table1[[#This Row],[backers_count]],0)</f>
        <v>79.310344827586206</v>
      </c>
      <c r="T3174" s="5" t="s">
        <v>8317</v>
      </c>
      <c r="U3174" s="5" t="s">
        <v>8318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 t="str">
        <f>TEXT(((Table1[[#This Row],[deadline]]/60/60)/24)+DATE(1970,1,1),"mmm")</f>
        <v>Sep</v>
      </c>
      <c r="K3175" s="14" t="str">
        <f>TEXT(((Table1[[#This Row],[deadline]]/60/60)/24)+DATE(1970,1,1),"yyyy")</f>
        <v>2014</v>
      </c>
      <c r="L3175">
        <v>1409173492</v>
      </c>
      <c r="M3175">
        <f>((Table1[[#This Row],[launched_at]]/60/60)/24)+DATE(1970,1,1)+(-5/24)</f>
        <v>41878.670046296291</v>
      </c>
      <c r="N3175" t="b">
        <v>1</v>
      </c>
      <c r="O3175">
        <v>74</v>
      </c>
      <c r="P3175" t="b">
        <v>1</v>
      </c>
      <c r="Q3175" t="s">
        <v>8271</v>
      </c>
      <c r="R3175" s="5">
        <f>Table1[[#This Row],[pledged]]/D3175</f>
        <v>1.03</v>
      </c>
      <c r="S3175" s="6">
        <f>IFERROR(Table1[[#This Row],[pledged]]/Table1[[#This Row],[backers_count]],0)</f>
        <v>139.18918918918919</v>
      </c>
      <c r="T3175" s="5" t="s">
        <v>8317</v>
      </c>
      <c r="U3175" s="5" t="s">
        <v>8318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 t="str">
        <f>TEXT(((Table1[[#This Row],[deadline]]/60/60)/24)+DATE(1970,1,1),"mmm")</f>
        <v>Aug</v>
      </c>
      <c r="K3176" s="14" t="str">
        <f>TEXT(((Table1[[#This Row],[deadline]]/60/60)/24)+DATE(1970,1,1),"yyyy")</f>
        <v>2014</v>
      </c>
      <c r="L3176">
        <v>1407789908</v>
      </c>
      <c r="M3176">
        <f>((Table1[[#This Row],[launched_at]]/60/60)/24)+DATE(1970,1,1)+(-5/24)</f>
        <v>41862.656342592592</v>
      </c>
      <c r="N3176" t="b">
        <v>1</v>
      </c>
      <c r="O3176">
        <v>23</v>
      </c>
      <c r="P3176" t="b">
        <v>1</v>
      </c>
      <c r="Q3176" t="s">
        <v>8271</v>
      </c>
      <c r="R3176" s="5">
        <f>Table1[[#This Row],[pledged]]/D3176</f>
        <v>1.0113333333333334</v>
      </c>
      <c r="S3176" s="6">
        <f>IFERROR(Table1[[#This Row],[pledged]]/Table1[[#This Row],[backers_count]],0)</f>
        <v>131.91304347826087</v>
      </c>
      <c r="T3176" s="5" t="s">
        <v>8317</v>
      </c>
      <c r="U3176" s="5" t="s">
        <v>8318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 t="str">
        <f>TEXT(((Table1[[#This Row],[deadline]]/60/60)/24)+DATE(1970,1,1),"mmm")</f>
        <v>Feb</v>
      </c>
      <c r="K3177" s="14" t="str">
        <f>TEXT(((Table1[[#This Row],[deadline]]/60/60)/24)+DATE(1970,1,1),"yyyy")</f>
        <v>2011</v>
      </c>
      <c r="L3177">
        <v>1292793427</v>
      </c>
      <c r="M3177">
        <f>((Table1[[#This Row],[launched_at]]/60/60)/24)+DATE(1970,1,1)+(-5/24)</f>
        <v>40531.678553240738</v>
      </c>
      <c r="N3177" t="b">
        <v>1</v>
      </c>
      <c r="O3177">
        <v>60</v>
      </c>
      <c r="P3177" t="b">
        <v>1</v>
      </c>
      <c r="Q3177" t="s">
        <v>8271</v>
      </c>
      <c r="R3177" s="5">
        <f>Table1[[#This Row],[pledged]]/D3177</f>
        <v>1.0955999999999999</v>
      </c>
      <c r="S3177" s="6">
        <f>IFERROR(Table1[[#This Row],[pledged]]/Table1[[#This Row],[backers_count]],0)</f>
        <v>91.3</v>
      </c>
      <c r="T3177" s="5" t="s">
        <v>8317</v>
      </c>
      <c r="U3177" s="5" t="s">
        <v>8318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 t="str">
        <f>TEXT(((Table1[[#This Row],[deadline]]/60/60)/24)+DATE(1970,1,1),"mmm")</f>
        <v>Aug</v>
      </c>
      <c r="K3178" s="14" t="str">
        <f>TEXT(((Table1[[#This Row],[deadline]]/60/60)/24)+DATE(1970,1,1),"yyyy")</f>
        <v>2013</v>
      </c>
      <c r="L3178">
        <v>1374531631</v>
      </c>
      <c r="M3178">
        <f>((Table1[[#This Row],[launched_at]]/60/60)/24)+DATE(1970,1,1)+(-5/24)</f>
        <v>41477.722581018512</v>
      </c>
      <c r="N3178" t="b">
        <v>1</v>
      </c>
      <c r="O3178">
        <v>55</v>
      </c>
      <c r="P3178" t="b">
        <v>1</v>
      </c>
      <c r="Q3178" t="s">
        <v>8271</v>
      </c>
      <c r="R3178" s="5">
        <f>Table1[[#This Row],[pledged]]/D3178</f>
        <v>1.148421052631579</v>
      </c>
      <c r="S3178" s="6">
        <f>IFERROR(Table1[[#This Row],[pledged]]/Table1[[#This Row],[backers_count]],0)</f>
        <v>39.672727272727272</v>
      </c>
      <c r="T3178" s="5" t="s">
        <v>8317</v>
      </c>
      <c r="U3178" s="5" t="s">
        <v>8318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 t="str">
        <f>TEXT(((Table1[[#This Row],[deadline]]/60/60)/24)+DATE(1970,1,1),"mmm")</f>
        <v>Jun</v>
      </c>
      <c r="K3179" s="14" t="str">
        <f>TEXT(((Table1[[#This Row],[deadline]]/60/60)/24)+DATE(1970,1,1),"yyyy")</f>
        <v>2014</v>
      </c>
      <c r="L3179">
        <v>1400774409</v>
      </c>
      <c r="M3179">
        <f>((Table1[[#This Row],[launched_at]]/60/60)/24)+DATE(1970,1,1)+(-5/24)</f>
        <v>41781.458437499998</v>
      </c>
      <c r="N3179" t="b">
        <v>1</v>
      </c>
      <c r="O3179">
        <v>51</v>
      </c>
      <c r="P3179" t="b">
        <v>1</v>
      </c>
      <c r="Q3179" t="s">
        <v>8271</v>
      </c>
      <c r="R3179" s="5">
        <f>Table1[[#This Row],[pledged]]/D3179</f>
        <v>1.1739999999999999</v>
      </c>
      <c r="S3179" s="6">
        <f>IFERROR(Table1[[#This Row],[pledged]]/Table1[[#This Row],[backers_count]],0)</f>
        <v>57.549019607843135</v>
      </c>
      <c r="T3179" s="5" t="s">
        <v>8317</v>
      </c>
      <c r="U3179" s="5" t="s">
        <v>8318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 t="str">
        <f>TEXT(((Table1[[#This Row],[deadline]]/60/60)/24)+DATE(1970,1,1),"mmm")</f>
        <v>Jul</v>
      </c>
      <c r="K3180" s="14" t="str">
        <f>TEXT(((Table1[[#This Row],[deadline]]/60/60)/24)+DATE(1970,1,1),"yyyy")</f>
        <v>2014</v>
      </c>
      <c r="L3180">
        <v>1402929075</v>
      </c>
      <c r="M3180">
        <f>((Table1[[#This Row],[launched_at]]/60/60)/24)+DATE(1970,1,1)+(-5/24)</f>
        <v>41806.396701388883</v>
      </c>
      <c r="N3180" t="b">
        <v>1</v>
      </c>
      <c r="O3180">
        <v>78</v>
      </c>
      <c r="P3180" t="b">
        <v>1</v>
      </c>
      <c r="Q3180" t="s">
        <v>8271</v>
      </c>
      <c r="R3180" s="5">
        <f>Table1[[#This Row],[pledged]]/D3180</f>
        <v>1.7173333333333334</v>
      </c>
      <c r="S3180" s="6">
        <f>IFERROR(Table1[[#This Row],[pledged]]/Table1[[#This Row],[backers_count]],0)</f>
        <v>33.025641025641029</v>
      </c>
      <c r="T3180" s="5" t="s">
        <v>8317</v>
      </c>
      <c r="U3180" s="5" t="s">
        <v>8318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 t="str">
        <f>TEXT(((Table1[[#This Row],[deadline]]/60/60)/24)+DATE(1970,1,1),"mmm")</f>
        <v>May</v>
      </c>
      <c r="K3181" s="14" t="str">
        <f>TEXT(((Table1[[#This Row],[deadline]]/60/60)/24)+DATE(1970,1,1),"yyyy")</f>
        <v>2013</v>
      </c>
      <c r="L3181">
        <v>1365699071</v>
      </c>
      <c r="M3181">
        <f>((Table1[[#This Row],[launched_at]]/60/60)/24)+DATE(1970,1,1)+(-5/24)</f>
        <v>41375.49387731481</v>
      </c>
      <c r="N3181" t="b">
        <v>1</v>
      </c>
      <c r="O3181">
        <v>62</v>
      </c>
      <c r="P3181" t="b">
        <v>1</v>
      </c>
      <c r="Q3181" t="s">
        <v>8271</v>
      </c>
      <c r="R3181" s="5">
        <f>Table1[[#This Row],[pledged]]/D3181</f>
        <v>1.1416238095238094</v>
      </c>
      <c r="S3181" s="6">
        <f>IFERROR(Table1[[#This Row],[pledged]]/Table1[[#This Row],[backers_count]],0)</f>
        <v>77.335806451612896</v>
      </c>
      <c r="T3181" s="5" t="s">
        <v>8317</v>
      </c>
      <c r="U3181" s="5" t="s">
        <v>8318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 t="str">
        <f>TEXT(((Table1[[#This Row],[deadline]]/60/60)/24)+DATE(1970,1,1),"mmm")</f>
        <v>Jun</v>
      </c>
      <c r="K3182" s="14" t="str">
        <f>TEXT(((Table1[[#This Row],[deadline]]/60/60)/24)+DATE(1970,1,1),"yyyy")</f>
        <v>2014</v>
      </c>
      <c r="L3182">
        <v>1400666049</v>
      </c>
      <c r="M3182">
        <f>((Table1[[#This Row],[launched_at]]/60/60)/24)+DATE(1970,1,1)+(-5/24)</f>
        <v>41780.204270833332</v>
      </c>
      <c r="N3182" t="b">
        <v>1</v>
      </c>
      <c r="O3182">
        <v>45</v>
      </c>
      <c r="P3182" t="b">
        <v>1</v>
      </c>
      <c r="Q3182" t="s">
        <v>8271</v>
      </c>
      <c r="R3182" s="5">
        <f>Table1[[#This Row],[pledged]]/D3182</f>
        <v>1.1975</v>
      </c>
      <c r="S3182" s="6">
        <f>IFERROR(Table1[[#This Row],[pledged]]/Table1[[#This Row],[backers_count]],0)</f>
        <v>31.933333333333334</v>
      </c>
      <c r="T3182" s="5" t="s">
        <v>8317</v>
      </c>
      <c r="U3182" s="5" t="s">
        <v>8318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 t="str">
        <f>TEXT(((Table1[[#This Row],[deadline]]/60/60)/24)+DATE(1970,1,1),"mmm")</f>
        <v>Jun</v>
      </c>
      <c r="K3183" s="14" t="str">
        <f>TEXT(((Table1[[#This Row],[deadline]]/60/60)/24)+DATE(1970,1,1),"yyyy")</f>
        <v>2014</v>
      </c>
      <c r="L3183">
        <v>1400570787</v>
      </c>
      <c r="M3183">
        <f>((Table1[[#This Row],[launched_at]]/60/60)/24)+DATE(1970,1,1)+(-5/24)</f>
        <v>41779.101701388885</v>
      </c>
      <c r="N3183" t="b">
        <v>1</v>
      </c>
      <c r="O3183">
        <v>15</v>
      </c>
      <c r="P3183" t="b">
        <v>1</v>
      </c>
      <c r="Q3183" t="s">
        <v>8271</v>
      </c>
      <c r="R3183" s="5">
        <f>Table1[[#This Row],[pledged]]/D3183</f>
        <v>1.0900000000000001</v>
      </c>
      <c r="S3183" s="6">
        <f>IFERROR(Table1[[#This Row],[pledged]]/Table1[[#This Row],[backers_count]],0)</f>
        <v>36.333333333333336</v>
      </c>
      <c r="T3183" s="5" t="s">
        <v>8317</v>
      </c>
      <c r="U3183" s="5" t="s">
        <v>8318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 t="str">
        <f>TEXT(((Table1[[#This Row],[deadline]]/60/60)/24)+DATE(1970,1,1),"mmm")</f>
        <v>Jan</v>
      </c>
      <c r="K3184" s="14" t="str">
        <f>TEXT(((Table1[[#This Row],[deadline]]/60/60)/24)+DATE(1970,1,1),"yyyy")</f>
        <v>2012</v>
      </c>
      <c r="L3184">
        <v>1323211621</v>
      </c>
      <c r="M3184">
        <f>((Table1[[#This Row],[launched_at]]/60/60)/24)+DATE(1970,1,1)+(-5/24)</f>
        <v>40883.740983796291</v>
      </c>
      <c r="N3184" t="b">
        <v>1</v>
      </c>
      <c r="O3184">
        <v>151</v>
      </c>
      <c r="P3184" t="b">
        <v>1</v>
      </c>
      <c r="Q3184" t="s">
        <v>8271</v>
      </c>
      <c r="R3184" s="5">
        <f>Table1[[#This Row],[pledged]]/D3184</f>
        <v>1.0088571428571429</v>
      </c>
      <c r="S3184" s="6">
        <f>IFERROR(Table1[[#This Row],[pledged]]/Table1[[#This Row],[backers_count]],0)</f>
        <v>46.768211920529801</v>
      </c>
      <c r="T3184" s="5" t="s">
        <v>8317</v>
      </c>
      <c r="U3184" s="5" t="s">
        <v>8318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 t="str">
        <f>TEXT(((Table1[[#This Row],[deadline]]/60/60)/24)+DATE(1970,1,1),"mmm")</f>
        <v>Aug</v>
      </c>
      <c r="K3185" s="14" t="str">
        <f>TEXT(((Table1[[#This Row],[deadline]]/60/60)/24)+DATE(1970,1,1),"yyyy")</f>
        <v>2013</v>
      </c>
      <c r="L3185">
        <v>1375729469</v>
      </c>
      <c r="M3185">
        <f>((Table1[[#This Row],[launched_at]]/60/60)/24)+DATE(1970,1,1)+(-5/24)</f>
        <v>41491.586446759255</v>
      </c>
      <c r="N3185" t="b">
        <v>1</v>
      </c>
      <c r="O3185">
        <v>68</v>
      </c>
      <c r="P3185" t="b">
        <v>1</v>
      </c>
      <c r="Q3185" t="s">
        <v>8271</v>
      </c>
      <c r="R3185" s="5">
        <f>Table1[[#This Row],[pledged]]/D3185</f>
        <v>1.0900000000000001</v>
      </c>
      <c r="S3185" s="6">
        <f>IFERROR(Table1[[#This Row],[pledged]]/Table1[[#This Row],[backers_count]],0)</f>
        <v>40.073529411764703</v>
      </c>
      <c r="T3185" s="5" t="s">
        <v>8317</v>
      </c>
      <c r="U3185" s="5" t="s">
        <v>8318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 t="str">
        <f>TEXT(((Table1[[#This Row],[deadline]]/60/60)/24)+DATE(1970,1,1),"mmm")</f>
        <v>Jul</v>
      </c>
      <c r="K3186" s="14" t="str">
        <f>TEXT(((Table1[[#This Row],[deadline]]/60/60)/24)+DATE(1970,1,1),"yyyy")</f>
        <v>2014</v>
      </c>
      <c r="L3186">
        <v>1401666631</v>
      </c>
      <c r="M3186">
        <f>((Table1[[#This Row],[launched_at]]/60/60)/24)+DATE(1970,1,1)+(-5/24)</f>
        <v>41791.785081018512</v>
      </c>
      <c r="N3186" t="b">
        <v>1</v>
      </c>
      <c r="O3186">
        <v>46</v>
      </c>
      <c r="P3186" t="b">
        <v>1</v>
      </c>
      <c r="Q3186" t="s">
        <v>8271</v>
      </c>
      <c r="R3186" s="5">
        <f>Table1[[#This Row],[pledged]]/D3186</f>
        <v>1.0720930232558139</v>
      </c>
      <c r="S3186" s="6">
        <f>IFERROR(Table1[[#This Row],[pledged]]/Table1[[#This Row],[backers_count]],0)</f>
        <v>100.21739130434783</v>
      </c>
      <c r="T3186" s="5" t="s">
        <v>8317</v>
      </c>
      <c r="U3186" s="5" t="s">
        <v>8318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 t="str">
        <f>TEXT(((Table1[[#This Row],[deadline]]/60/60)/24)+DATE(1970,1,1),"mmm")</f>
        <v>Jul</v>
      </c>
      <c r="K3187" s="14" t="str">
        <f>TEXT(((Table1[[#This Row],[deadline]]/60/60)/24)+DATE(1970,1,1),"yyyy")</f>
        <v>2014</v>
      </c>
      <c r="L3187">
        <v>1404948441</v>
      </c>
      <c r="M3187">
        <f>((Table1[[#This Row],[launched_at]]/60/60)/24)+DATE(1970,1,1)+(-5/24)</f>
        <v>41829.768993055557</v>
      </c>
      <c r="N3187" t="b">
        <v>1</v>
      </c>
      <c r="O3187">
        <v>24</v>
      </c>
      <c r="P3187" t="b">
        <v>1</v>
      </c>
      <c r="Q3187" t="s">
        <v>8271</v>
      </c>
      <c r="R3187" s="5">
        <f>Table1[[#This Row],[pledged]]/D3187</f>
        <v>1</v>
      </c>
      <c r="S3187" s="6">
        <f>IFERROR(Table1[[#This Row],[pledged]]/Table1[[#This Row],[backers_count]],0)</f>
        <v>41.666666666666664</v>
      </c>
      <c r="T3187" s="5" t="s">
        <v>8317</v>
      </c>
      <c r="U3187" s="5" t="s">
        <v>8318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 t="str">
        <f>TEXT(((Table1[[#This Row],[deadline]]/60/60)/24)+DATE(1970,1,1),"mmm")</f>
        <v>Sep</v>
      </c>
      <c r="K3188" s="14" t="str">
        <f>TEXT(((Table1[[#This Row],[deadline]]/60/60)/24)+DATE(1970,1,1),"yyyy")</f>
        <v>2014</v>
      </c>
      <c r="L3188">
        <v>1408313438</v>
      </c>
      <c r="M3188">
        <f>((Table1[[#This Row],[launched_at]]/60/60)/24)+DATE(1970,1,1)+(-5/24)</f>
        <v>41868.715717592589</v>
      </c>
      <c r="N3188" t="b">
        <v>1</v>
      </c>
      <c r="O3188">
        <v>70</v>
      </c>
      <c r="P3188" t="b">
        <v>1</v>
      </c>
      <c r="Q3188" t="s">
        <v>8271</v>
      </c>
      <c r="R3188" s="5">
        <f>Table1[[#This Row],[pledged]]/D3188</f>
        <v>1.0218750000000001</v>
      </c>
      <c r="S3188" s="6">
        <f>IFERROR(Table1[[#This Row],[pledged]]/Table1[[#This Row],[backers_count]],0)</f>
        <v>46.714285714285715</v>
      </c>
      <c r="T3188" s="5" t="s">
        <v>8317</v>
      </c>
      <c r="U3188" s="5" t="s">
        <v>8318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 t="str">
        <f>TEXT(((Table1[[#This Row],[deadline]]/60/60)/24)+DATE(1970,1,1),"mmm")</f>
        <v>Aug</v>
      </c>
      <c r="K3189" s="14" t="str">
        <f>TEXT(((Table1[[#This Row],[deadline]]/60/60)/24)+DATE(1970,1,1),"yyyy")</f>
        <v>2014</v>
      </c>
      <c r="L3189">
        <v>1405439973</v>
      </c>
      <c r="M3189">
        <f>((Table1[[#This Row],[launched_at]]/60/60)/24)+DATE(1970,1,1)+(-5/24)</f>
        <v>41835.458020833328</v>
      </c>
      <c r="N3189" t="b">
        <v>1</v>
      </c>
      <c r="O3189">
        <v>244</v>
      </c>
      <c r="P3189" t="b">
        <v>1</v>
      </c>
      <c r="Q3189" t="s">
        <v>8271</v>
      </c>
      <c r="R3189" s="5">
        <f>Table1[[#This Row],[pledged]]/D3189</f>
        <v>1.1629333333333334</v>
      </c>
      <c r="S3189" s="6">
        <f>IFERROR(Table1[[#This Row],[pledged]]/Table1[[#This Row],[backers_count]],0)</f>
        <v>71.491803278688522</v>
      </c>
      <c r="T3189" s="5" t="s">
        <v>8317</v>
      </c>
      <c r="U3189" s="5" t="s">
        <v>8318</v>
      </c>
    </row>
    <row r="3190" spans="1:21" ht="45" x14ac:dyDescent="0.2">
      <c r="A3190">
        <v>1410</v>
      </c>
      <c r="B3190" s="3" t="s">
        <v>1411</v>
      </c>
      <c r="C3190" s="3" t="s">
        <v>5520</v>
      </c>
      <c r="D3190">
        <v>6000</v>
      </c>
      <c r="E3190">
        <v>1</v>
      </c>
      <c r="F3190" t="s">
        <v>8221</v>
      </c>
      <c r="G3190" t="s">
        <v>8237</v>
      </c>
      <c r="H3190" t="s">
        <v>8249</v>
      </c>
      <c r="I3190">
        <v>1464939520</v>
      </c>
      <c r="J3190" s="14" t="str">
        <f>TEXT(((Table1[[#This Row],[deadline]]/60/60)/24)+DATE(1970,1,1),"mmm")</f>
        <v>Jun</v>
      </c>
      <c r="K3190" s="14" t="str">
        <f>TEXT(((Table1[[#This Row],[deadline]]/60/60)/24)+DATE(1970,1,1),"yyyy")</f>
        <v>2016</v>
      </c>
      <c r="L3190">
        <v>1461051520</v>
      </c>
      <c r="M3190">
        <f>((Table1[[#This Row],[launched_at]]/60/60)/24)+DATE(1970,1,1)+(-5/24)</f>
        <v>42479.110185185178</v>
      </c>
      <c r="N3190" t="b">
        <v>0</v>
      </c>
      <c r="O3190">
        <v>1</v>
      </c>
      <c r="P3190" t="b">
        <v>0</v>
      </c>
      <c r="Q3190" t="s">
        <v>8287</v>
      </c>
      <c r="R3190" s="5">
        <f>Table1[[#This Row],[pledged]]/D3190</f>
        <v>1.6666666666666666E-4</v>
      </c>
      <c r="S3190" s="6">
        <f>IFERROR(Table1[[#This Row],[pledged]]/Table1[[#This Row],[backers_count]],0)</f>
        <v>1</v>
      </c>
      <c r="T3190" s="5" t="s">
        <v>8322</v>
      </c>
      <c r="U3190" s="5" t="s">
        <v>8341</v>
      </c>
    </row>
    <row r="3191" spans="1:21" ht="45" x14ac:dyDescent="0.2">
      <c r="A3191">
        <v>1414</v>
      </c>
      <c r="B3191" s="3" t="s">
        <v>1415</v>
      </c>
      <c r="C3191" s="3" t="s">
        <v>5524</v>
      </c>
      <c r="D3191">
        <v>500</v>
      </c>
      <c r="E3191">
        <v>1</v>
      </c>
      <c r="F3191" t="s">
        <v>8221</v>
      </c>
      <c r="G3191" t="s">
        <v>8224</v>
      </c>
      <c r="H3191" t="s">
        <v>8246</v>
      </c>
      <c r="I3191">
        <v>1483423467</v>
      </c>
      <c r="J3191" s="14" t="str">
        <f>TEXT(((Table1[[#This Row],[deadline]]/60/60)/24)+DATE(1970,1,1),"mmm")</f>
        <v>Jan</v>
      </c>
      <c r="K3191" s="14" t="str">
        <f>TEXT(((Table1[[#This Row],[deadline]]/60/60)/24)+DATE(1970,1,1),"yyyy")</f>
        <v>2017</v>
      </c>
      <c r="L3191">
        <v>1480831467</v>
      </c>
      <c r="M3191">
        <f>((Table1[[#This Row],[launched_at]]/60/60)/24)+DATE(1970,1,1)+(-5/24)</f>
        <v>42708.044756944444</v>
      </c>
      <c r="N3191" t="b">
        <v>0</v>
      </c>
      <c r="O3191">
        <v>1</v>
      </c>
      <c r="P3191" t="b">
        <v>0</v>
      </c>
      <c r="Q3191" t="s">
        <v>8287</v>
      </c>
      <c r="R3191" s="5">
        <f>Table1[[#This Row],[pledged]]/D3191</f>
        <v>2E-3</v>
      </c>
      <c r="S3191" s="6">
        <f>IFERROR(Table1[[#This Row],[pledged]]/Table1[[#This Row],[backers_count]],0)</f>
        <v>1</v>
      </c>
      <c r="T3191" s="5" t="s">
        <v>8322</v>
      </c>
      <c r="U3191" s="5" t="s">
        <v>8341</v>
      </c>
    </row>
    <row r="3192" spans="1:21" ht="45" x14ac:dyDescent="0.2">
      <c r="A3192">
        <v>1440</v>
      </c>
      <c r="B3192" s="3" t="s">
        <v>1441</v>
      </c>
      <c r="C3192" s="3" t="s">
        <v>5550</v>
      </c>
      <c r="D3192">
        <v>13000</v>
      </c>
      <c r="E3192">
        <v>1</v>
      </c>
      <c r="F3192" t="s">
        <v>8221</v>
      </c>
      <c r="G3192" t="s">
        <v>8237</v>
      </c>
      <c r="H3192" t="s">
        <v>8249</v>
      </c>
      <c r="I3192">
        <v>1464285463</v>
      </c>
      <c r="J3192" s="14" t="str">
        <f>TEXT(((Table1[[#This Row],[deadline]]/60/60)/24)+DATE(1970,1,1),"mmm")</f>
        <v>May</v>
      </c>
      <c r="K3192" s="14" t="str">
        <f>TEXT(((Table1[[#This Row],[deadline]]/60/60)/24)+DATE(1970,1,1),"yyyy")</f>
        <v>2016</v>
      </c>
      <c r="L3192">
        <v>1461693463</v>
      </c>
      <c r="M3192">
        <f>((Table1[[#This Row],[launched_at]]/60/60)/24)+DATE(1970,1,1)+(-5/24)</f>
        <v>42486.540081018517</v>
      </c>
      <c r="N3192" t="b">
        <v>0</v>
      </c>
      <c r="O3192">
        <v>1</v>
      </c>
      <c r="P3192" t="b">
        <v>0</v>
      </c>
      <c r="Q3192" t="s">
        <v>8287</v>
      </c>
      <c r="R3192" s="5">
        <f>Table1[[#This Row],[pledged]]/D3192</f>
        <v>7.6923076923076926E-5</v>
      </c>
      <c r="S3192" s="6">
        <f>IFERROR(Table1[[#This Row],[pledged]]/Table1[[#This Row],[backers_count]],0)</f>
        <v>1</v>
      </c>
      <c r="T3192" s="5" t="s">
        <v>8322</v>
      </c>
      <c r="U3192" s="5" t="s">
        <v>8341</v>
      </c>
    </row>
    <row r="3193" spans="1:21" ht="45" x14ac:dyDescent="0.2">
      <c r="A3193">
        <v>1450</v>
      </c>
      <c r="B3193" s="3" t="s">
        <v>1451</v>
      </c>
      <c r="C3193" s="3" t="s">
        <v>5560</v>
      </c>
      <c r="D3193">
        <v>100000</v>
      </c>
      <c r="E3193">
        <v>1</v>
      </c>
      <c r="F3193" t="s">
        <v>8221</v>
      </c>
      <c r="G3193" t="s">
        <v>8224</v>
      </c>
      <c r="H3193" t="s">
        <v>8246</v>
      </c>
      <c r="I3193">
        <v>1455941197</v>
      </c>
      <c r="J3193" s="14" t="str">
        <f>TEXT(((Table1[[#This Row],[deadline]]/60/60)/24)+DATE(1970,1,1),"mmm")</f>
        <v>Feb</v>
      </c>
      <c r="K3193" s="14" t="str">
        <f>TEXT(((Table1[[#This Row],[deadline]]/60/60)/24)+DATE(1970,1,1),"yyyy")</f>
        <v>2016</v>
      </c>
      <c r="L3193">
        <v>1453349197</v>
      </c>
      <c r="M3193">
        <f>((Table1[[#This Row],[launched_at]]/60/60)/24)+DATE(1970,1,1)+(-5/24)</f>
        <v>42389.962928240733</v>
      </c>
      <c r="N3193" t="b">
        <v>0</v>
      </c>
      <c r="O3193">
        <v>1</v>
      </c>
      <c r="P3193" t="b">
        <v>0</v>
      </c>
      <c r="Q3193" t="s">
        <v>8287</v>
      </c>
      <c r="R3193" s="5">
        <f>Table1[[#This Row],[pledged]]/D3193</f>
        <v>1.0000000000000001E-5</v>
      </c>
      <c r="S3193" s="6">
        <f>IFERROR(Table1[[#This Row],[pledged]]/Table1[[#This Row],[backers_count]],0)</f>
        <v>1</v>
      </c>
      <c r="T3193" s="5" t="s">
        <v>8322</v>
      </c>
      <c r="U3193" s="5" t="s">
        <v>8341</v>
      </c>
    </row>
    <row r="3194" spans="1:21" ht="45" x14ac:dyDescent="0.2">
      <c r="A3194">
        <v>1497</v>
      </c>
      <c r="B3194" s="3" t="s">
        <v>1498</v>
      </c>
      <c r="C3194" s="3" t="s">
        <v>5607</v>
      </c>
      <c r="D3194">
        <v>15000</v>
      </c>
      <c r="E3194">
        <v>1</v>
      </c>
      <c r="F3194" t="s">
        <v>8221</v>
      </c>
      <c r="G3194" t="s">
        <v>8224</v>
      </c>
      <c r="H3194" t="s">
        <v>8246</v>
      </c>
      <c r="I3194">
        <v>1375299780</v>
      </c>
      <c r="J3194" s="14" t="str">
        <f>TEXT(((Table1[[#This Row],[deadline]]/60/60)/24)+DATE(1970,1,1),"mmm")</f>
        <v>Jul</v>
      </c>
      <c r="K3194" s="14" t="str">
        <f>TEXT(((Table1[[#This Row],[deadline]]/60/60)/24)+DATE(1970,1,1),"yyyy")</f>
        <v>2013</v>
      </c>
      <c r="L3194">
        <v>1371655522</v>
      </c>
      <c r="M3194">
        <f>((Table1[[#This Row],[launched_at]]/60/60)/24)+DATE(1970,1,1)+(-5/24)</f>
        <v>41444.434282407405</v>
      </c>
      <c r="N3194" t="b">
        <v>0</v>
      </c>
      <c r="O3194">
        <v>1</v>
      </c>
      <c r="P3194" t="b">
        <v>0</v>
      </c>
      <c r="Q3194" t="s">
        <v>8275</v>
      </c>
      <c r="R3194" s="5">
        <f>Table1[[#This Row],[pledged]]/D3194</f>
        <v>6.666666666666667E-5</v>
      </c>
      <c r="S3194" s="6">
        <f>IFERROR(Table1[[#This Row],[pledged]]/Table1[[#This Row],[backers_count]],0)</f>
        <v>1</v>
      </c>
      <c r="T3194" s="5" t="s">
        <v>8322</v>
      </c>
      <c r="U3194" s="5" t="s">
        <v>8324</v>
      </c>
    </row>
    <row r="3195" spans="1:21" ht="45" x14ac:dyDescent="0.2">
      <c r="A3195">
        <v>1545</v>
      </c>
      <c r="B3195" s="3" t="s">
        <v>1546</v>
      </c>
      <c r="C3195" s="3" t="s">
        <v>5655</v>
      </c>
      <c r="D3195">
        <v>3000</v>
      </c>
      <c r="E3195">
        <v>1</v>
      </c>
      <c r="F3195" t="s">
        <v>8221</v>
      </c>
      <c r="G3195" t="s">
        <v>8224</v>
      </c>
      <c r="H3195" t="s">
        <v>8246</v>
      </c>
      <c r="I3195">
        <v>1425330960</v>
      </c>
      <c r="J3195" s="14" t="str">
        <f>TEXT(((Table1[[#This Row],[deadline]]/60/60)/24)+DATE(1970,1,1),"mmm")</f>
        <v>Mar</v>
      </c>
      <c r="K3195" s="14" t="str">
        <f>TEXT(((Table1[[#This Row],[deadline]]/60/60)/24)+DATE(1970,1,1),"yyyy")</f>
        <v>2015</v>
      </c>
      <c r="L3195">
        <v>1422393234</v>
      </c>
      <c r="M3195">
        <f>((Table1[[#This Row],[launched_at]]/60/60)/24)+DATE(1970,1,1)+(-5/24)</f>
        <v>42031.676319444443</v>
      </c>
      <c r="N3195" t="b">
        <v>0</v>
      </c>
      <c r="O3195">
        <v>1</v>
      </c>
      <c r="P3195" t="b">
        <v>0</v>
      </c>
      <c r="Q3195" t="s">
        <v>8289</v>
      </c>
      <c r="R3195" s="5">
        <f>Table1[[#This Row],[pledged]]/D3195</f>
        <v>3.3333333333333332E-4</v>
      </c>
      <c r="S3195" s="6">
        <f>IFERROR(Table1[[#This Row],[pledged]]/Table1[[#This Row],[backers_count]],0)</f>
        <v>1</v>
      </c>
      <c r="T3195" s="5" t="s">
        <v>8338</v>
      </c>
      <c r="U3195" s="5" t="s">
        <v>8343</v>
      </c>
    </row>
    <row r="3196" spans="1:21" ht="45" x14ac:dyDescent="0.2">
      <c r="A3196">
        <v>1587</v>
      </c>
      <c r="B3196" s="3" t="s">
        <v>1588</v>
      </c>
      <c r="C3196" s="3" t="s">
        <v>5697</v>
      </c>
      <c r="D3196">
        <v>7500</v>
      </c>
      <c r="E3196">
        <v>1</v>
      </c>
      <c r="F3196" t="s">
        <v>8221</v>
      </c>
      <c r="G3196" t="s">
        <v>8224</v>
      </c>
      <c r="H3196" t="s">
        <v>8246</v>
      </c>
      <c r="I3196">
        <v>1418510965</v>
      </c>
      <c r="J3196" s="14" t="str">
        <f>TEXT(((Table1[[#This Row],[deadline]]/60/60)/24)+DATE(1970,1,1),"mmm")</f>
        <v>Dec</v>
      </c>
      <c r="K3196" s="14" t="str">
        <f>TEXT(((Table1[[#This Row],[deadline]]/60/60)/24)+DATE(1970,1,1),"yyyy")</f>
        <v>2014</v>
      </c>
      <c r="L3196">
        <v>1415918965</v>
      </c>
      <c r="M3196">
        <f>((Table1[[#This Row],[launched_at]]/60/60)/24)+DATE(1970,1,1)+(-5/24)</f>
        <v>41956.742650462962</v>
      </c>
      <c r="N3196" t="b">
        <v>0</v>
      </c>
      <c r="O3196">
        <v>1</v>
      </c>
      <c r="P3196" t="b">
        <v>0</v>
      </c>
      <c r="Q3196" t="s">
        <v>8291</v>
      </c>
      <c r="R3196" s="5">
        <f>Table1[[#This Row],[pledged]]/D3196</f>
        <v>1.3333333333333334E-4</v>
      </c>
      <c r="S3196" s="6">
        <f>IFERROR(Table1[[#This Row],[pledged]]/Table1[[#This Row],[backers_count]],0)</f>
        <v>1</v>
      </c>
      <c r="T3196" s="5" t="s">
        <v>8338</v>
      </c>
      <c r="U3196" s="5" t="s">
        <v>8345</v>
      </c>
    </row>
    <row r="3197" spans="1:21" ht="45" x14ac:dyDescent="0.2">
      <c r="A3197">
        <v>1598</v>
      </c>
      <c r="B3197" s="3" t="s">
        <v>1599</v>
      </c>
      <c r="C3197" s="3" t="s">
        <v>5708</v>
      </c>
      <c r="D3197">
        <v>800</v>
      </c>
      <c r="E3197">
        <v>1</v>
      </c>
      <c r="F3197" t="s">
        <v>8221</v>
      </c>
      <c r="G3197" t="s">
        <v>8224</v>
      </c>
      <c r="H3197" t="s">
        <v>8246</v>
      </c>
      <c r="I3197">
        <v>1437926458</v>
      </c>
      <c r="J3197" s="14" t="str">
        <f>TEXT(((Table1[[#This Row],[deadline]]/60/60)/24)+DATE(1970,1,1),"mmm")</f>
        <v>Jul</v>
      </c>
      <c r="K3197" s="14" t="str">
        <f>TEXT(((Table1[[#This Row],[deadline]]/60/60)/24)+DATE(1970,1,1),"yyyy")</f>
        <v>2015</v>
      </c>
      <c r="L3197">
        <v>1432742458</v>
      </c>
      <c r="M3197">
        <f>((Table1[[#This Row],[launched_at]]/60/60)/24)+DATE(1970,1,1)+(-5/24)</f>
        <v>42151.459004629629</v>
      </c>
      <c r="N3197" t="b">
        <v>0</v>
      </c>
      <c r="O3197">
        <v>1</v>
      </c>
      <c r="P3197" t="b">
        <v>0</v>
      </c>
      <c r="Q3197" t="s">
        <v>8291</v>
      </c>
      <c r="R3197" s="5">
        <f>Table1[[#This Row],[pledged]]/D3197</f>
        <v>1.25E-3</v>
      </c>
      <c r="S3197" s="6">
        <f>IFERROR(Table1[[#This Row],[pledged]]/Table1[[#This Row],[backers_count]],0)</f>
        <v>1</v>
      </c>
      <c r="T3197" s="5" t="s">
        <v>8338</v>
      </c>
      <c r="U3197" s="5" t="s">
        <v>8345</v>
      </c>
    </row>
    <row r="3198" spans="1:21" x14ac:dyDescent="0.2">
      <c r="A3198">
        <v>1702</v>
      </c>
      <c r="B3198" s="3" t="s">
        <v>1703</v>
      </c>
      <c r="C3198" s="3" t="s">
        <v>5812</v>
      </c>
      <c r="D3198">
        <v>16500</v>
      </c>
      <c r="E3198">
        <v>1</v>
      </c>
      <c r="F3198" t="s">
        <v>8221</v>
      </c>
      <c r="G3198" t="s">
        <v>8224</v>
      </c>
      <c r="H3198" t="s">
        <v>8246</v>
      </c>
      <c r="I3198">
        <v>1427745150</v>
      </c>
      <c r="J3198" s="14" t="str">
        <f>TEXT(((Table1[[#This Row],[deadline]]/60/60)/24)+DATE(1970,1,1),"mmm")</f>
        <v>Mar</v>
      </c>
      <c r="K3198" s="14" t="str">
        <f>TEXT(((Table1[[#This Row],[deadline]]/60/60)/24)+DATE(1970,1,1),"yyyy")</f>
        <v>2015</v>
      </c>
      <c r="L3198">
        <v>1425156750</v>
      </c>
      <c r="M3198">
        <f>((Table1[[#This Row],[launched_at]]/60/60)/24)+DATE(1970,1,1)+(-5/24)</f>
        <v>42063.661458333336</v>
      </c>
      <c r="N3198" t="b">
        <v>0</v>
      </c>
      <c r="O3198">
        <v>1</v>
      </c>
      <c r="P3198" t="b">
        <v>0</v>
      </c>
      <c r="Q3198" t="s">
        <v>8293</v>
      </c>
      <c r="R3198" s="5">
        <f>Table1[[#This Row],[pledged]]/D3198</f>
        <v>6.0606060606060605E-5</v>
      </c>
      <c r="S3198" s="6">
        <f>IFERROR(Table1[[#This Row],[pledged]]/Table1[[#This Row],[backers_count]],0)</f>
        <v>1</v>
      </c>
      <c r="T3198" s="5" t="s">
        <v>8325</v>
      </c>
      <c r="U3198" s="5" t="s">
        <v>8347</v>
      </c>
    </row>
    <row r="3199" spans="1:21" ht="45" x14ac:dyDescent="0.2">
      <c r="A3199">
        <v>1722</v>
      </c>
      <c r="B3199" s="3" t="s">
        <v>1723</v>
      </c>
      <c r="C3199" s="3" t="s">
        <v>5832</v>
      </c>
      <c r="D3199">
        <v>2880</v>
      </c>
      <c r="E3199">
        <v>1</v>
      </c>
      <c r="F3199" t="s">
        <v>8221</v>
      </c>
      <c r="G3199" t="s">
        <v>8224</v>
      </c>
      <c r="H3199" t="s">
        <v>8246</v>
      </c>
      <c r="I3199">
        <v>1459642200</v>
      </c>
      <c r="J3199" s="14" t="str">
        <f>TEXT(((Table1[[#This Row],[deadline]]/60/60)/24)+DATE(1970,1,1),"mmm")</f>
        <v>Apr</v>
      </c>
      <c r="K3199" s="14" t="str">
        <f>TEXT(((Table1[[#This Row],[deadline]]/60/60)/24)+DATE(1970,1,1),"yyyy")</f>
        <v>2016</v>
      </c>
      <c r="L3199">
        <v>1456441429</v>
      </c>
      <c r="M3199">
        <f>((Table1[[#This Row],[launched_at]]/60/60)/24)+DATE(1970,1,1)+(-5/24)</f>
        <v>42425.752650462957</v>
      </c>
      <c r="N3199" t="b">
        <v>0</v>
      </c>
      <c r="O3199">
        <v>1</v>
      </c>
      <c r="P3199" t="b">
        <v>0</v>
      </c>
      <c r="Q3199" t="s">
        <v>8293</v>
      </c>
      <c r="R3199" s="5">
        <f>Table1[[#This Row],[pledged]]/D3199</f>
        <v>3.4722222222222224E-4</v>
      </c>
      <c r="S3199" s="6">
        <f>IFERROR(Table1[[#This Row],[pledged]]/Table1[[#This Row],[backers_count]],0)</f>
        <v>1</v>
      </c>
      <c r="T3199" s="5" t="s">
        <v>8325</v>
      </c>
      <c r="U3199" s="5" t="s">
        <v>8347</v>
      </c>
    </row>
    <row r="3200" spans="1:21" ht="45" x14ac:dyDescent="0.2">
      <c r="A3200">
        <v>1727</v>
      </c>
      <c r="B3200" s="3" t="s">
        <v>1728</v>
      </c>
      <c r="C3200" s="3" t="s">
        <v>5837</v>
      </c>
      <c r="D3200">
        <v>3000</v>
      </c>
      <c r="E3200">
        <v>1</v>
      </c>
      <c r="F3200" t="s">
        <v>8221</v>
      </c>
      <c r="G3200" t="s">
        <v>8225</v>
      </c>
      <c r="H3200" t="s">
        <v>8247</v>
      </c>
      <c r="I3200">
        <v>1428231600</v>
      </c>
      <c r="J3200" s="14" t="str">
        <f>TEXT(((Table1[[#This Row],[deadline]]/60/60)/24)+DATE(1970,1,1),"mmm")</f>
        <v>Apr</v>
      </c>
      <c r="K3200" s="14" t="str">
        <f>TEXT(((Table1[[#This Row],[deadline]]/60/60)/24)+DATE(1970,1,1),"yyyy")</f>
        <v>2015</v>
      </c>
      <c r="L3200">
        <v>1423520177</v>
      </c>
      <c r="M3200">
        <f>((Table1[[#This Row],[launched_at]]/60/60)/24)+DATE(1970,1,1)+(-5/24)</f>
        <v>42044.719641203708</v>
      </c>
      <c r="N3200" t="b">
        <v>0</v>
      </c>
      <c r="O3200">
        <v>1</v>
      </c>
      <c r="P3200" t="b">
        <v>0</v>
      </c>
      <c r="Q3200" t="s">
        <v>8293</v>
      </c>
      <c r="R3200" s="5">
        <f>Table1[[#This Row],[pledged]]/D3200</f>
        <v>3.3333333333333332E-4</v>
      </c>
      <c r="S3200" s="6">
        <f>IFERROR(Table1[[#This Row],[pledged]]/Table1[[#This Row],[backers_count]],0)</f>
        <v>1</v>
      </c>
      <c r="T3200" s="5" t="s">
        <v>8325</v>
      </c>
      <c r="U3200" s="5" t="s">
        <v>8347</v>
      </c>
    </row>
    <row r="3201" spans="1:21" ht="45" x14ac:dyDescent="0.2">
      <c r="A3201">
        <v>1734</v>
      </c>
      <c r="B3201" s="3" t="s">
        <v>1735</v>
      </c>
      <c r="C3201" s="3" t="s">
        <v>5844</v>
      </c>
      <c r="D3201">
        <v>4500</v>
      </c>
      <c r="E3201">
        <v>1</v>
      </c>
      <c r="F3201" t="s">
        <v>8221</v>
      </c>
      <c r="G3201" t="s">
        <v>8224</v>
      </c>
      <c r="H3201" t="s">
        <v>8246</v>
      </c>
      <c r="I3201">
        <v>1431046356</v>
      </c>
      <c r="J3201" s="14" t="str">
        <f>TEXT(((Table1[[#This Row],[deadline]]/60/60)/24)+DATE(1970,1,1),"mmm")</f>
        <v>May</v>
      </c>
      <c r="K3201" s="14" t="str">
        <f>TEXT(((Table1[[#This Row],[deadline]]/60/60)/24)+DATE(1970,1,1),"yyyy")</f>
        <v>2015</v>
      </c>
      <c r="L3201">
        <v>1428454356</v>
      </c>
      <c r="M3201">
        <f>((Table1[[#This Row],[launched_at]]/60/60)/24)+DATE(1970,1,1)+(-5/24)</f>
        <v>42101.828194444439</v>
      </c>
      <c r="N3201" t="b">
        <v>0</v>
      </c>
      <c r="O3201">
        <v>1</v>
      </c>
      <c r="P3201" t="b">
        <v>0</v>
      </c>
      <c r="Q3201" t="s">
        <v>8293</v>
      </c>
      <c r="R3201" s="5">
        <f>Table1[[#This Row],[pledged]]/D3201</f>
        <v>2.2222222222222223E-4</v>
      </c>
      <c r="S3201" s="6">
        <f>IFERROR(Table1[[#This Row],[pledged]]/Table1[[#This Row],[backers_count]],0)</f>
        <v>1</v>
      </c>
      <c r="T3201" s="5" t="s">
        <v>8325</v>
      </c>
      <c r="U3201" s="5" t="s">
        <v>8347</v>
      </c>
    </row>
    <row r="3202" spans="1:21" ht="45" x14ac:dyDescent="0.2">
      <c r="A3202">
        <v>1739</v>
      </c>
      <c r="B3202" s="3" t="s">
        <v>1740</v>
      </c>
      <c r="C3202" s="3" t="s">
        <v>5849</v>
      </c>
      <c r="D3202">
        <v>1000</v>
      </c>
      <c r="E3202">
        <v>1</v>
      </c>
      <c r="F3202" t="s">
        <v>8221</v>
      </c>
      <c r="G3202" t="s">
        <v>8224</v>
      </c>
      <c r="H3202" t="s">
        <v>8246</v>
      </c>
      <c r="I3202">
        <v>1462391932</v>
      </c>
      <c r="J3202" s="14" t="str">
        <f>TEXT(((Table1[[#This Row],[deadline]]/60/60)/24)+DATE(1970,1,1),"mmm")</f>
        <v>May</v>
      </c>
      <c r="K3202" s="14" t="str">
        <f>TEXT(((Table1[[#This Row],[deadline]]/60/60)/24)+DATE(1970,1,1),"yyyy")</f>
        <v>2016</v>
      </c>
      <c r="L3202">
        <v>1457297932</v>
      </c>
      <c r="M3202">
        <f>((Table1[[#This Row],[launched_at]]/60/60)/24)+DATE(1970,1,1)+(-5/24)</f>
        <v>42435.665879629632</v>
      </c>
      <c r="N3202" t="b">
        <v>0</v>
      </c>
      <c r="O3202">
        <v>1</v>
      </c>
      <c r="P3202" t="b">
        <v>0</v>
      </c>
      <c r="Q3202" t="s">
        <v>8293</v>
      </c>
      <c r="R3202" s="5">
        <f>Table1[[#This Row],[pledged]]/D3202</f>
        <v>1E-3</v>
      </c>
      <c r="S3202" s="6">
        <f>IFERROR(Table1[[#This Row],[pledged]]/Table1[[#This Row],[backers_count]],0)</f>
        <v>1</v>
      </c>
      <c r="T3202" s="5" t="s">
        <v>8325</v>
      </c>
      <c r="U3202" s="5" t="s">
        <v>8347</v>
      </c>
    </row>
    <row r="3203" spans="1:21" ht="45" x14ac:dyDescent="0.2">
      <c r="A3203">
        <v>1986</v>
      </c>
      <c r="B3203" s="3" t="s">
        <v>1987</v>
      </c>
      <c r="C3203" s="3" t="s">
        <v>6096</v>
      </c>
      <c r="D3203">
        <v>2000</v>
      </c>
      <c r="E3203">
        <v>1</v>
      </c>
      <c r="F3203" t="s">
        <v>8221</v>
      </c>
      <c r="G3203" t="s">
        <v>8225</v>
      </c>
      <c r="H3203" t="s">
        <v>8247</v>
      </c>
      <c r="I3203">
        <v>1457947483</v>
      </c>
      <c r="J3203" s="14" t="str">
        <f>TEXT(((Table1[[#This Row],[deadline]]/60/60)/24)+DATE(1970,1,1),"mmm")</f>
        <v>Mar</v>
      </c>
      <c r="K3203" s="14" t="str">
        <f>TEXT(((Table1[[#This Row],[deadline]]/60/60)/24)+DATE(1970,1,1),"yyyy")</f>
        <v>2016</v>
      </c>
      <c r="L3203">
        <v>1455359083</v>
      </c>
      <c r="M3203">
        <f>((Table1[[#This Row],[launched_at]]/60/60)/24)+DATE(1970,1,1)+(-5/24)</f>
        <v>42413.225497685176</v>
      </c>
      <c r="N3203" t="b">
        <v>0</v>
      </c>
      <c r="O3203">
        <v>1</v>
      </c>
      <c r="P3203" t="b">
        <v>0</v>
      </c>
      <c r="Q3203" t="s">
        <v>8296</v>
      </c>
      <c r="R3203" s="5">
        <f>Table1[[#This Row],[pledged]]/D3203</f>
        <v>5.0000000000000001E-4</v>
      </c>
      <c r="S3203" s="6">
        <f>IFERROR(Table1[[#This Row],[pledged]]/Table1[[#This Row],[backers_count]],0)</f>
        <v>1</v>
      </c>
      <c r="T3203" s="5" t="s">
        <v>8338</v>
      </c>
      <c r="U3203" s="5" t="s">
        <v>8350</v>
      </c>
    </row>
    <row r="3204" spans="1:21" ht="45" x14ac:dyDescent="0.2">
      <c r="A3204">
        <v>2146</v>
      </c>
      <c r="B3204" s="3" t="s">
        <v>2147</v>
      </c>
      <c r="C3204" s="3" t="s">
        <v>6256</v>
      </c>
      <c r="D3204">
        <v>5000</v>
      </c>
      <c r="E3204">
        <v>1</v>
      </c>
      <c r="F3204" t="s">
        <v>8221</v>
      </c>
      <c r="G3204" t="s">
        <v>8224</v>
      </c>
      <c r="H3204" t="s">
        <v>8246</v>
      </c>
      <c r="I3204">
        <v>1455207510</v>
      </c>
      <c r="J3204" s="14" t="str">
        <f>TEXT(((Table1[[#This Row],[deadline]]/60/60)/24)+DATE(1970,1,1),"mmm")</f>
        <v>Feb</v>
      </c>
      <c r="K3204" s="14" t="str">
        <f>TEXT(((Table1[[#This Row],[deadline]]/60/60)/24)+DATE(1970,1,1),"yyyy")</f>
        <v>2016</v>
      </c>
      <c r="L3204">
        <v>1453997910</v>
      </c>
      <c r="M3204">
        <f>((Table1[[#This Row],[launched_at]]/60/60)/24)+DATE(1970,1,1)+(-5/24)</f>
        <v>42397.471180555549</v>
      </c>
      <c r="N3204" t="b">
        <v>0</v>
      </c>
      <c r="O3204">
        <v>1</v>
      </c>
      <c r="P3204" t="b">
        <v>0</v>
      </c>
      <c r="Q3204" t="s">
        <v>8282</v>
      </c>
      <c r="R3204" s="5">
        <f>Table1[[#This Row],[pledged]]/D3204</f>
        <v>2.0000000000000001E-4</v>
      </c>
      <c r="S3204" s="6">
        <f>IFERROR(Table1[[#This Row],[pledged]]/Table1[[#This Row],[backers_count]],0)</f>
        <v>1</v>
      </c>
      <c r="T3204" s="5" t="s">
        <v>8333</v>
      </c>
      <c r="U3204" s="5" t="s">
        <v>8334</v>
      </c>
    </row>
    <row r="3205" spans="1:21" ht="30" x14ac:dyDescent="0.2">
      <c r="A3205">
        <v>2421</v>
      </c>
      <c r="B3205" s="3" t="s">
        <v>2422</v>
      </c>
      <c r="C3205" s="3" t="s">
        <v>6531</v>
      </c>
      <c r="D3205">
        <v>6000</v>
      </c>
      <c r="E3205">
        <v>1</v>
      </c>
      <c r="F3205" t="s">
        <v>8221</v>
      </c>
      <c r="G3205" t="s">
        <v>8224</v>
      </c>
      <c r="H3205" t="s">
        <v>8246</v>
      </c>
      <c r="I3205">
        <v>1424536196</v>
      </c>
      <c r="J3205" s="14" t="str">
        <f>TEXT(((Table1[[#This Row],[deadline]]/60/60)/24)+DATE(1970,1,1),"mmm")</f>
        <v>Feb</v>
      </c>
      <c r="K3205" s="14" t="str">
        <f>TEXT(((Table1[[#This Row],[deadline]]/60/60)/24)+DATE(1970,1,1),"yyyy")</f>
        <v>2015</v>
      </c>
      <c r="L3205">
        <v>1421944196</v>
      </c>
      <c r="M3205">
        <f>((Table1[[#This Row],[launched_at]]/60/60)/24)+DATE(1970,1,1)+(-5/24)</f>
        <v>42026.479120370372</v>
      </c>
      <c r="N3205" t="b">
        <v>0</v>
      </c>
      <c r="O3205">
        <v>1</v>
      </c>
      <c r="P3205" t="b">
        <v>0</v>
      </c>
      <c r="Q3205" t="s">
        <v>8284</v>
      </c>
      <c r="R3205" s="5">
        <f>Table1[[#This Row],[pledged]]/D3205</f>
        <v>1.6666666666666666E-4</v>
      </c>
      <c r="S3205" s="6">
        <f>IFERROR(Table1[[#This Row],[pledged]]/Table1[[#This Row],[backers_count]],0)</f>
        <v>1</v>
      </c>
      <c r="T3205" s="5" t="s">
        <v>8336</v>
      </c>
      <c r="U3205" s="5" t="s">
        <v>8337</v>
      </c>
    </row>
    <row r="3206" spans="1:21" ht="30" x14ac:dyDescent="0.2">
      <c r="A3206">
        <v>2422</v>
      </c>
      <c r="B3206" s="3" t="s">
        <v>2423</v>
      </c>
      <c r="C3206" s="3" t="s">
        <v>6532</v>
      </c>
      <c r="D3206">
        <v>500</v>
      </c>
      <c r="E3206">
        <v>1</v>
      </c>
      <c r="F3206" t="s">
        <v>8221</v>
      </c>
      <c r="G3206" t="s">
        <v>8224</v>
      </c>
      <c r="H3206" t="s">
        <v>8246</v>
      </c>
      <c r="I3206">
        <v>1426091036</v>
      </c>
      <c r="J3206" s="14" t="str">
        <f>TEXT(((Table1[[#This Row],[deadline]]/60/60)/24)+DATE(1970,1,1),"mmm")</f>
        <v>Mar</v>
      </c>
      <c r="K3206" s="14" t="str">
        <f>TEXT(((Table1[[#This Row],[deadline]]/60/60)/24)+DATE(1970,1,1),"yyyy")</f>
        <v>2015</v>
      </c>
      <c r="L3206">
        <v>1423502636</v>
      </c>
      <c r="M3206">
        <f>((Table1[[#This Row],[launched_at]]/60/60)/24)+DATE(1970,1,1)+(-5/24)</f>
        <v>42044.516620370363</v>
      </c>
      <c r="N3206" t="b">
        <v>0</v>
      </c>
      <c r="O3206">
        <v>1</v>
      </c>
      <c r="P3206" t="b">
        <v>0</v>
      </c>
      <c r="Q3206" t="s">
        <v>8284</v>
      </c>
      <c r="R3206" s="5">
        <f>Table1[[#This Row],[pledged]]/D3206</f>
        <v>2E-3</v>
      </c>
      <c r="S3206" s="6">
        <f>IFERROR(Table1[[#This Row],[pledged]]/Table1[[#This Row],[backers_count]],0)</f>
        <v>1</v>
      </c>
      <c r="T3206" s="5" t="s">
        <v>8336</v>
      </c>
      <c r="U3206" s="5" t="s">
        <v>8337</v>
      </c>
    </row>
    <row r="3207" spans="1:21" ht="45" x14ac:dyDescent="0.2">
      <c r="A3207">
        <v>2425</v>
      </c>
      <c r="B3207" s="3" t="s">
        <v>2426</v>
      </c>
      <c r="C3207" s="3" t="s">
        <v>6535</v>
      </c>
      <c r="D3207">
        <v>3500</v>
      </c>
      <c r="E3207">
        <v>1</v>
      </c>
      <c r="F3207" t="s">
        <v>8221</v>
      </c>
      <c r="G3207" t="s">
        <v>8224</v>
      </c>
      <c r="H3207" t="s">
        <v>8246</v>
      </c>
      <c r="I3207">
        <v>1464386640</v>
      </c>
      <c r="J3207" s="14" t="str">
        <f>TEXT(((Table1[[#This Row],[deadline]]/60/60)/24)+DATE(1970,1,1),"mmm")</f>
        <v>May</v>
      </c>
      <c r="K3207" s="14" t="str">
        <f>TEXT(((Table1[[#This Row],[deadline]]/60/60)/24)+DATE(1970,1,1),"yyyy")</f>
        <v>2016</v>
      </c>
      <c r="L3207">
        <v>1463090149</v>
      </c>
      <c r="M3207">
        <f>((Table1[[#This Row],[launched_at]]/60/60)/24)+DATE(1970,1,1)+(-5/24)</f>
        <v>42502.705428240741</v>
      </c>
      <c r="N3207" t="b">
        <v>0</v>
      </c>
      <c r="O3207">
        <v>1</v>
      </c>
      <c r="P3207" t="b">
        <v>0</v>
      </c>
      <c r="Q3207" t="s">
        <v>8284</v>
      </c>
      <c r="R3207" s="5">
        <f>Table1[[#This Row],[pledged]]/D3207</f>
        <v>2.8571428571428574E-4</v>
      </c>
      <c r="S3207" s="6">
        <f>IFERROR(Table1[[#This Row],[pledged]]/Table1[[#This Row],[backers_count]],0)</f>
        <v>1</v>
      </c>
      <c r="T3207" s="5" t="s">
        <v>8336</v>
      </c>
      <c r="U3207" s="5" t="s">
        <v>8337</v>
      </c>
    </row>
    <row r="3208" spans="1:21" ht="30" x14ac:dyDescent="0.2">
      <c r="A3208">
        <v>2427</v>
      </c>
      <c r="B3208" s="3" t="s">
        <v>2428</v>
      </c>
      <c r="C3208" s="3" t="s">
        <v>6537</v>
      </c>
      <c r="D3208">
        <v>50000</v>
      </c>
      <c r="E3208">
        <v>1</v>
      </c>
      <c r="F3208" t="s">
        <v>8221</v>
      </c>
      <c r="G3208" t="s">
        <v>8224</v>
      </c>
      <c r="H3208" t="s">
        <v>8246</v>
      </c>
      <c r="I3208">
        <v>1458715133</v>
      </c>
      <c r="J3208" s="14" t="str">
        <f>TEXT(((Table1[[#This Row],[deadline]]/60/60)/24)+DATE(1970,1,1),"mmm")</f>
        <v>Mar</v>
      </c>
      <c r="K3208" s="14" t="str">
        <f>TEXT(((Table1[[#This Row],[deadline]]/60/60)/24)+DATE(1970,1,1),"yyyy")</f>
        <v>2016</v>
      </c>
      <c r="L3208">
        <v>1455262733</v>
      </c>
      <c r="M3208">
        <f>((Table1[[#This Row],[launched_at]]/60/60)/24)+DATE(1970,1,1)+(-5/24)</f>
        <v>42412.11033564814</v>
      </c>
      <c r="N3208" t="b">
        <v>0</v>
      </c>
      <c r="O3208">
        <v>1</v>
      </c>
      <c r="P3208" t="b">
        <v>0</v>
      </c>
      <c r="Q3208" t="s">
        <v>8284</v>
      </c>
      <c r="R3208" s="5">
        <f>Table1[[#This Row],[pledged]]/D3208</f>
        <v>2.0000000000000002E-5</v>
      </c>
      <c r="S3208" s="6">
        <f>IFERROR(Table1[[#This Row],[pledged]]/Table1[[#This Row],[backers_count]],0)</f>
        <v>1</v>
      </c>
      <c r="T3208" s="5" t="s">
        <v>8336</v>
      </c>
      <c r="U3208" s="5" t="s">
        <v>8337</v>
      </c>
    </row>
    <row r="3209" spans="1:21" ht="30" x14ac:dyDescent="0.2">
      <c r="A3209">
        <v>2428</v>
      </c>
      <c r="B3209" s="3" t="s">
        <v>2429</v>
      </c>
      <c r="C3209" s="3" t="s">
        <v>6538</v>
      </c>
      <c r="D3209">
        <v>35000</v>
      </c>
      <c r="E3209">
        <v>1</v>
      </c>
      <c r="F3209" t="s">
        <v>8221</v>
      </c>
      <c r="G3209" t="s">
        <v>8224</v>
      </c>
      <c r="H3209" t="s">
        <v>8246</v>
      </c>
      <c r="I3209">
        <v>1426182551</v>
      </c>
      <c r="J3209" s="14" t="str">
        <f>TEXT(((Table1[[#This Row],[deadline]]/60/60)/24)+DATE(1970,1,1),"mmm")</f>
        <v>Mar</v>
      </c>
      <c r="K3209" s="14" t="str">
        <f>TEXT(((Table1[[#This Row],[deadline]]/60/60)/24)+DATE(1970,1,1),"yyyy")</f>
        <v>2015</v>
      </c>
      <c r="L3209">
        <v>1423594151</v>
      </c>
      <c r="M3209">
        <f>((Table1[[#This Row],[launched_at]]/60/60)/24)+DATE(1970,1,1)+(-5/24)</f>
        <v>42045.575821759259</v>
      </c>
      <c r="N3209" t="b">
        <v>0</v>
      </c>
      <c r="O3209">
        <v>1</v>
      </c>
      <c r="P3209" t="b">
        <v>0</v>
      </c>
      <c r="Q3209" t="s">
        <v>8284</v>
      </c>
      <c r="R3209" s="5">
        <f>Table1[[#This Row],[pledged]]/D3209</f>
        <v>2.8571428571428571E-5</v>
      </c>
      <c r="S3209" s="6">
        <f>IFERROR(Table1[[#This Row],[pledged]]/Table1[[#This Row],[backers_count]],0)</f>
        <v>1</v>
      </c>
      <c r="T3209" s="5" t="s">
        <v>8336</v>
      </c>
      <c r="U3209" s="5" t="s">
        <v>8337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 t="str">
        <f>TEXT(((Table1[[#This Row],[deadline]]/60/60)/24)+DATE(1970,1,1),"mmm")</f>
        <v>Jul</v>
      </c>
      <c r="K3210" s="14" t="str">
        <f>TEXT(((Table1[[#This Row],[deadline]]/60/60)/24)+DATE(1970,1,1),"yyyy")</f>
        <v>2014</v>
      </c>
      <c r="L3210">
        <v>1404743477</v>
      </c>
      <c r="M3210">
        <f>((Table1[[#This Row],[launched_at]]/60/60)/24)+DATE(1970,1,1)+(-5/24)</f>
        <v>41827.396724537037</v>
      </c>
      <c r="N3210" t="b">
        <v>1</v>
      </c>
      <c r="O3210">
        <v>82</v>
      </c>
      <c r="P3210" t="b">
        <v>1</v>
      </c>
      <c r="Q3210" t="s">
        <v>8271</v>
      </c>
      <c r="R3210" s="5">
        <f>Table1[[#This Row],[pledged]]/D3210</f>
        <v>1.0349999999999999</v>
      </c>
      <c r="S3210" s="6">
        <f>IFERROR(Table1[[#This Row],[pledged]]/Table1[[#This Row],[backers_count]],0)</f>
        <v>63.109756097560975</v>
      </c>
      <c r="T3210" s="5" t="s">
        <v>8317</v>
      </c>
      <c r="U3210" s="5" t="s">
        <v>8318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 t="str">
        <f>TEXT(((Table1[[#This Row],[deadline]]/60/60)/24)+DATE(1970,1,1),"mmm")</f>
        <v>Jun</v>
      </c>
      <c r="K3211" s="14" t="str">
        <f>TEXT(((Table1[[#This Row],[deadline]]/60/60)/24)+DATE(1970,1,1),"yyyy")</f>
        <v>2014</v>
      </c>
      <c r="L3211">
        <v>1400512658</v>
      </c>
      <c r="M3211">
        <f>((Table1[[#This Row],[launched_at]]/60/60)/24)+DATE(1970,1,1)+(-5/24)</f>
        <v>41778.428912037038</v>
      </c>
      <c r="N3211" t="b">
        <v>1</v>
      </c>
      <c r="O3211">
        <v>226</v>
      </c>
      <c r="P3211" t="b">
        <v>1</v>
      </c>
      <c r="Q3211" t="s">
        <v>8271</v>
      </c>
      <c r="R3211" s="5">
        <f>Table1[[#This Row],[pledged]]/D3211</f>
        <v>1.1932315789473684</v>
      </c>
      <c r="S3211" s="6">
        <f>IFERROR(Table1[[#This Row],[pledged]]/Table1[[#This Row],[backers_count]],0)</f>
        <v>50.157964601769912</v>
      </c>
      <c r="T3211" s="5" t="s">
        <v>8317</v>
      </c>
      <c r="U3211" s="5" t="s">
        <v>8318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 t="str">
        <f>TEXT(((Table1[[#This Row],[deadline]]/60/60)/24)+DATE(1970,1,1),"mmm")</f>
        <v>Jun</v>
      </c>
      <c r="K3212" s="14" t="str">
        <f>TEXT(((Table1[[#This Row],[deadline]]/60/60)/24)+DATE(1970,1,1),"yyyy")</f>
        <v>2012</v>
      </c>
      <c r="L3212">
        <v>1334442519</v>
      </c>
      <c r="M3212">
        <f>((Table1[[#This Row],[launched_at]]/60/60)/24)+DATE(1970,1,1)+(-5/24)</f>
        <v>41013.728229166663</v>
      </c>
      <c r="N3212" t="b">
        <v>1</v>
      </c>
      <c r="O3212">
        <v>60</v>
      </c>
      <c r="P3212" t="b">
        <v>1</v>
      </c>
      <c r="Q3212" t="s">
        <v>8271</v>
      </c>
      <c r="R3212" s="5">
        <f>Table1[[#This Row],[pledged]]/D3212</f>
        <v>1.2576666666666667</v>
      </c>
      <c r="S3212" s="6">
        <f>IFERROR(Table1[[#This Row],[pledged]]/Table1[[#This Row],[backers_count]],0)</f>
        <v>62.883333333333333</v>
      </c>
      <c r="T3212" s="5" t="s">
        <v>8317</v>
      </c>
      <c r="U3212" s="5" t="s">
        <v>8318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 t="str">
        <f>TEXT(((Table1[[#This Row],[deadline]]/60/60)/24)+DATE(1970,1,1),"mmm")</f>
        <v>Aug</v>
      </c>
      <c r="K3213" s="14" t="str">
        <f>TEXT(((Table1[[#This Row],[deadline]]/60/60)/24)+DATE(1970,1,1),"yyyy")</f>
        <v>2014</v>
      </c>
      <c r="L3213">
        <v>1405346680</v>
      </c>
      <c r="M3213">
        <f>((Table1[[#This Row],[launched_at]]/60/60)/24)+DATE(1970,1,1)+(-5/24)</f>
        <v>41834.378240740742</v>
      </c>
      <c r="N3213" t="b">
        <v>1</v>
      </c>
      <c r="O3213">
        <v>322</v>
      </c>
      <c r="P3213" t="b">
        <v>1</v>
      </c>
      <c r="Q3213" t="s">
        <v>8271</v>
      </c>
      <c r="R3213" s="5">
        <f>Table1[[#This Row],[pledged]]/D3213</f>
        <v>1.1974347826086957</v>
      </c>
      <c r="S3213" s="6">
        <f>IFERROR(Table1[[#This Row],[pledged]]/Table1[[#This Row],[backers_count]],0)</f>
        <v>85.531055900621112</v>
      </c>
      <c r="T3213" s="5" t="s">
        <v>8317</v>
      </c>
      <c r="U3213" s="5" t="s">
        <v>8318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 t="str">
        <f>TEXT(((Table1[[#This Row],[deadline]]/60/60)/24)+DATE(1970,1,1),"mmm")</f>
        <v>Aug</v>
      </c>
      <c r="K3214" s="14" t="str">
        <f>TEXT(((Table1[[#This Row],[deadline]]/60/60)/24)+DATE(1970,1,1),"yyyy")</f>
        <v>2014</v>
      </c>
      <c r="L3214">
        <v>1404932751</v>
      </c>
      <c r="M3214">
        <f>((Table1[[#This Row],[launched_at]]/60/60)/24)+DATE(1970,1,1)+(-5/24)</f>
        <v>41829.587395833332</v>
      </c>
      <c r="N3214" t="b">
        <v>1</v>
      </c>
      <c r="O3214">
        <v>94</v>
      </c>
      <c r="P3214" t="b">
        <v>1</v>
      </c>
      <c r="Q3214" t="s">
        <v>8271</v>
      </c>
      <c r="R3214" s="5">
        <f>Table1[[#This Row],[pledged]]/D3214</f>
        <v>1.2625</v>
      </c>
      <c r="S3214" s="6">
        <f>IFERROR(Table1[[#This Row],[pledged]]/Table1[[#This Row],[backers_count]],0)</f>
        <v>53.723404255319146</v>
      </c>
      <c r="T3214" s="5" t="s">
        <v>8317</v>
      </c>
      <c r="U3214" s="5" t="s">
        <v>8318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 t="str">
        <f>TEXT(((Table1[[#This Row],[deadline]]/60/60)/24)+DATE(1970,1,1),"mmm")</f>
        <v>Jul</v>
      </c>
      <c r="K3215" s="14" t="str">
        <f>TEXT(((Table1[[#This Row],[deadline]]/60/60)/24)+DATE(1970,1,1),"yyyy")</f>
        <v>2015</v>
      </c>
      <c r="L3215">
        <v>1434478759</v>
      </c>
      <c r="M3215">
        <f>((Table1[[#This Row],[launched_at]]/60/60)/24)+DATE(1970,1,1)+(-5/24)</f>
        <v>42171.555081018516</v>
      </c>
      <c r="N3215" t="b">
        <v>1</v>
      </c>
      <c r="O3215">
        <v>47</v>
      </c>
      <c r="P3215" t="b">
        <v>1</v>
      </c>
      <c r="Q3215" t="s">
        <v>8271</v>
      </c>
      <c r="R3215" s="5">
        <f>Table1[[#This Row],[pledged]]/D3215</f>
        <v>1.0011666666666668</v>
      </c>
      <c r="S3215" s="6">
        <f>IFERROR(Table1[[#This Row],[pledged]]/Table1[[#This Row],[backers_count]],0)</f>
        <v>127.80851063829788</v>
      </c>
      <c r="T3215" s="5" t="s">
        <v>8317</v>
      </c>
      <c r="U3215" s="5" t="s">
        <v>8318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 t="str">
        <f>TEXT(((Table1[[#This Row],[deadline]]/60/60)/24)+DATE(1970,1,1),"mmm")</f>
        <v>Jan</v>
      </c>
      <c r="K3216" s="14" t="str">
        <f>TEXT(((Table1[[#This Row],[deadline]]/60/60)/24)+DATE(1970,1,1),"yyyy")</f>
        <v>2016</v>
      </c>
      <c r="L3216">
        <v>1448823673</v>
      </c>
      <c r="M3216">
        <f>((Table1[[#This Row],[launched_at]]/60/60)/24)+DATE(1970,1,1)+(-5/24)</f>
        <v>42337.584178240737</v>
      </c>
      <c r="N3216" t="b">
        <v>1</v>
      </c>
      <c r="O3216">
        <v>115</v>
      </c>
      <c r="P3216" t="b">
        <v>1</v>
      </c>
      <c r="Q3216" t="s">
        <v>8271</v>
      </c>
      <c r="R3216" s="5">
        <f>Table1[[#This Row],[pledged]]/D3216</f>
        <v>1.0213333333333334</v>
      </c>
      <c r="S3216" s="6">
        <f>IFERROR(Table1[[#This Row],[pledged]]/Table1[[#This Row],[backers_count]],0)</f>
        <v>106.57391304347826</v>
      </c>
      <c r="T3216" s="5" t="s">
        <v>8317</v>
      </c>
      <c r="U3216" s="5" t="s">
        <v>8318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 t="str">
        <f>TEXT(((Table1[[#This Row],[deadline]]/60/60)/24)+DATE(1970,1,1),"mmm")</f>
        <v>Sep</v>
      </c>
      <c r="K3217" s="14" t="str">
        <f>TEXT(((Table1[[#This Row],[deadline]]/60/60)/24)+DATE(1970,1,1),"yyyy")</f>
        <v>2015</v>
      </c>
      <c r="L3217">
        <v>1438617471</v>
      </c>
      <c r="M3217">
        <f>((Table1[[#This Row],[launched_at]]/60/60)/24)+DATE(1970,1,1)+(-5/24)</f>
        <v>42219.456840277773</v>
      </c>
      <c r="N3217" t="b">
        <v>1</v>
      </c>
      <c r="O3217">
        <v>134</v>
      </c>
      <c r="P3217" t="b">
        <v>1</v>
      </c>
      <c r="Q3217" t="s">
        <v>8271</v>
      </c>
      <c r="R3217" s="5">
        <f>Table1[[#This Row],[pledged]]/D3217</f>
        <v>1.0035142857142858</v>
      </c>
      <c r="S3217" s="6">
        <f>IFERROR(Table1[[#This Row],[pledged]]/Table1[[#This Row],[backers_count]],0)</f>
        <v>262.11194029850748</v>
      </c>
      <c r="T3217" s="5" t="s">
        <v>8317</v>
      </c>
      <c r="U3217" s="5" t="s">
        <v>8318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 t="str">
        <f>TEXT(((Table1[[#This Row],[deadline]]/60/60)/24)+DATE(1970,1,1),"mmm")</f>
        <v>Jul</v>
      </c>
      <c r="K3218" s="14" t="str">
        <f>TEXT(((Table1[[#This Row],[deadline]]/60/60)/24)+DATE(1970,1,1),"yyyy")</f>
        <v>2015</v>
      </c>
      <c r="L3218">
        <v>1433934371</v>
      </c>
      <c r="M3218">
        <f>((Table1[[#This Row],[launched_at]]/60/60)/24)+DATE(1970,1,1)+(-5/24)</f>
        <v>42165.254293981481</v>
      </c>
      <c r="N3218" t="b">
        <v>1</v>
      </c>
      <c r="O3218">
        <v>35</v>
      </c>
      <c r="P3218" t="b">
        <v>1</v>
      </c>
      <c r="Q3218" t="s">
        <v>8271</v>
      </c>
      <c r="R3218" s="5">
        <f>Table1[[#This Row],[pledged]]/D3218</f>
        <v>1.0004999999999999</v>
      </c>
      <c r="S3218" s="6">
        <f>IFERROR(Table1[[#This Row],[pledged]]/Table1[[#This Row],[backers_count]],0)</f>
        <v>57.171428571428571</v>
      </c>
      <c r="T3218" s="5" t="s">
        <v>8317</v>
      </c>
      <c r="U3218" s="5" t="s">
        <v>8318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 t="str">
        <f>TEXT(((Table1[[#This Row],[deadline]]/60/60)/24)+DATE(1970,1,1),"mmm")</f>
        <v>Nov</v>
      </c>
      <c r="K3219" s="14" t="str">
        <f>TEXT(((Table1[[#This Row],[deadline]]/60/60)/24)+DATE(1970,1,1),"yyyy")</f>
        <v>2016</v>
      </c>
      <c r="L3219">
        <v>1475672784</v>
      </c>
      <c r="M3219">
        <f>((Table1[[#This Row],[launched_at]]/60/60)/24)+DATE(1970,1,1)+(-5/24)</f>
        <v>42648.337777777771</v>
      </c>
      <c r="N3219" t="b">
        <v>1</v>
      </c>
      <c r="O3219">
        <v>104</v>
      </c>
      <c r="P3219" t="b">
        <v>1</v>
      </c>
      <c r="Q3219" t="s">
        <v>8271</v>
      </c>
      <c r="R3219" s="5">
        <f>Table1[[#This Row],[pledged]]/D3219</f>
        <v>1.1602222222222223</v>
      </c>
      <c r="S3219" s="6">
        <f>IFERROR(Table1[[#This Row],[pledged]]/Table1[[#This Row],[backers_count]],0)</f>
        <v>50.20192307692308</v>
      </c>
      <c r="T3219" s="5" t="s">
        <v>8317</v>
      </c>
      <c r="U3219" s="5" t="s">
        <v>8318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 t="str">
        <f>TEXT(((Table1[[#This Row],[deadline]]/60/60)/24)+DATE(1970,1,1),"mmm")</f>
        <v>Dec</v>
      </c>
      <c r="K3220" s="14" t="str">
        <f>TEXT(((Table1[[#This Row],[deadline]]/60/60)/24)+DATE(1970,1,1),"yyyy")</f>
        <v>2014</v>
      </c>
      <c r="L3220">
        <v>1417132986</v>
      </c>
      <c r="M3220">
        <f>((Table1[[#This Row],[launched_at]]/60/60)/24)+DATE(1970,1,1)+(-5/24)</f>
        <v>41970.793819444443</v>
      </c>
      <c r="N3220" t="b">
        <v>1</v>
      </c>
      <c r="O3220">
        <v>184</v>
      </c>
      <c r="P3220" t="b">
        <v>1</v>
      </c>
      <c r="Q3220" t="s">
        <v>8271</v>
      </c>
      <c r="R3220" s="5">
        <f>Table1[[#This Row],[pledged]]/D3220</f>
        <v>1.0209999999999999</v>
      </c>
      <c r="S3220" s="6">
        <f>IFERROR(Table1[[#This Row],[pledged]]/Table1[[#This Row],[backers_count]],0)</f>
        <v>66.586956521739125</v>
      </c>
      <c r="T3220" s="5" t="s">
        <v>8317</v>
      </c>
      <c r="U3220" s="5" t="s">
        <v>8318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 t="str">
        <f>TEXT(((Table1[[#This Row],[deadline]]/60/60)/24)+DATE(1970,1,1),"mmm")</f>
        <v>Mar</v>
      </c>
      <c r="K3221" s="14" t="str">
        <f>TEXT(((Table1[[#This Row],[deadline]]/60/60)/24)+DATE(1970,1,1),"yyyy")</f>
        <v>2015</v>
      </c>
      <c r="L3221">
        <v>1424043347</v>
      </c>
      <c r="M3221">
        <f>((Table1[[#This Row],[launched_at]]/60/60)/24)+DATE(1970,1,1)+(-5/24)</f>
        <v>42050.77484953704</v>
      </c>
      <c r="N3221" t="b">
        <v>1</v>
      </c>
      <c r="O3221">
        <v>119</v>
      </c>
      <c r="P3221" t="b">
        <v>1</v>
      </c>
      <c r="Q3221" t="s">
        <v>8271</v>
      </c>
      <c r="R3221" s="5">
        <f>Table1[[#This Row],[pledged]]/D3221</f>
        <v>1.0011000000000001</v>
      </c>
      <c r="S3221" s="6">
        <f>IFERROR(Table1[[#This Row],[pledged]]/Table1[[#This Row],[backers_count]],0)</f>
        <v>168.25210084033614</v>
      </c>
      <c r="T3221" s="5" t="s">
        <v>8317</v>
      </c>
      <c r="U3221" s="5" t="s">
        <v>8318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 t="str">
        <f>TEXT(((Table1[[#This Row],[deadline]]/60/60)/24)+DATE(1970,1,1),"mmm")</f>
        <v>Mar</v>
      </c>
      <c r="K3222" s="14" t="str">
        <f>TEXT(((Table1[[#This Row],[deadline]]/60/60)/24)+DATE(1970,1,1),"yyyy")</f>
        <v>2017</v>
      </c>
      <c r="L3222">
        <v>1486411204</v>
      </c>
      <c r="M3222">
        <f>((Table1[[#This Row],[launched_at]]/60/60)/24)+DATE(1970,1,1)+(-5/24)</f>
        <v>42772.625046296293</v>
      </c>
      <c r="N3222" t="b">
        <v>1</v>
      </c>
      <c r="O3222">
        <v>59</v>
      </c>
      <c r="P3222" t="b">
        <v>1</v>
      </c>
      <c r="Q3222" t="s">
        <v>8271</v>
      </c>
      <c r="R3222" s="5">
        <f>Table1[[#This Row],[pledged]]/D3222</f>
        <v>1.0084</v>
      </c>
      <c r="S3222" s="6">
        <f>IFERROR(Table1[[#This Row],[pledged]]/Table1[[#This Row],[backers_count]],0)</f>
        <v>256.37288135593218</v>
      </c>
      <c r="T3222" s="5" t="s">
        <v>8317</v>
      </c>
      <c r="U3222" s="5" t="s">
        <v>8318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 t="str">
        <f>TEXT(((Table1[[#This Row],[deadline]]/60/60)/24)+DATE(1970,1,1),"mmm")</f>
        <v>Jul</v>
      </c>
      <c r="K3223" s="14" t="str">
        <f>TEXT(((Table1[[#This Row],[deadline]]/60/60)/24)+DATE(1970,1,1),"yyyy")</f>
        <v>2015</v>
      </c>
      <c r="L3223">
        <v>1433090603</v>
      </c>
      <c r="M3223">
        <f>((Table1[[#This Row],[launched_at]]/60/60)/24)+DATE(1970,1,1)+(-5/24)</f>
        <v>42155.488460648143</v>
      </c>
      <c r="N3223" t="b">
        <v>1</v>
      </c>
      <c r="O3223">
        <v>113</v>
      </c>
      <c r="P3223" t="b">
        <v>1</v>
      </c>
      <c r="Q3223" t="s">
        <v>8271</v>
      </c>
      <c r="R3223" s="5">
        <f>Table1[[#This Row],[pledged]]/D3223</f>
        <v>1.0342499999999999</v>
      </c>
      <c r="S3223" s="6">
        <f>IFERROR(Table1[[#This Row],[pledged]]/Table1[[#This Row],[backers_count]],0)</f>
        <v>36.610619469026545</v>
      </c>
      <c r="T3223" s="5" t="s">
        <v>8317</v>
      </c>
      <c r="U3223" s="5" t="s">
        <v>8318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 t="str">
        <f>TEXT(((Table1[[#This Row],[deadline]]/60/60)/24)+DATE(1970,1,1),"mmm")</f>
        <v>Oct</v>
      </c>
      <c r="K3224" s="14" t="str">
        <f>TEXT(((Table1[[#This Row],[deadline]]/60/60)/24)+DATE(1970,1,1),"yyyy")</f>
        <v>2015</v>
      </c>
      <c r="L3224">
        <v>1443016697</v>
      </c>
      <c r="M3224">
        <f>((Table1[[#This Row],[launched_at]]/60/60)/24)+DATE(1970,1,1)+(-5/24)</f>
        <v>42270.373807870368</v>
      </c>
      <c r="N3224" t="b">
        <v>1</v>
      </c>
      <c r="O3224">
        <v>84</v>
      </c>
      <c r="P3224" t="b">
        <v>1</v>
      </c>
      <c r="Q3224" t="s">
        <v>8271</v>
      </c>
      <c r="R3224" s="5">
        <f>Table1[[#This Row],[pledged]]/D3224</f>
        <v>1.248</v>
      </c>
      <c r="S3224" s="6">
        <f>IFERROR(Table1[[#This Row],[pledged]]/Table1[[#This Row],[backers_count]],0)</f>
        <v>37.142857142857146</v>
      </c>
      <c r="T3224" s="5" t="s">
        <v>8317</v>
      </c>
      <c r="U3224" s="5" t="s">
        <v>8318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 t="str">
        <f>TEXT(((Table1[[#This Row],[deadline]]/60/60)/24)+DATE(1970,1,1),"mmm")</f>
        <v>Aug</v>
      </c>
      <c r="K3225" s="14" t="str">
        <f>TEXT(((Table1[[#This Row],[deadline]]/60/60)/24)+DATE(1970,1,1),"yyyy")</f>
        <v>2015</v>
      </c>
      <c r="L3225">
        <v>1437508976</v>
      </c>
      <c r="M3225">
        <f>((Table1[[#This Row],[launched_at]]/60/60)/24)+DATE(1970,1,1)+(-5/24)</f>
        <v>42206.62703703704</v>
      </c>
      <c r="N3225" t="b">
        <v>1</v>
      </c>
      <c r="O3225">
        <v>74</v>
      </c>
      <c r="P3225" t="b">
        <v>1</v>
      </c>
      <c r="Q3225" t="s">
        <v>8271</v>
      </c>
      <c r="R3225" s="5">
        <f>Table1[[#This Row],[pledged]]/D3225</f>
        <v>1.0951612903225807</v>
      </c>
      <c r="S3225" s="6">
        <f>IFERROR(Table1[[#This Row],[pledged]]/Table1[[#This Row],[backers_count]],0)</f>
        <v>45.878378378378379</v>
      </c>
      <c r="T3225" s="5" t="s">
        <v>8317</v>
      </c>
      <c r="U3225" s="5" t="s">
        <v>8318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 t="str">
        <f>TEXT(((Table1[[#This Row],[deadline]]/60/60)/24)+DATE(1970,1,1),"mmm")</f>
        <v>Jan</v>
      </c>
      <c r="K3226" s="14" t="str">
        <f>TEXT(((Table1[[#This Row],[deadline]]/60/60)/24)+DATE(1970,1,1),"yyyy")</f>
        <v>2017</v>
      </c>
      <c r="L3226">
        <v>1479932713</v>
      </c>
      <c r="M3226">
        <f>((Table1[[#This Row],[launched_at]]/60/60)/24)+DATE(1970,1,1)+(-5/24)</f>
        <v>42697.642511574071</v>
      </c>
      <c r="N3226" t="b">
        <v>1</v>
      </c>
      <c r="O3226">
        <v>216</v>
      </c>
      <c r="P3226" t="b">
        <v>1</v>
      </c>
      <c r="Q3226" t="s">
        <v>8271</v>
      </c>
      <c r="R3226" s="5">
        <f>Table1[[#This Row],[pledged]]/D3226</f>
        <v>1.0203333333333333</v>
      </c>
      <c r="S3226" s="6">
        <f>IFERROR(Table1[[#This Row],[pledged]]/Table1[[#This Row],[backers_count]],0)</f>
        <v>141.71296296296296</v>
      </c>
      <c r="T3226" s="5" t="s">
        <v>8317</v>
      </c>
      <c r="U3226" s="5" t="s">
        <v>8318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 t="str">
        <f>TEXT(((Table1[[#This Row],[deadline]]/60/60)/24)+DATE(1970,1,1),"mmm")</f>
        <v>Jun</v>
      </c>
      <c r="K3227" s="14" t="str">
        <f>TEXT(((Table1[[#This Row],[deadline]]/60/60)/24)+DATE(1970,1,1),"yyyy")</f>
        <v>2016</v>
      </c>
      <c r="L3227">
        <v>1463145938</v>
      </c>
      <c r="M3227">
        <f>((Table1[[#This Row],[launched_at]]/60/60)/24)+DATE(1970,1,1)+(-5/24)</f>
        <v>42503.351134259261</v>
      </c>
      <c r="N3227" t="b">
        <v>1</v>
      </c>
      <c r="O3227">
        <v>39</v>
      </c>
      <c r="P3227" t="b">
        <v>1</v>
      </c>
      <c r="Q3227" t="s">
        <v>8271</v>
      </c>
      <c r="R3227" s="5">
        <f>Table1[[#This Row],[pledged]]/D3227</f>
        <v>1.0235000000000001</v>
      </c>
      <c r="S3227" s="6">
        <f>IFERROR(Table1[[#This Row],[pledged]]/Table1[[#This Row],[backers_count]],0)</f>
        <v>52.487179487179489</v>
      </c>
      <c r="T3227" s="5" t="s">
        <v>8317</v>
      </c>
      <c r="U3227" s="5" t="s">
        <v>8318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 t="str">
        <f>TEXT(((Table1[[#This Row],[deadline]]/60/60)/24)+DATE(1970,1,1),"mmm")</f>
        <v>Oct</v>
      </c>
      <c r="K3228" s="14" t="str">
        <f>TEXT(((Table1[[#This Row],[deadline]]/60/60)/24)+DATE(1970,1,1),"yyyy")</f>
        <v>2015</v>
      </c>
      <c r="L3228">
        <v>1443621612</v>
      </c>
      <c r="M3228">
        <f>((Table1[[#This Row],[launched_at]]/60/60)/24)+DATE(1970,1,1)+(-5/24)</f>
        <v>42277.375138888885</v>
      </c>
      <c r="N3228" t="b">
        <v>1</v>
      </c>
      <c r="O3228">
        <v>21</v>
      </c>
      <c r="P3228" t="b">
        <v>1</v>
      </c>
      <c r="Q3228" t="s">
        <v>8271</v>
      </c>
      <c r="R3228" s="5">
        <f>Table1[[#This Row],[pledged]]/D3228</f>
        <v>1.0416666666666667</v>
      </c>
      <c r="S3228" s="6">
        <f>IFERROR(Table1[[#This Row],[pledged]]/Table1[[#This Row],[backers_count]],0)</f>
        <v>59.523809523809526</v>
      </c>
      <c r="T3228" s="5" t="s">
        <v>8317</v>
      </c>
      <c r="U3228" s="5" t="s">
        <v>8318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 t="str">
        <f>TEXT(((Table1[[#This Row],[deadline]]/60/60)/24)+DATE(1970,1,1),"mmm")</f>
        <v>Jan</v>
      </c>
      <c r="K3229" s="14" t="str">
        <f>TEXT(((Table1[[#This Row],[deadline]]/60/60)/24)+DATE(1970,1,1),"yyyy")</f>
        <v>2017</v>
      </c>
      <c r="L3229">
        <v>1482095436</v>
      </c>
      <c r="M3229">
        <f>((Table1[[#This Row],[launched_at]]/60/60)/24)+DATE(1970,1,1)+(-5/24)</f>
        <v>42722.674027777779</v>
      </c>
      <c r="N3229" t="b">
        <v>0</v>
      </c>
      <c r="O3229">
        <v>30</v>
      </c>
      <c r="P3229" t="b">
        <v>1</v>
      </c>
      <c r="Q3229" t="s">
        <v>8271</v>
      </c>
      <c r="R3229" s="5">
        <f>Table1[[#This Row],[pledged]]/D3229</f>
        <v>1.25</v>
      </c>
      <c r="S3229" s="6">
        <f>IFERROR(Table1[[#This Row],[pledged]]/Table1[[#This Row],[backers_count]],0)</f>
        <v>50</v>
      </c>
      <c r="T3229" s="5" t="s">
        <v>8317</v>
      </c>
      <c r="U3229" s="5" t="s">
        <v>8318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 t="str">
        <f>TEXT(((Table1[[#This Row],[deadline]]/60/60)/24)+DATE(1970,1,1),"mmm")</f>
        <v>Dec</v>
      </c>
      <c r="K3230" s="14" t="str">
        <f>TEXT(((Table1[[#This Row],[deadline]]/60/60)/24)+DATE(1970,1,1),"yyyy")</f>
        <v>2015</v>
      </c>
      <c r="L3230">
        <v>1447606884</v>
      </c>
      <c r="M3230">
        <f>((Table1[[#This Row],[launched_at]]/60/60)/24)+DATE(1970,1,1)+(-5/24)</f>
        <v>42323.500972222224</v>
      </c>
      <c r="N3230" t="b">
        <v>1</v>
      </c>
      <c r="O3230">
        <v>37</v>
      </c>
      <c r="P3230" t="b">
        <v>1</v>
      </c>
      <c r="Q3230" t="s">
        <v>8271</v>
      </c>
      <c r="R3230" s="5">
        <f>Table1[[#This Row],[pledged]]/D3230</f>
        <v>1.0234285714285714</v>
      </c>
      <c r="S3230" s="6">
        <f>IFERROR(Table1[[#This Row],[pledged]]/Table1[[#This Row],[backers_count]],0)</f>
        <v>193.62162162162161</v>
      </c>
      <c r="T3230" s="5" t="s">
        <v>8317</v>
      </c>
      <c r="U3230" s="5" t="s">
        <v>8318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 t="str">
        <f>TEXT(((Table1[[#This Row],[deadline]]/60/60)/24)+DATE(1970,1,1),"mmm")</f>
        <v>Nov</v>
      </c>
      <c r="K3231" s="14" t="str">
        <f>TEXT(((Table1[[#This Row],[deadline]]/60/60)/24)+DATE(1970,1,1),"yyyy")</f>
        <v>2014</v>
      </c>
      <c r="L3231">
        <v>1413874798</v>
      </c>
      <c r="M3231">
        <f>((Table1[[#This Row],[launched_at]]/60/60)/24)+DATE(1970,1,1)+(-5/24)</f>
        <v>41933.083310185182</v>
      </c>
      <c r="N3231" t="b">
        <v>1</v>
      </c>
      <c r="O3231">
        <v>202</v>
      </c>
      <c r="P3231" t="b">
        <v>1</v>
      </c>
      <c r="Q3231" t="s">
        <v>8271</v>
      </c>
      <c r="R3231" s="5">
        <f>Table1[[#This Row],[pledged]]/D3231</f>
        <v>1.0786500000000001</v>
      </c>
      <c r="S3231" s="6">
        <f>IFERROR(Table1[[#This Row],[pledged]]/Table1[[#This Row],[backers_count]],0)</f>
        <v>106.79702970297029</v>
      </c>
      <c r="T3231" s="5" t="s">
        <v>8317</v>
      </c>
      <c r="U3231" s="5" t="s">
        <v>8318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 t="str">
        <f>TEXT(((Table1[[#This Row],[deadline]]/60/60)/24)+DATE(1970,1,1),"mmm")</f>
        <v>Oct</v>
      </c>
      <c r="K3232" s="14" t="str">
        <f>TEXT(((Table1[[#This Row],[deadline]]/60/60)/24)+DATE(1970,1,1),"yyyy")</f>
        <v>2014</v>
      </c>
      <c r="L3232">
        <v>1410840126</v>
      </c>
      <c r="M3232">
        <f>((Table1[[#This Row],[launched_at]]/60/60)/24)+DATE(1970,1,1)+(-5/24)</f>
        <v>41897.959791666668</v>
      </c>
      <c r="N3232" t="b">
        <v>1</v>
      </c>
      <c r="O3232">
        <v>37</v>
      </c>
      <c r="P3232" t="b">
        <v>1</v>
      </c>
      <c r="Q3232" t="s">
        <v>8271</v>
      </c>
      <c r="R3232" s="5">
        <f>Table1[[#This Row],[pledged]]/D3232</f>
        <v>1.0988461538461538</v>
      </c>
      <c r="S3232" s="6">
        <f>IFERROR(Table1[[#This Row],[pledged]]/Table1[[#This Row],[backers_count]],0)</f>
        <v>77.21621621621621</v>
      </c>
      <c r="T3232" s="5" t="s">
        <v>8317</v>
      </c>
      <c r="U3232" s="5" t="s">
        <v>8318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 t="str">
        <f>TEXT(((Table1[[#This Row],[deadline]]/60/60)/24)+DATE(1970,1,1),"mmm")</f>
        <v>Apr</v>
      </c>
      <c r="K3233" s="14" t="str">
        <f>TEXT(((Table1[[#This Row],[deadline]]/60/60)/24)+DATE(1970,1,1),"yyyy")</f>
        <v>2016</v>
      </c>
      <c r="L3233">
        <v>1458254347</v>
      </c>
      <c r="M3233">
        <f>((Table1[[#This Row],[launched_at]]/60/60)/24)+DATE(1970,1,1)+(-5/24)</f>
        <v>42446.735497685186</v>
      </c>
      <c r="N3233" t="b">
        <v>0</v>
      </c>
      <c r="O3233">
        <v>28</v>
      </c>
      <c r="P3233" t="b">
        <v>1</v>
      </c>
      <c r="Q3233" t="s">
        <v>8271</v>
      </c>
      <c r="R3233" s="5">
        <f>Table1[[#This Row],[pledged]]/D3233</f>
        <v>1.61</v>
      </c>
      <c r="S3233" s="6">
        <f>IFERROR(Table1[[#This Row],[pledged]]/Table1[[#This Row],[backers_count]],0)</f>
        <v>57.5</v>
      </c>
      <c r="T3233" s="5" t="s">
        <v>8317</v>
      </c>
      <c r="U3233" s="5" t="s">
        <v>8318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 t="str">
        <f>TEXT(((Table1[[#This Row],[deadline]]/60/60)/24)+DATE(1970,1,1),"mmm")</f>
        <v>May</v>
      </c>
      <c r="K3234" s="14" t="str">
        <f>TEXT(((Table1[[#This Row],[deadline]]/60/60)/24)+DATE(1970,1,1),"yyyy")</f>
        <v>2016</v>
      </c>
      <c r="L3234">
        <v>1459711917</v>
      </c>
      <c r="M3234">
        <f>((Table1[[#This Row],[launched_at]]/60/60)/24)+DATE(1970,1,1)+(-5/24)</f>
        <v>42463.605520833335</v>
      </c>
      <c r="N3234" t="b">
        <v>1</v>
      </c>
      <c r="O3234">
        <v>26</v>
      </c>
      <c r="P3234" t="b">
        <v>1</v>
      </c>
      <c r="Q3234" t="s">
        <v>8271</v>
      </c>
      <c r="R3234" s="5">
        <f>Table1[[#This Row],[pledged]]/D3234</f>
        <v>1.3120000000000001</v>
      </c>
      <c r="S3234" s="6">
        <f>IFERROR(Table1[[#This Row],[pledged]]/Table1[[#This Row],[backers_count]],0)</f>
        <v>50.46153846153846</v>
      </c>
      <c r="T3234" s="5" t="s">
        <v>8317</v>
      </c>
      <c r="U3234" s="5" t="s">
        <v>8318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 t="str">
        <f>TEXT(((Table1[[#This Row],[deadline]]/60/60)/24)+DATE(1970,1,1),"mmm")</f>
        <v>Mar</v>
      </c>
      <c r="K3235" s="14" t="str">
        <f>TEXT(((Table1[[#This Row],[deadline]]/60/60)/24)+DATE(1970,1,1),"yyyy")</f>
        <v>2017</v>
      </c>
      <c r="L3235">
        <v>1485890355</v>
      </c>
      <c r="M3235">
        <f>((Table1[[#This Row],[launched_at]]/60/60)/24)+DATE(1970,1,1)+(-5/24)</f>
        <v>42766.596701388888</v>
      </c>
      <c r="N3235" t="b">
        <v>0</v>
      </c>
      <c r="O3235">
        <v>61</v>
      </c>
      <c r="P3235" t="b">
        <v>1</v>
      </c>
      <c r="Q3235" t="s">
        <v>8271</v>
      </c>
      <c r="R3235" s="5">
        <f>Table1[[#This Row],[pledged]]/D3235</f>
        <v>1.1879999999999999</v>
      </c>
      <c r="S3235" s="6">
        <f>IFERROR(Table1[[#This Row],[pledged]]/Table1[[#This Row],[backers_count]],0)</f>
        <v>97.377049180327873</v>
      </c>
      <c r="T3235" s="5" t="s">
        <v>8317</v>
      </c>
      <c r="U3235" s="5" t="s">
        <v>8318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 t="str">
        <f>TEXT(((Table1[[#This Row],[deadline]]/60/60)/24)+DATE(1970,1,1),"mmm")</f>
        <v>Feb</v>
      </c>
      <c r="K3236" s="14" t="str">
        <f>TEXT(((Table1[[#This Row],[deadline]]/60/60)/24)+DATE(1970,1,1),"yyyy")</f>
        <v>2017</v>
      </c>
      <c r="L3236">
        <v>1483124208</v>
      </c>
      <c r="M3236">
        <f>((Table1[[#This Row],[launched_at]]/60/60)/24)+DATE(1970,1,1)+(-5/24)</f>
        <v>42734.581111111103</v>
      </c>
      <c r="N3236" t="b">
        <v>0</v>
      </c>
      <c r="O3236">
        <v>115</v>
      </c>
      <c r="P3236" t="b">
        <v>1</v>
      </c>
      <c r="Q3236" t="s">
        <v>8271</v>
      </c>
      <c r="R3236" s="5">
        <f>Table1[[#This Row],[pledged]]/D3236</f>
        <v>1.0039275000000001</v>
      </c>
      <c r="S3236" s="6">
        <f>IFERROR(Table1[[#This Row],[pledged]]/Table1[[#This Row],[backers_count]],0)</f>
        <v>34.91921739130435</v>
      </c>
      <c r="T3236" s="5" t="s">
        <v>8317</v>
      </c>
      <c r="U3236" s="5" t="s">
        <v>8318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 t="str">
        <f>TEXT(((Table1[[#This Row],[deadline]]/60/60)/24)+DATE(1970,1,1),"mmm")</f>
        <v>Jul</v>
      </c>
      <c r="K3237" s="14" t="str">
        <f>TEXT(((Table1[[#This Row],[deadline]]/60/60)/24)+DATE(1970,1,1),"yyyy")</f>
        <v>2016</v>
      </c>
      <c r="L3237">
        <v>1464769251</v>
      </c>
      <c r="M3237">
        <f>((Table1[[#This Row],[launched_at]]/60/60)/24)+DATE(1970,1,1)+(-5/24)</f>
        <v>42522.139479166661</v>
      </c>
      <c r="N3237" t="b">
        <v>1</v>
      </c>
      <c r="O3237">
        <v>181</v>
      </c>
      <c r="P3237" t="b">
        <v>1</v>
      </c>
      <c r="Q3237" t="s">
        <v>8271</v>
      </c>
      <c r="R3237" s="5">
        <f>Table1[[#This Row],[pledged]]/D3237</f>
        <v>1.0320666666666667</v>
      </c>
      <c r="S3237" s="6">
        <f>IFERROR(Table1[[#This Row],[pledged]]/Table1[[#This Row],[backers_count]],0)</f>
        <v>85.530386740331494</v>
      </c>
      <c r="T3237" s="5" t="s">
        <v>8317</v>
      </c>
      <c r="U3237" s="5" t="s">
        <v>8318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 t="str">
        <f>TEXT(((Table1[[#This Row],[deadline]]/60/60)/24)+DATE(1970,1,1),"mmm")</f>
        <v>Dec</v>
      </c>
      <c r="K3238" s="14" t="str">
        <f>TEXT(((Table1[[#This Row],[deadline]]/60/60)/24)+DATE(1970,1,1),"yyyy")</f>
        <v>2016</v>
      </c>
      <c r="L3238">
        <v>1480370433</v>
      </c>
      <c r="M3238">
        <f>((Table1[[#This Row],[launched_at]]/60/60)/24)+DATE(1970,1,1)+(-5/24)</f>
        <v>42702.708715277775</v>
      </c>
      <c r="N3238" t="b">
        <v>0</v>
      </c>
      <c r="O3238">
        <v>110</v>
      </c>
      <c r="P3238" t="b">
        <v>1</v>
      </c>
      <c r="Q3238" t="s">
        <v>8271</v>
      </c>
      <c r="R3238" s="5">
        <f>Table1[[#This Row],[pledged]]/D3238</f>
        <v>1.006</v>
      </c>
      <c r="S3238" s="6">
        <f>IFERROR(Table1[[#This Row],[pledged]]/Table1[[#This Row],[backers_count]],0)</f>
        <v>182.90909090909091</v>
      </c>
      <c r="T3238" s="5" t="s">
        <v>8317</v>
      </c>
      <c r="U3238" s="5" t="s">
        <v>8318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 t="str">
        <f>TEXT(((Table1[[#This Row],[deadline]]/60/60)/24)+DATE(1970,1,1),"mmm")</f>
        <v>Sep</v>
      </c>
      <c r="K3239" s="14" t="str">
        <f>TEXT(((Table1[[#This Row],[deadline]]/60/60)/24)+DATE(1970,1,1),"yyyy")</f>
        <v>2015</v>
      </c>
      <c r="L3239">
        <v>1441452184</v>
      </c>
      <c r="M3239">
        <f>((Table1[[#This Row],[launched_at]]/60/60)/24)+DATE(1970,1,1)+(-5/24)</f>
        <v>42252.266018518516</v>
      </c>
      <c r="N3239" t="b">
        <v>1</v>
      </c>
      <c r="O3239">
        <v>269</v>
      </c>
      <c r="P3239" t="b">
        <v>1</v>
      </c>
      <c r="Q3239" t="s">
        <v>8271</v>
      </c>
      <c r="R3239" s="5">
        <f>Table1[[#This Row],[pledged]]/D3239</f>
        <v>1.0078754285714286</v>
      </c>
      <c r="S3239" s="6">
        <f>IFERROR(Table1[[#This Row],[pledged]]/Table1[[#This Row],[backers_count]],0)</f>
        <v>131.13620817843866</v>
      </c>
      <c r="T3239" s="5" t="s">
        <v>8317</v>
      </c>
      <c r="U3239" s="5" t="s">
        <v>8318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 t="str">
        <f>TEXT(((Table1[[#This Row],[deadline]]/60/60)/24)+DATE(1970,1,1),"mmm")</f>
        <v>Jul</v>
      </c>
      <c r="K3240" s="14" t="str">
        <f>TEXT(((Table1[[#This Row],[deadline]]/60/60)/24)+DATE(1970,1,1),"yyyy")</f>
        <v>2015</v>
      </c>
      <c r="L3240">
        <v>1433160898</v>
      </c>
      <c r="M3240">
        <f>((Table1[[#This Row],[launched_at]]/60/60)/24)+DATE(1970,1,1)+(-5/24)</f>
        <v>42156.302060185182</v>
      </c>
      <c r="N3240" t="b">
        <v>1</v>
      </c>
      <c r="O3240">
        <v>79</v>
      </c>
      <c r="P3240" t="b">
        <v>1</v>
      </c>
      <c r="Q3240" t="s">
        <v>8271</v>
      </c>
      <c r="R3240" s="5">
        <f>Table1[[#This Row],[pledged]]/D3240</f>
        <v>1.1232142857142857</v>
      </c>
      <c r="S3240" s="6">
        <f>IFERROR(Table1[[#This Row],[pledged]]/Table1[[#This Row],[backers_count]],0)</f>
        <v>39.810126582278478</v>
      </c>
      <c r="T3240" s="5" t="s">
        <v>8317</v>
      </c>
      <c r="U3240" s="5" t="s">
        <v>8318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 t="str">
        <f>TEXT(((Table1[[#This Row],[deadline]]/60/60)/24)+DATE(1970,1,1),"mmm")</f>
        <v>Oct</v>
      </c>
      <c r="K3241" s="14" t="str">
        <f>TEXT(((Table1[[#This Row],[deadline]]/60/60)/24)+DATE(1970,1,1),"yyyy")</f>
        <v>2015</v>
      </c>
      <c r="L3241">
        <v>1443665293</v>
      </c>
      <c r="M3241">
        <f>((Table1[[#This Row],[launched_at]]/60/60)/24)+DATE(1970,1,1)+(-5/24)</f>
        <v>42277.880706018514</v>
      </c>
      <c r="N3241" t="b">
        <v>1</v>
      </c>
      <c r="O3241">
        <v>104</v>
      </c>
      <c r="P3241" t="b">
        <v>1</v>
      </c>
      <c r="Q3241" t="s">
        <v>8271</v>
      </c>
      <c r="R3241" s="5">
        <f>Table1[[#This Row],[pledged]]/D3241</f>
        <v>1.0591914022517912</v>
      </c>
      <c r="S3241" s="6">
        <f>IFERROR(Table1[[#This Row],[pledged]]/Table1[[#This Row],[backers_count]],0)</f>
        <v>59.701730769230764</v>
      </c>
      <c r="T3241" s="5" t="s">
        <v>8317</v>
      </c>
      <c r="U3241" s="5" t="s">
        <v>8318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 t="str">
        <f>TEXT(((Table1[[#This Row],[deadline]]/60/60)/24)+DATE(1970,1,1),"mmm")</f>
        <v>Feb</v>
      </c>
      <c r="K3242" s="14" t="str">
        <f>TEXT(((Table1[[#This Row],[deadline]]/60/60)/24)+DATE(1970,1,1),"yyyy")</f>
        <v>2017</v>
      </c>
      <c r="L3242">
        <v>1484843948</v>
      </c>
      <c r="M3242">
        <f>((Table1[[#This Row],[launched_at]]/60/60)/24)+DATE(1970,1,1)+(-5/24)</f>
        <v>42754.485509259255</v>
      </c>
      <c r="N3242" t="b">
        <v>0</v>
      </c>
      <c r="O3242">
        <v>34</v>
      </c>
      <c r="P3242" t="b">
        <v>1</v>
      </c>
      <c r="Q3242" t="s">
        <v>8271</v>
      </c>
      <c r="R3242" s="5">
        <f>Table1[[#This Row],[pledged]]/D3242</f>
        <v>1.0056666666666667</v>
      </c>
      <c r="S3242" s="6">
        <f>IFERROR(Table1[[#This Row],[pledged]]/Table1[[#This Row],[backers_count]],0)</f>
        <v>88.735294117647058</v>
      </c>
      <c r="T3242" s="5" t="s">
        <v>8317</v>
      </c>
      <c r="U3242" s="5" t="s">
        <v>8318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 t="str">
        <f>TEXT(((Table1[[#This Row],[deadline]]/60/60)/24)+DATE(1970,1,1),"mmm")</f>
        <v>Oct</v>
      </c>
      <c r="K3243" s="14" t="str">
        <f>TEXT(((Table1[[#This Row],[deadline]]/60/60)/24)+DATE(1970,1,1),"yyyy")</f>
        <v>2014</v>
      </c>
      <c r="L3243">
        <v>1410421670</v>
      </c>
      <c r="M3243">
        <f>((Table1[[#This Row],[launched_at]]/60/60)/24)+DATE(1970,1,1)+(-5/24)</f>
        <v>41893.116550925923</v>
      </c>
      <c r="N3243" t="b">
        <v>1</v>
      </c>
      <c r="O3243">
        <v>167</v>
      </c>
      <c r="P3243" t="b">
        <v>1</v>
      </c>
      <c r="Q3243" t="s">
        <v>8271</v>
      </c>
      <c r="R3243" s="5">
        <f>Table1[[#This Row],[pledged]]/D3243</f>
        <v>1.1530588235294117</v>
      </c>
      <c r="S3243" s="6">
        <f>IFERROR(Table1[[#This Row],[pledged]]/Table1[[#This Row],[backers_count]],0)</f>
        <v>58.688622754491021</v>
      </c>
      <c r="T3243" s="5" t="s">
        <v>8317</v>
      </c>
      <c r="U3243" s="5" t="s">
        <v>8318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 t="str">
        <f>TEXT(((Table1[[#This Row],[deadline]]/60/60)/24)+DATE(1970,1,1),"mmm")</f>
        <v>Sep</v>
      </c>
      <c r="K3244" s="14" t="str">
        <f>TEXT(((Table1[[#This Row],[deadline]]/60/60)/24)+DATE(1970,1,1),"yyyy")</f>
        <v>2014</v>
      </c>
      <c r="L3244">
        <v>1408558092</v>
      </c>
      <c r="M3244">
        <f>((Table1[[#This Row],[launched_at]]/60/60)/24)+DATE(1970,1,1)+(-5/24)</f>
        <v>41871.547361111108</v>
      </c>
      <c r="N3244" t="b">
        <v>1</v>
      </c>
      <c r="O3244">
        <v>183</v>
      </c>
      <c r="P3244" t="b">
        <v>1</v>
      </c>
      <c r="Q3244" t="s">
        <v>8271</v>
      </c>
      <c r="R3244" s="5">
        <f>Table1[[#This Row],[pledged]]/D3244</f>
        <v>1.273042</v>
      </c>
      <c r="S3244" s="6">
        <f>IFERROR(Table1[[#This Row],[pledged]]/Table1[[#This Row],[backers_count]],0)</f>
        <v>69.56513661202186</v>
      </c>
      <c r="T3244" s="5" t="s">
        <v>8317</v>
      </c>
      <c r="U3244" s="5" t="s">
        <v>8318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 t="str">
        <f>TEXT(((Table1[[#This Row],[deadline]]/60/60)/24)+DATE(1970,1,1),"mmm")</f>
        <v>Oct</v>
      </c>
      <c r="K3245" s="14" t="str">
        <f>TEXT(((Table1[[#This Row],[deadline]]/60/60)/24)+DATE(1970,1,1),"yyyy")</f>
        <v>2015</v>
      </c>
      <c r="L3245">
        <v>1442283562</v>
      </c>
      <c r="M3245">
        <f>((Table1[[#This Row],[launched_at]]/60/60)/24)+DATE(1970,1,1)+(-5/24)</f>
        <v>42261.888449074067</v>
      </c>
      <c r="N3245" t="b">
        <v>1</v>
      </c>
      <c r="O3245">
        <v>71</v>
      </c>
      <c r="P3245" t="b">
        <v>1</v>
      </c>
      <c r="Q3245" t="s">
        <v>8271</v>
      </c>
      <c r="R3245" s="5">
        <f>Table1[[#This Row],[pledged]]/D3245</f>
        <v>1.028375</v>
      </c>
      <c r="S3245" s="6">
        <f>IFERROR(Table1[[#This Row],[pledged]]/Table1[[#This Row],[backers_count]],0)</f>
        <v>115.87323943661971</v>
      </c>
      <c r="T3245" s="5" t="s">
        <v>8317</v>
      </c>
      <c r="U3245" s="5" t="s">
        <v>8318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 t="str">
        <f>TEXT(((Table1[[#This Row],[deadline]]/60/60)/24)+DATE(1970,1,1),"mmm")</f>
        <v>Dec</v>
      </c>
      <c r="K3246" s="14" t="str">
        <f>TEXT(((Table1[[#This Row],[deadline]]/60/60)/24)+DATE(1970,1,1),"yyyy")</f>
        <v>2016</v>
      </c>
      <c r="L3246">
        <v>1478018382</v>
      </c>
      <c r="M3246">
        <f>((Table1[[#This Row],[launched_at]]/60/60)/24)+DATE(1970,1,1)+(-5/24)</f>
        <v>42675.485902777778</v>
      </c>
      <c r="N3246" t="b">
        <v>0</v>
      </c>
      <c r="O3246">
        <v>69</v>
      </c>
      <c r="P3246" t="b">
        <v>1</v>
      </c>
      <c r="Q3246" t="s">
        <v>8271</v>
      </c>
      <c r="R3246" s="5">
        <f>Table1[[#This Row],[pledged]]/D3246</f>
        <v>1.0293749999999999</v>
      </c>
      <c r="S3246" s="6">
        <f>IFERROR(Table1[[#This Row],[pledged]]/Table1[[#This Row],[backers_count]],0)</f>
        <v>23.869565217391305</v>
      </c>
      <c r="T3246" s="5" t="s">
        <v>8317</v>
      </c>
      <c r="U3246" s="5" t="s">
        <v>8318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 t="str">
        <f>TEXT(((Table1[[#This Row],[deadline]]/60/60)/24)+DATE(1970,1,1),"mmm")</f>
        <v>Jun</v>
      </c>
      <c r="K3247" s="14" t="str">
        <f>TEXT(((Table1[[#This Row],[deadline]]/60/60)/24)+DATE(1970,1,1),"yyyy")</f>
        <v>2015</v>
      </c>
      <c r="L3247">
        <v>1431354258</v>
      </c>
      <c r="M3247">
        <f>((Table1[[#This Row],[launched_at]]/60/60)/24)+DATE(1970,1,1)+(-5/24)</f>
        <v>42135.391874999994</v>
      </c>
      <c r="N3247" t="b">
        <v>0</v>
      </c>
      <c r="O3247">
        <v>270</v>
      </c>
      <c r="P3247" t="b">
        <v>1</v>
      </c>
      <c r="Q3247" t="s">
        <v>8271</v>
      </c>
      <c r="R3247" s="5">
        <f>Table1[[#This Row],[pledged]]/D3247</f>
        <v>1.043047619047619</v>
      </c>
      <c r="S3247" s="6">
        <f>IFERROR(Table1[[#This Row],[pledged]]/Table1[[#This Row],[backers_count]],0)</f>
        <v>81.125925925925927</v>
      </c>
      <c r="T3247" s="5" t="s">
        <v>8317</v>
      </c>
      <c r="U3247" s="5" t="s">
        <v>8318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 t="str">
        <f>TEXT(((Table1[[#This Row],[deadline]]/60/60)/24)+DATE(1970,1,1),"mmm")</f>
        <v>Sep</v>
      </c>
      <c r="K3248" s="14" t="str">
        <f>TEXT(((Table1[[#This Row],[deadline]]/60/60)/24)+DATE(1970,1,1),"yyyy")</f>
        <v>2015</v>
      </c>
      <c r="L3248">
        <v>1439551200</v>
      </c>
      <c r="M3248">
        <f>((Table1[[#This Row],[launched_at]]/60/60)/24)+DATE(1970,1,1)+(-5/24)</f>
        <v>42230.263888888883</v>
      </c>
      <c r="N3248" t="b">
        <v>1</v>
      </c>
      <c r="O3248">
        <v>193</v>
      </c>
      <c r="P3248" t="b">
        <v>1</v>
      </c>
      <c r="Q3248" t="s">
        <v>8271</v>
      </c>
      <c r="R3248" s="5">
        <f>Table1[[#This Row],[pledged]]/D3248</f>
        <v>1.1122000000000001</v>
      </c>
      <c r="S3248" s="6">
        <f>IFERROR(Table1[[#This Row],[pledged]]/Table1[[#This Row],[backers_count]],0)</f>
        <v>57.626943005181346</v>
      </c>
      <c r="T3248" s="5" t="s">
        <v>8317</v>
      </c>
      <c r="U3248" s="5" t="s">
        <v>8318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 t="str">
        <f>TEXT(((Table1[[#This Row],[deadline]]/60/60)/24)+DATE(1970,1,1),"mmm")</f>
        <v>Jul</v>
      </c>
      <c r="K3249" s="14" t="str">
        <f>TEXT(((Table1[[#This Row],[deadline]]/60/60)/24)+DATE(1970,1,1),"yyyy")</f>
        <v>2015</v>
      </c>
      <c r="L3249">
        <v>1434104712</v>
      </c>
      <c r="M3249">
        <f>((Table1[[#This Row],[launched_at]]/60/60)/24)+DATE(1970,1,1)+(-5/24)</f>
        <v>42167.22583333333</v>
      </c>
      <c r="N3249" t="b">
        <v>1</v>
      </c>
      <c r="O3249">
        <v>57</v>
      </c>
      <c r="P3249" t="b">
        <v>1</v>
      </c>
      <c r="Q3249" t="s">
        <v>8271</v>
      </c>
      <c r="R3249" s="5">
        <f>Table1[[#This Row],[pledged]]/D3249</f>
        <v>1.0586</v>
      </c>
      <c r="S3249" s="6">
        <f>IFERROR(Table1[[#This Row],[pledged]]/Table1[[#This Row],[backers_count]],0)</f>
        <v>46.429824561403507</v>
      </c>
      <c r="T3249" s="5" t="s">
        <v>8317</v>
      </c>
      <c r="U3249" s="5" t="s">
        <v>8318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 t="str">
        <f>TEXT(((Table1[[#This Row],[deadline]]/60/60)/24)+DATE(1970,1,1),"mmm")</f>
        <v>Apr</v>
      </c>
      <c r="K3250" s="14" t="str">
        <f>TEXT(((Table1[[#This Row],[deadline]]/60/60)/24)+DATE(1970,1,1),"yyyy")</f>
        <v>2015</v>
      </c>
      <c r="L3250">
        <v>1425590357</v>
      </c>
      <c r="M3250">
        <f>((Table1[[#This Row],[launched_at]]/60/60)/24)+DATE(1970,1,1)+(-5/24)</f>
        <v>42068.68005787037</v>
      </c>
      <c r="N3250" t="b">
        <v>1</v>
      </c>
      <c r="O3250">
        <v>200</v>
      </c>
      <c r="P3250" t="b">
        <v>1</v>
      </c>
      <c r="Q3250" t="s">
        <v>8271</v>
      </c>
      <c r="R3250" s="5">
        <f>Table1[[#This Row],[pledged]]/D3250</f>
        <v>1.0079166666666666</v>
      </c>
      <c r="S3250" s="6">
        <f>IFERROR(Table1[[#This Row],[pledged]]/Table1[[#This Row],[backers_count]],0)</f>
        <v>60.475000000000001</v>
      </c>
      <c r="T3250" s="5" t="s">
        <v>8317</v>
      </c>
      <c r="U3250" s="5" t="s">
        <v>8318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 t="str">
        <f>TEXT(((Table1[[#This Row],[deadline]]/60/60)/24)+DATE(1970,1,1),"mmm")</f>
        <v>Jun</v>
      </c>
      <c r="K3251" s="14" t="str">
        <f>TEXT(((Table1[[#This Row],[deadline]]/60/60)/24)+DATE(1970,1,1),"yyyy")</f>
        <v>2015</v>
      </c>
      <c r="L3251">
        <v>1432230914</v>
      </c>
      <c r="M3251">
        <f>((Table1[[#This Row],[launched_at]]/60/60)/24)+DATE(1970,1,1)+(-5/24)</f>
        <v>42145.538356481477</v>
      </c>
      <c r="N3251" t="b">
        <v>1</v>
      </c>
      <c r="O3251">
        <v>88</v>
      </c>
      <c r="P3251" t="b">
        <v>1</v>
      </c>
      <c r="Q3251" t="s">
        <v>8271</v>
      </c>
      <c r="R3251" s="5">
        <f>Table1[[#This Row],[pledged]]/D3251</f>
        <v>1.0492727272727274</v>
      </c>
      <c r="S3251" s="6">
        <f>IFERROR(Table1[[#This Row],[pledged]]/Table1[[#This Row],[backers_count]],0)</f>
        <v>65.579545454545453</v>
      </c>
      <c r="T3251" s="5" t="s">
        <v>8317</v>
      </c>
      <c r="U3251" s="5" t="s">
        <v>8318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 t="str">
        <f>TEXT(((Table1[[#This Row],[deadline]]/60/60)/24)+DATE(1970,1,1),"mmm")</f>
        <v>Nov</v>
      </c>
      <c r="K3252" s="14" t="str">
        <f>TEXT(((Table1[[#This Row],[deadline]]/60/60)/24)+DATE(1970,1,1),"yyyy")</f>
        <v>2014</v>
      </c>
      <c r="L3252">
        <v>1412617724</v>
      </c>
      <c r="M3252">
        <f>((Table1[[#This Row],[launched_at]]/60/60)/24)+DATE(1970,1,1)+(-5/24)</f>
        <v>41918.533842592587</v>
      </c>
      <c r="N3252" t="b">
        <v>1</v>
      </c>
      <c r="O3252">
        <v>213</v>
      </c>
      <c r="P3252" t="b">
        <v>1</v>
      </c>
      <c r="Q3252" t="s">
        <v>8271</v>
      </c>
      <c r="R3252" s="5">
        <f>Table1[[#This Row],[pledged]]/D3252</f>
        <v>1.01552</v>
      </c>
      <c r="S3252" s="6">
        <f>IFERROR(Table1[[#This Row],[pledged]]/Table1[[#This Row],[backers_count]],0)</f>
        <v>119.1924882629108</v>
      </c>
      <c r="T3252" s="5" t="s">
        <v>8317</v>
      </c>
      <c r="U3252" s="5" t="s">
        <v>8318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 t="str">
        <f>TEXT(((Table1[[#This Row],[deadline]]/60/60)/24)+DATE(1970,1,1),"mmm")</f>
        <v>Jun</v>
      </c>
      <c r="K3253" s="14" t="str">
        <f>TEXT(((Table1[[#This Row],[deadline]]/60/60)/24)+DATE(1970,1,1),"yyyy")</f>
        <v>2015</v>
      </c>
      <c r="L3253">
        <v>1432315966</v>
      </c>
      <c r="M3253">
        <f>((Table1[[#This Row],[launched_at]]/60/60)/24)+DATE(1970,1,1)+(-5/24)</f>
        <v>42146.52275462963</v>
      </c>
      <c r="N3253" t="b">
        <v>1</v>
      </c>
      <c r="O3253">
        <v>20</v>
      </c>
      <c r="P3253" t="b">
        <v>1</v>
      </c>
      <c r="Q3253" t="s">
        <v>8271</v>
      </c>
      <c r="R3253" s="5">
        <f>Table1[[#This Row],[pledged]]/D3253</f>
        <v>1.1073333333333333</v>
      </c>
      <c r="S3253" s="6">
        <f>IFERROR(Table1[[#This Row],[pledged]]/Table1[[#This Row],[backers_count]],0)</f>
        <v>83.05</v>
      </c>
      <c r="T3253" s="5" t="s">
        <v>8317</v>
      </c>
      <c r="U3253" s="5" t="s">
        <v>8318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 t="str">
        <f>TEXT(((Table1[[#This Row],[deadline]]/60/60)/24)+DATE(1970,1,1),"mmm")</f>
        <v>Sep</v>
      </c>
      <c r="K3254" s="14" t="str">
        <f>TEXT(((Table1[[#This Row],[deadline]]/60/60)/24)+DATE(1970,1,1),"yyyy")</f>
        <v>2016</v>
      </c>
      <c r="L3254">
        <v>1470655240</v>
      </c>
      <c r="M3254">
        <f>((Table1[[#This Row],[launched_at]]/60/60)/24)+DATE(1970,1,1)+(-5/24)</f>
        <v>42590.264351851853</v>
      </c>
      <c r="N3254" t="b">
        <v>1</v>
      </c>
      <c r="O3254">
        <v>50</v>
      </c>
      <c r="P3254" t="b">
        <v>1</v>
      </c>
      <c r="Q3254" t="s">
        <v>8271</v>
      </c>
      <c r="R3254" s="5">
        <f>Table1[[#This Row],[pledged]]/D3254</f>
        <v>1.2782222222222221</v>
      </c>
      <c r="S3254" s="6">
        <f>IFERROR(Table1[[#This Row],[pledged]]/Table1[[#This Row],[backers_count]],0)</f>
        <v>57.52</v>
      </c>
      <c r="T3254" s="5" t="s">
        <v>8317</v>
      </c>
      <c r="U3254" s="5" t="s">
        <v>8318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 t="str">
        <f>TEXT(((Table1[[#This Row],[deadline]]/60/60)/24)+DATE(1970,1,1),"mmm")</f>
        <v>Sep</v>
      </c>
      <c r="K3255" s="14" t="str">
        <f>TEXT(((Table1[[#This Row],[deadline]]/60/60)/24)+DATE(1970,1,1),"yyyy")</f>
        <v>2016</v>
      </c>
      <c r="L3255">
        <v>1471701028</v>
      </c>
      <c r="M3255">
        <f>((Table1[[#This Row],[launched_at]]/60/60)/24)+DATE(1970,1,1)+(-5/24)</f>
        <v>42602.368379629632</v>
      </c>
      <c r="N3255" t="b">
        <v>1</v>
      </c>
      <c r="O3255">
        <v>115</v>
      </c>
      <c r="P3255" t="b">
        <v>1</v>
      </c>
      <c r="Q3255" t="s">
        <v>8271</v>
      </c>
      <c r="R3255" s="5">
        <f>Table1[[#This Row],[pledged]]/D3255</f>
        <v>1.0182500000000001</v>
      </c>
      <c r="S3255" s="6">
        <f>IFERROR(Table1[[#This Row],[pledged]]/Table1[[#This Row],[backers_count]],0)</f>
        <v>177.08695652173913</v>
      </c>
      <c r="T3255" s="5" t="s">
        <v>8317</v>
      </c>
      <c r="U3255" s="5" t="s">
        <v>8318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 t="str">
        <f>TEXT(((Table1[[#This Row],[deadline]]/60/60)/24)+DATE(1970,1,1),"mmm")</f>
        <v>Mar</v>
      </c>
      <c r="K3256" s="14" t="str">
        <f>TEXT(((Table1[[#This Row],[deadline]]/60/60)/24)+DATE(1970,1,1),"yyyy")</f>
        <v>2015</v>
      </c>
      <c r="L3256">
        <v>1424743409</v>
      </c>
      <c r="M3256">
        <f>((Table1[[#This Row],[launched_at]]/60/60)/24)+DATE(1970,1,1)+(-5/24)</f>
        <v>42058.877418981479</v>
      </c>
      <c r="N3256" t="b">
        <v>1</v>
      </c>
      <c r="O3256">
        <v>186</v>
      </c>
      <c r="P3256" t="b">
        <v>1</v>
      </c>
      <c r="Q3256" t="s">
        <v>8271</v>
      </c>
      <c r="R3256" s="5">
        <f>Table1[[#This Row],[pledged]]/D3256</f>
        <v>1.012576923076923</v>
      </c>
      <c r="S3256" s="6">
        <f>IFERROR(Table1[[#This Row],[pledged]]/Table1[[#This Row],[backers_count]],0)</f>
        <v>70.771505376344081</v>
      </c>
      <c r="T3256" s="5" t="s">
        <v>8317</v>
      </c>
      <c r="U3256" s="5" t="s">
        <v>8318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 t="str">
        <f>TEXT(((Table1[[#This Row],[deadline]]/60/60)/24)+DATE(1970,1,1),"mmm")</f>
        <v>Oct</v>
      </c>
      <c r="K3257" s="14" t="str">
        <f>TEXT(((Table1[[#This Row],[deadline]]/60/60)/24)+DATE(1970,1,1),"yyyy")</f>
        <v>2014</v>
      </c>
      <c r="L3257">
        <v>1410114375</v>
      </c>
      <c r="M3257">
        <f>((Table1[[#This Row],[launched_at]]/60/60)/24)+DATE(1970,1,1)+(-5/24)</f>
        <v>41889.559895833328</v>
      </c>
      <c r="N3257" t="b">
        <v>1</v>
      </c>
      <c r="O3257">
        <v>18</v>
      </c>
      <c r="P3257" t="b">
        <v>1</v>
      </c>
      <c r="Q3257" t="s">
        <v>8271</v>
      </c>
      <c r="R3257" s="5">
        <f>Table1[[#This Row],[pledged]]/D3257</f>
        <v>1.75</v>
      </c>
      <c r="S3257" s="6">
        <f>IFERROR(Table1[[#This Row],[pledged]]/Table1[[#This Row],[backers_count]],0)</f>
        <v>29.166666666666668</v>
      </c>
      <c r="T3257" s="5" t="s">
        <v>8317</v>
      </c>
      <c r="U3257" s="5" t="s">
        <v>8318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 t="str">
        <f>TEXT(((Table1[[#This Row],[deadline]]/60/60)/24)+DATE(1970,1,1),"mmm")</f>
        <v>Jun</v>
      </c>
      <c r="K3258" s="14" t="str">
        <f>TEXT(((Table1[[#This Row],[deadline]]/60/60)/24)+DATE(1970,1,1),"yyyy")</f>
        <v>2015</v>
      </c>
      <c r="L3258">
        <v>1432129577</v>
      </c>
      <c r="M3258">
        <f>((Table1[[#This Row],[launched_at]]/60/60)/24)+DATE(1970,1,1)+(-5/24)</f>
        <v>42144.365474537037</v>
      </c>
      <c r="N3258" t="b">
        <v>1</v>
      </c>
      <c r="O3258">
        <v>176</v>
      </c>
      <c r="P3258" t="b">
        <v>1</v>
      </c>
      <c r="Q3258" t="s">
        <v>8271</v>
      </c>
      <c r="R3258" s="5">
        <f>Table1[[#This Row],[pledged]]/D3258</f>
        <v>1.2806</v>
      </c>
      <c r="S3258" s="6">
        <f>IFERROR(Table1[[#This Row],[pledged]]/Table1[[#This Row],[backers_count]],0)</f>
        <v>72.76136363636364</v>
      </c>
      <c r="T3258" s="5" t="s">
        <v>8317</v>
      </c>
      <c r="U3258" s="5" t="s">
        <v>8318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 t="str">
        <f>TEXT(((Table1[[#This Row],[deadline]]/60/60)/24)+DATE(1970,1,1),"mmm")</f>
        <v>Feb</v>
      </c>
      <c r="K3259" s="14" t="str">
        <f>TEXT(((Table1[[#This Row],[deadline]]/60/60)/24)+DATE(1970,1,1),"yyyy")</f>
        <v>2017</v>
      </c>
      <c r="L3259">
        <v>1485177952</v>
      </c>
      <c r="M3259">
        <f>((Table1[[#This Row],[launched_at]]/60/60)/24)+DATE(1970,1,1)+(-5/24)</f>
        <v>42758.351296296292</v>
      </c>
      <c r="N3259" t="b">
        <v>0</v>
      </c>
      <c r="O3259">
        <v>41</v>
      </c>
      <c r="P3259" t="b">
        <v>1</v>
      </c>
      <c r="Q3259" t="s">
        <v>8271</v>
      </c>
      <c r="R3259" s="5">
        <f>Table1[[#This Row],[pledged]]/D3259</f>
        <v>1.0629949999999999</v>
      </c>
      <c r="S3259" s="6">
        <f>IFERROR(Table1[[#This Row],[pledged]]/Table1[[#This Row],[backers_count]],0)</f>
        <v>51.853414634146333</v>
      </c>
      <c r="T3259" s="5" t="s">
        <v>8317</v>
      </c>
      <c r="U3259" s="5" t="s">
        <v>8318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 t="str">
        <f>TEXT(((Table1[[#This Row],[deadline]]/60/60)/24)+DATE(1970,1,1),"mmm")</f>
        <v>Jan</v>
      </c>
      <c r="K3260" s="14" t="str">
        <f>TEXT(((Table1[[#This Row],[deadline]]/60/60)/24)+DATE(1970,1,1),"yyyy")</f>
        <v>2015</v>
      </c>
      <c r="L3260">
        <v>1418159861</v>
      </c>
      <c r="M3260">
        <f>((Table1[[#This Row],[launched_at]]/60/60)/24)+DATE(1970,1,1)+(-5/24)</f>
        <v>41982.678946759253</v>
      </c>
      <c r="N3260" t="b">
        <v>1</v>
      </c>
      <c r="O3260">
        <v>75</v>
      </c>
      <c r="P3260" t="b">
        <v>1</v>
      </c>
      <c r="Q3260" t="s">
        <v>8271</v>
      </c>
      <c r="R3260" s="5">
        <f>Table1[[#This Row],[pledged]]/D3260</f>
        <v>1.052142857142857</v>
      </c>
      <c r="S3260" s="6">
        <f>IFERROR(Table1[[#This Row],[pledged]]/Table1[[#This Row],[backers_count]],0)</f>
        <v>98.2</v>
      </c>
      <c r="T3260" s="5" t="s">
        <v>8317</v>
      </c>
      <c r="U3260" s="5" t="s">
        <v>8318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 t="str">
        <f>TEXT(((Table1[[#This Row],[deadline]]/60/60)/24)+DATE(1970,1,1),"mmm")</f>
        <v>Oct</v>
      </c>
      <c r="K3261" s="14" t="str">
        <f>TEXT(((Table1[[#This Row],[deadline]]/60/60)/24)+DATE(1970,1,1),"yyyy")</f>
        <v>2016</v>
      </c>
      <c r="L3261">
        <v>1472753745</v>
      </c>
      <c r="M3261">
        <f>((Table1[[#This Row],[launched_at]]/60/60)/24)+DATE(1970,1,1)+(-5/24)</f>
        <v>42614.552604166667</v>
      </c>
      <c r="N3261" t="b">
        <v>1</v>
      </c>
      <c r="O3261">
        <v>97</v>
      </c>
      <c r="P3261" t="b">
        <v>1</v>
      </c>
      <c r="Q3261" t="s">
        <v>8271</v>
      </c>
      <c r="R3261" s="5">
        <f>Table1[[#This Row],[pledged]]/D3261</f>
        <v>1.0616782608695652</v>
      </c>
      <c r="S3261" s="6">
        <f>IFERROR(Table1[[#This Row],[pledged]]/Table1[[#This Row],[backers_count]],0)</f>
        <v>251.7381443298969</v>
      </c>
      <c r="T3261" s="5" t="s">
        <v>8317</v>
      </c>
      <c r="U3261" s="5" t="s">
        <v>8318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 t="str">
        <f>TEXT(((Table1[[#This Row],[deadline]]/60/60)/24)+DATE(1970,1,1),"mmm")</f>
        <v>Nov</v>
      </c>
      <c r="K3262" s="14" t="str">
        <f>TEXT(((Table1[[#This Row],[deadline]]/60/60)/24)+DATE(1970,1,1),"yyyy")</f>
        <v>2015</v>
      </c>
      <c r="L3262">
        <v>1445875718</v>
      </c>
      <c r="M3262">
        <f>((Table1[[#This Row],[launched_at]]/60/60)/24)+DATE(1970,1,1)+(-5/24)</f>
        <v>42303.464328703696</v>
      </c>
      <c r="N3262" t="b">
        <v>1</v>
      </c>
      <c r="O3262">
        <v>73</v>
      </c>
      <c r="P3262" t="b">
        <v>1</v>
      </c>
      <c r="Q3262" t="s">
        <v>8271</v>
      </c>
      <c r="R3262" s="5">
        <f>Table1[[#This Row],[pledged]]/D3262</f>
        <v>1.0924</v>
      </c>
      <c r="S3262" s="6">
        <f>IFERROR(Table1[[#This Row],[pledged]]/Table1[[#This Row],[backers_count]],0)</f>
        <v>74.821917808219183</v>
      </c>
      <c r="T3262" s="5" t="s">
        <v>8317</v>
      </c>
      <c r="U3262" s="5" t="s">
        <v>8318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 t="str">
        <f>TEXT(((Table1[[#This Row],[deadline]]/60/60)/24)+DATE(1970,1,1),"mmm")</f>
        <v>Jul</v>
      </c>
      <c r="K3263" s="14" t="str">
        <f>TEXT(((Table1[[#This Row],[deadline]]/60/60)/24)+DATE(1970,1,1),"yyyy")</f>
        <v>2015</v>
      </c>
      <c r="L3263">
        <v>1434475476</v>
      </c>
      <c r="M3263">
        <f>((Table1[[#This Row],[launched_at]]/60/60)/24)+DATE(1970,1,1)+(-5/24)</f>
        <v>42171.517083333332</v>
      </c>
      <c r="N3263" t="b">
        <v>1</v>
      </c>
      <c r="O3263">
        <v>49</v>
      </c>
      <c r="P3263" t="b">
        <v>1</v>
      </c>
      <c r="Q3263" t="s">
        <v>8271</v>
      </c>
      <c r="R3263" s="5">
        <f>Table1[[#This Row],[pledged]]/D3263</f>
        <v>1.0045454545454546</v>
      </c>
      <c r="S3263" s="6">
        <f>IFERROR(Table1[[#This Row],[pledged]]/Table1[[#This Row],[backers_count]],0)</f>
        <v>67.65306122448979</v>
      </c>
      <c r="T3263" s="5" t="s">
        <v>8317</v>
      </c>
      <c r="U3263" s="5" t="s">
        <v>8318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 t="str">
        <f>TEXT(((Table1[[#This Row],[deadline]]/60/60)/24)+DATE(1970,1,1),"mmm")</f>
        <v>Dec</v>
      </c>
      <c r="K3264" s="14" t="str">
        <f>TEXT(((Table1[[#This Row],[deadline]]/60/60)/24)+DATE(1970,1,1),"yyyy")</f>
        <v>2014</v>
      </c>
      <c r="L3264">
        <v>1416555262</v>
      </c>
      <c r="M3264">
        <f>((Table1[[#This Row],[launched_at]]/60/60)/24)+DATE(1970,1,1)+(-5/24)</f>
        <v>41964.107199074067</v>
      </c>
      <c r="N3264" t="b">
        <v>1</v>
      </c>
      <c r="O3264">
        <v>134</v>
      </c>
      <c r="P3264" t="b">
        <v>1</v>
      </c>
      <c r="Q3264" t="s">
        <v>8271</v>
      </c>
      <c r="R3264" s="5">
        <f>Table1[[#This Row],[pledged]]/D3264</f>
        <v>1.0304098360655738</v>
      </c>
      <c r="S3264" s="6">
        <f>IFERROR(Table1[[#This Row],[pledged]]/Table1[[#This Row],[backers_count]],0)</f>
        <v>93.81343283582089</v>
      </c>
      <c r="T3264" s="5" t="s">
        <v>8317</v>
      </c>
      <c r="U3264" s="5" t="s">
        <v>8318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 t="str">
        <f>TEXT(((Table1[[#This Row],[deadline]]/60/60)/24)+DATE(1970,1,1),"mmm")</f>
        <v>Oct</v>
      </c>
      <c r="K3265" s="14" t="str">
        <f>TEXT(((Table1[[#This Row],[deadline]]/60/60)/24)+DATE(1970,1,1),"yyyy")</f>
        <v>2015</v>
      </c>
      <c r="L3265">
        <v>1444220588</v>
      </c>
      <c r="M3265">
        <f>((Table1[[#This Row],[launched_at]]/60/60)/24)+DATE(1970,1,1)+(-5/24)</f>
        <v>42284.30773148148</v>
      </c>
      <c r="N3265" t="b">
        <v>1</v>
      </c>
      <c r="O3265">
        <v>68</v>
      </c>
      <c r="P3265" t="b">
        <v>1</v>
      </c>
      <c r="Q3265" t="s">
        <v>8271</v>
      </c>
      <c r="R3265" s="5">
        <f>Table1[[#This Row],[pledged]]/D3265</f>
        <v>1.121664</v>
      </c>
      <c r="S3265" s="6">
        <f>IFERROR(Table1[[#This Row],[pledged]]/Table1[[#This Row],[backers_count]],0)</f>
        <v>41.237647058823526</v>
      </c>
      <c r="T3265" s="5" t="s">
        <v>8317</v>
      </c>
      <c r="U3265" s="5" t="s">
        <v>8318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 t="str">
        <f>TEXT(((Table1[[#This Row],[deadline]]/60/60)/24)+DATE(1970,1,1),"mmm")</f>
        <v>Jan</v>
      </c>
      <c r="K3266" s="14" t="str">
        <f>TEXT(((Table1[[#This Row],[deadline]]/60/60)/24)+DATE(1970,1,1),"yyyy")</f>
        <v>2015</v>
      </c>
      <c r="L3266">
        <v>1421089938</v>
      </c>
      <c r="M3266">
        <f>((Table1[[#This Row],[launched_at]]/60/60)/24)+DATE(1970,1,1)+(-5/24)</f>
        <v>42016.591874999998</v>
      </c>
      <c r="N3266" t="b">
        <v>1</v>
      </c>
      <c r="O3266">
        <v>49</v>
      </c>
      <c r="P3266" t="b">
        <v>1</v>
      </c>
      <c r="Q3266" t="s">
        <v>8271</v>
      </c>
      <c r="R3266" s="5">
        <f>Table1[[#This Row],[pledged]]/D3266</f>
        <v>1.03</v>
      </c>
      <c r="S3266" s="6">
        <f>IFERROR(Table1[[#This Row],[pledged]]/Table1[[#This Row],[backers_count]],0)</f>
        <v>52.551020408163268</v>
      </c>
      <c r="T3266" s="5" t="s">
        <v>8317</v>
      </c>
      <c r="U3266" s="5" t="s">
        <v>8318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 t="str">
        <f>TEXT(((Table1[[#This Row],[deadline]]/60/60)/24)+DATE(1970,1,1),"mmm")</f>
        <v>Dec</v>
      </c>
      <c r="K3267" s="14" t="str">
        <f>TEXT(((Table1[[#This Row],[deadline]]/60/60)/24)+DATE(1970,1,1),"yyyy")</f>
        <v>2015</v>
      </c>
      <c r="L3267">
        <v>1446570315</v>
      </c>
      <c r="M3267">
        <f>((Table1[[#This Row],[launched_at]]/60/60)/24)+DATE(1970,1,1)+(-5/24)</f>
        <v>42311.503645833327</v>
      </c>
      <c r="N3267" t="b">
        <v>1</v>
      </c>
      <c r="O3267">
        <v>63</v>
      </c>
      <c r="P3267" t="b">
        <v>1</v>
      </c>
      <c r="Q3267" t="s">
        <v>8271</v>
      </c>
      <c r="R3267" s="5">
        <f>Table1[[#This Row],[pledged]]/D3267</f>
        <v>1.64</v>
      </c>
      <c r="S3267" s="6">
        <f>IFERROR(Table1[[#This Row],[pledged]]/Table1[[#This Row],[backers_count]],0)</f>
        <v>70.285714285714292</v>
      </c>
      <c r="T3267" s="5" t="s">
        <v>8317</v>
      </c>
      <c r="U3267" s="5" t="s">
        <v>8318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 t="str">
        <f>TEXT(((Table1[[#This Row],[deadline]]/60/60)/24)+DATE(1970,1,1),"mmm")</f>
        <v>Jun</v>
      </c>
      <c r="K3268" s="14" t="str">
        <f>TEXT(((Table1[[#This Row],[deadline]]/60/60)/24)+DATE(1970,1,1),"yyyy")</f>
        <v>2015</v>
      </c>
      <c r="L3268">
        <v>1431435122</v>
      </c>
      <c r="M3268">
        <f>((Table1[[#This Row],[launched_at]]/60/60)/24)+DATE(1970,1,1)+(-5/24)</f>
        <v>42136.32780092593</v>
      </c>
      <c r="N3268" t="b">
        <v>1</v>
      </c>
      <c r="O3268">
        <v>163</v>
      </c>
      <c r="P3268" t="b">
        <v>1</v>
      </c>
      <c r="Q3268" t="s">
        <v>8271</v>
      </c>
      <c r="R3268" s="5">
        <f>Table1[[#This Row],[pledged]]/D3268</f>
        <v>1.3128333333333333</v>
      </c>
      <c r="S3268" s="6">
        <f>IFERROR(Table1[[#This Row],[pledged]]/Table1[[#This Row],[backers_count]],0)</f>
        <v>48.325153374233132</v>
      </c>
      <c r="T3268" s="5" t="s">
        <v>8317</v>
      </c>
      <c r="U3268" s="5" t="s">
        <v>8318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 t="str">
        <f>TEXT(((Table1[[#This Row],[deadline]]/60/60)/24)+DATE(1970,1,1),"mmm")</f>
        <v>Jul</v>
      </c>
      <c r="K3269" s="14" t="str">
        <f>TEXT(((Table1[[#This Row],[deadline]]/60/60)/24)+DATE(1970,1,1),"yyyy")</f>
        <v>2015</v>
      </c>
      <c r="L3269">
        <v>1434564660</v>
      </c>
      <c r="M3269">
        <f>((Table1[[#This Row],[launched_at]]/60/60)/24)+DATE(1970,1,1)+(-5/24)</f>
        <v>42172.549305555549</v>
      </c>
      <c r="N3269" t="b">
        <v>1</v>
      </c>
      <c r="O3269">
        <v>288</v>
      </c>
      <c r="P3269" t="b">
        <v>1</v>
      </c>
      <c r="Q3269" t="s">
        <v>8271</v>
      </c>
      <c r="R3269" s="5">
        <f>Table1[[#This Row],[pledged]]/D3269</f>
        <v>1.0209999999999999</v>
      </c>
      <c r="S3269" s="6">
        <f>IFERROR(Table1[[#This Row],[pledged]]/Table1[[#This Row],[backers_count]],0)</f>
        <v>53.177083333333336</v>
      </c>
      <c r="T3269" s="5" t="s">
        <v>8317</v>
      </c>
      <c r="U3269" s="5" t="s">
        <v>8318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 t="str">
        <f>TEXT(((Table1[[#This Row],[deadline]]/60/60)/24)+DATE(1970,1,1),"mmm")</f>
        <v>Aug</v>
      </c>
      <c r="K3270" s="14" t="str">
        <f>TEXT(((Table1[[#This Row],[deadline]]/60/60)/24)+DATE(1970,1,1),"yyyy")</f>
        <v>2016</v>
      </c>
      <c r="L3270">
        <v>1470692528</v>
      </c>
      <c r="M3270">
        <f>((Table1[[#This Row],[launched_at]]/60/60)/24)+DATE(1970,1,1)+(-5/24)</f>
        <v>42590.695925925924</v>
      </c>
      <c r="N3270" t="b">
        <v>1</v>
      </c>
      <c r="O3270">
        <v>42</v>
      </c>
      <c r="P3270" t="b">
        <v>1</v>
      </c>
      <c r="Q3270" t="s">
        <v>8271</v>
      </c>
      <c r="R3270" s="5">
        <f>Table1[[#This Row],[pledged]]/D3270</f>
        <v>1.28</v>
      </c>
      <c r="S3270" s="6">
        <f>IFERROR(Table1[[#This Row],[pledged]]/Table1[[#This Row],[backers_count]],0)</f>
        <v>60.952380952380949</v>
      </c>
      <c r="T3270" s="5" t="s">
        <v>8317</v>
      </c>
      <c r="U3270" s="5" t="s">
        <v>8318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 t="str">
        <f>TEXT(((Table1[[#This Row],[deadline]]/60/60)/24)+DATE(1970,1,1),"mmm")</f>
        <v>Jun</v>
      </c>
      <c r="K3271" s="14" t="str">
        <f>TEXT(((Table1[[#This Row],[deadline]]/60/60)/24)+DATE(1970,1,1),"yyyy")</f>
        <v>2015</v>
      </c>
      <c r="L3271">
        <v>1431509397</v>
      </c>
      <c r="M3271">
        <f>((Table1[[#This Row],[launched_at]]/60/60)/24)+DATE(1970,1,1)+(-5/24)</f>
        <v>42137.18746527777</v>
      </c>
      <c r="N3271" t="b">
        <v>1</v>
      </c>
      <c r="O3271">
        <v>70</v>
      </c>
      <c r="P3271" t="b">
        <v>1</v>
      </c>
      <c r="Q3271" t="s">
        <v>8271</v>
      </c>
      <c r="R3271" s="5">
        <f>Table1[[#This Row],[pledged]]/D3271</f>
        <v>1.0149999999999999</v>
      </c>
      <c r="S3271" s="6">
        <f>IFERROR(Table1[[#This Row],[pledged]]/Table1[[#This Row],[backers_count]],0)</f>
        <v>116</v>
      </c>
      <c r="T3271" s="5" t="s">
        <v>8317</v>
      </c>
      <c r="U3271" s="5" t="s">
        <v>8318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 t="str">
        <f>TEXT(((Table1[[#This Row],[deadline]]/60/60)/24)+DATE(1970,1,1),"mmm")</f>
        <v>Jul</v>
      </c>
      <c r="K3272" s="14" t="str">
        <f>TEXT(((Table1[[#This Row],[deadline]]/60/60)/24)+DATE(1970,1,1),"yyyy")</f>
        <v>2015</v>
      </c>
      <c r="L3272">
        <v>1434113265</v>
      </c>
      <c r="M3272">
        <f>((Table1[[#This Row],[launched_at]]/60/60)/24)+DATE(1970,1,1)+(-5/24)</f>
        <v>42167.324826388889</v>
      </c>
      <c r="N3272" t="b">
        <v>1</v>
      </c>
      <c r="O3272">
        <v>30</v>
      </c>
      <c r="P3272" t="b">
        <v>1</v>
      </c>
      <c r="Q3272" t="s">
        <v>8271</v>
      </c>
      <c r="R3272" s="5">
        <f>Table1[[#This Row],[pledged]]/D3272</f>
        <v>1.0166666666666666</v>
      </c>
      <c r="S3272" s="6">
        <f>IFERROR(Table1[[#This Row],[pledged]]/Table1[[#This Row],[backers_count]],0)</f>
        <v>61</v>
      </c>
      <c r="T3272" s="5" t="s">
        <v>8317</v>
      </c>
      <c r="U3272" s="5" t="s">
        <v>8318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 t="str">
        <f>TEXT(((Table1[[#This Row],[deadline]]/60/60)/24)+DATE(1970,1,1),"mmm")</f>
        <v>Nov</v>
      </c>
      <c r="K3273" s="14" t="str">
        <f>TEXT(((Table1[[#This Row],[deadline]]/60/60)/24)+DATE(1970,1,1),"yyyy")</f>
        <v>2014</v>
      </c>
      <c r="L3273">
        <v>1412332175</v>
      </c>
      <c r="M3273">
        <f>((Table1[[#This Row],[launched_at]]/60/60)/24)+DATE(1970,1,1)+(-5/24)</f>
        <v>41915.22887731481</v>
      </c>
      <c r="N3273" t="b">
        <v>1</v>
      </c>
      <c r="O3273">
        <v>51</v>
      </c>
      <c r="P3273" t="b">
        <v>1</v>
      </c>
      <c r="Q3273" t="s">
        <v>8271</v>
      </c>
      <c r="R3273" s="5">
        <f>Table1[[#This Row],[pledged]]/D3273</f>
        <v>1.3</v>
      </c>
      <c r="S3273" s="6">
        <f>IFERROR(Table1[[#This Row],[pledged]]/Table1[[#This Row],[backers_count]],0)</f>
        <v>38.235294117647058</v>
      </c>
      <c r="T3273" s="5" t="s">
        <v>8317</v>
      </c>
      <c r="U3273" s="5" t="s">
        <v>8318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 t="str">
        <f>TEXT(((Table1[[#This Row],[deadline]]/60/60)/24)+DATE(1970,1,1),"mmm")</f>
        <v>Nov</v>
      </c>
      <c r="K3274" s="14" t="str">
        <f>TEXT(((Table1[[#This Row],[deadline]]/60/60)/24)+DATE(1970,1,1),"yyyy")</f>
        <v>2015</v>
      </c>
      <c r="L3274">
        <v>1444219209</v>
      </c>
      <c r="M3274">
        <f>((Table1[[#This Row],[launched_at]]/60/60)/24)+DATE(1970,1,1)+(-5/24)</f>
        <v>42284.291770833333</v>
      </c>
      <c r="N3274" t="b">
        <v>1</v>
      </c>
      <c r="O3274">
        <v>145</v>
      </c>
      <c r="P3274" t="b">
        <v>1</v>
      </c>
      <c r="Q3274" t="s">
        <v>8271</v>
      </c>
      <c r="R3274" s="5">
        <f>Table1[[#This Row],[pledged]]/D3274</f>
        <v>1.5443</v>
      </c>
      <c r="S3274" s="6">
        <f>IFERROR(Table1[[#This Row],[pledged]]/Table1[[#This Row],[backers_count]],0)</f>
        <v>106.50344827586207</v>
      </c>
      <c r="T3274" s="5" t="s">
        <v>8317</v>
      </c>
      <c r="U3274" s="5" t="s">
        <v>8318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 t="str">
        <f>TEXT(((Table1[[#This Row],[deadline]]/60/60)/24)+DATE(1970,1,1),"mmm")</f>
        <v>Sep</v>
      </c>
      <c r="K3275" s="14" t="str">
        <f>TEXT(((Table1[[#This Row],[deadline]]/60/60)/24)+DATE(1970,1,1),"yyyy")</f>
        <v>2016</v>
      </c>
      <c r="L3275">
        <v>1472498042</v>
      </c>
      <c r="M3275">
        <f>((Table1[[#This Row],[launched_at]]/60/60)/24)+DATE(1970,1,1)+(-5/24)</f>
        <v>42611.5930787037</v>
      </c>
      <c r="N3275" t="b">
        <v>1</v>
      </c>
      <c r="O3275">
        <v>21</v>
      </c>
      <c r="P3275" t="b">
        <v>1</v>
      </c>
      <c r="Q3275" t="s">
        <v>8271</v>
      </c>
      <c r="R3275" s="5">
        <f>Table1[[#This Row],[pledged]]/D3275</f>
        <v>1.0740000000000001</v>
      </c>
      <c r="S3275" s="6">
        <f>IFERROR(Table1[[#This Row],[pledged]]/Table1[[#This Row],[backers_count]],0)</f>
        <v>204.57142857142858</v>
      </c>
      <c r="T3275" s="5" t="s">
        <v>8317</v>
      </c>
      <c r="U3275" s="5" t="s">
        <v>8318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 t="str">
        <f>TEXT(((Table1[[#This Row],[deadline]]/60/60)/24)+DATE(1970,1,1),"mmm")</f>
        <v>Mar</v>
      </c>
      <c r="K3276" s="14" t="str">
        <f>TEXT(((Table1[[#This Row],[deadline]]/60/60)/24)+DATE(1970,1,1),"yyyy")</f>
        <v>2016</v>
      </c>
      <c r="L3276">
        <v>1454259272</v>
      </c>
      <c r="M3276">
        <f>((Table1[[#This Row],[launched_at]]/60/60)/24)+DATE(1970,1,1)+(-5/24)</f>
        <v>42400.496203703697</v>
      </c>
      <c r="N3276" t="b">
        <v>1</v>
      </c>
      <c r="O3276">
        <v>286</v>
      </c>
      <c r="P3276" t="b">
        <v>1</v>
      </c>
      <c r="Q3276" t="s">
        <v>8271</v>
      </c>
      <c r="R3276" s="5">
        <f>Table1[[#This Row],[pledged]]/D3276</f>
        <v>1.0132258064516129</v>
      </c>
      <c r="S3276" s="6">
        <f>IFERROR(Table1[[#This Row],[pledged]]/Table1[[#This Row],[backers_count]],0)</f>
        <v>54.912587412587413</v>
      </c>
      <c r="T3276" s="5" t="s">
        <v>8317</v>
      </c>
      <c r="U3276" s="5" t="s">
        <v>8318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 t="str">
        <f>TEXT(((Table1[[#This Row],[deadline]]/60/60)/24)+DATE(1970,1,1),"mmm")</f>
        <v>Feb</v>
      </c>
      <c r="K3277" s="14" t="str">
        <f>TEXT(((Table1[[#This Row],[deadline]]/60/60)/24)+DATE(1970,1,1),"yyyy")</f>
        <v>2015</v>
      </c>
      <c r="L3277">
        <v>1421183271</v>
      </c>
      <c r="M3277">
        <f>((Table1[[#This Row],[launched_at]]/60/60)/24)+DATE(1970,1,1)+(-5/24)</f>
        <v>42017.672118055554</v>
      </c>
      <c r="N3277" t="b">
        <v>1</v>
      </c>
      <c r="O3277">
        <v>12</v>
      </c>
      <c r="P3277" t="b">
        <v>1</v>
      </c>
      <c r="Q3277" t="s">
        <v>8271</v>
      </c>
      <c r="R3277" s="5">
        <f>Table1[[#This Row],[pledged]]/D3277</f>
        <v>1.0027777777777778</v>
      </c>
      <c r="S3277" s="6">
        <f>IFERROR(Table1[[#This Row],[pledged]]/Table1[[#This Row],[backers_count]],0)</f>
        <v>150.41666666666666</v>
      </c>
      <c r="T3277" s="5" t="s">
        <v>8317</v>
      </c>
      <c r="U3277" s="5" t="s">
        <v>8318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 t="str">
        <f>TEXT(((Table1[[#This Row],[deadline]]/60/60)/24)+DATE(1970,1,1),"mmm")</f>
        <v>Apr</v>
      </c>
      <c r="K3278" s="14" t="str">
        <f>TEXT(((Table1[[#This Row],[deadline]]/60/60)/24)+DATE(1970,1,1),"yyyy")</f>
        <v>2016</v>
      </c>
      <c r="L3278">
        <v>1456526879</v>
      </c>
      <c r="M3278">
        <f>((Table1[[#This Row],[launched_at]]/60/60)/24)+DATE(1970,1,1)+(-5/24)</f>
        <v>42426.741655092592</v>
      </c>
      <c r="N3278" t="b">
        <v>1</v>
      </c>
      <c r="O3278">
        <v>100</v>
      </c>
      <c r="P3278" t="b">
        <v>1</v>
      </c>
      <c r="Q3278" t="s">
        <v>8271</v>
      </c>
      <c r="R3278" s="5">
        <f>Table1[[#This Row],[pledged]]/D3278</f>
        <v>1.1684444444444444</v>
      </c>
      <c r="S3278" s="6">
        <f>IFERROR(Table1[[#This Row],[pledged]]/Table1[[#This Row],[backers_count]],0)</f>
        <v>52.58</v>
      </c>
      <c r="T3278" s="5" t="s">
        <v>8317</v>
      </c>
      <c r="U3278" s="5" t="s">
        <v>8318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 t="str">
        <f>TEXT(((Table1[[#This Row],[deadline]]/60/60)/24)+DATE(1970,1,1),"mmm")</f>
        <v>Nov</v>
      </c>
      <c r="K3279" s="14" t="str">
        <f>TEXT(((Table1[[#This Row],[deadline]]/60/60)/24)+DATE(1970,1,1),"yyyy")</f>
        <v>2014</v>
      </c>
      <c r="L3279">
        <v>1413735806</v>
      </c>
      <c r="M3279">
        <f>((Table1[[#This Row],[launched_at]]/60/60)/24)+DATE(1970,1,1)+(-5/24)</f>
        <v>41931.474606481483</v>
      </c>
      <c r="N3279" t="b">
        <v>1</v>
      </c>
      <c r="O3279">
        <v>100</v>
      </c>
      <c r="P3279" t="b">
        <v>1</v>
      </c>
      <c r="Q3279" t="s">
        <v>8271</v>
      </c>
      <c r="R3279" s="5">
        <f>Table1[[#This Row],[pledged]]/D3279</f>
        <v>1.0860000000000001</v>
      </c>
      <c r="S3279" s="6">
        <f>IFERROR(Table1[[#This Row],[pledged]]/Table1[[#This Row],[backers_count]],0)</f>
        <v>54.3</v>
      </c>
      <c r="T3279" s="5" t="s">
        <v>8317</v>
      </c>
      <c r="U3279" s="5" t="s">
        <v>8318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 t="str">
        <f>TEXT(((Table1[[#This Row],[deadline]]/60/60)/24)+DATE(1970,1,1),"mmm")</f>
        <v>May</v>
      </c>
      <c r="K3280" s="14" t="str">
        <f>TEXT(((Table1[[#This Row],[deadline]]/60/60)/24)+DATE(1970,1,1),"yyyy")</f>
        <v>2015</v>
      </c>
      <c r="L3280">
        <v>1430425303</v>
      </c>
      <c r="M3280">
        <f>((Table1[[#This Row],[launched_at]]/60/60)/24)+DATE(1970,1,1)+(-5/24)</f>
        <v>42124.640081018515</v>
      </c>
      <c r="N3280" t="b">
        <v>1</v>
      </c>
      <c r="O3280">
        <v>34</v>
      </c>
      <c r="P3280" t="b">
        <v>1</v>
      </c>
      <c r="Q3280" t="s">
        <v>8271</v>
      </c>
      <c r="R3280" s="5">
        <f>Table1[[#This Row],[pledged]]/D3280</f>
        <v>1.034</v>
      </c>
      <c r="S3280" s="6">
        <f>IFERROR(Table1[[#This Row],[pledged]]/Table1[[#This Row],[backers_count]],0)</f>
        <v>76.029411764705884</v>
      </c>
      <c r="T3280" s="5" t="s">
        <v>8317</v>
      </c>
      <c r="U3280" s="5" t="s">
        <v>8318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 t="str">
        <f>TEXT(((Table1[[#This Row],[deadline]]/60/60)/24)+DATE(1970,1,1),"mmm")</f>
        <v>Apr</v>
      </c>
      <c r="K3281" s="14" t="str">
        <f>TEXT(((Table1[[#This Row],[deadline]]/60/60)/24)+DATE(1970,1,1),"yyyy")</f>
        <v>2016</v>
      </c>
      <c r="L3281">
        <v>1456885659</v>
      </c>
      <c r="M3281">
        <f>((Table1[[#This Row],[launched_at]]/60/60)/24)+DATE(1970,1,1)+(-5/24)</f>
        <v>42430.894201388881</v>
      </c>
      <c r="N3281" t="b">
        <v>0</v>
      </c>
      <c r="O3281">
        <v>63</v>
      </c>
      <c r="P3281" t="b">
        <v>1</v>
      </c>
      <c r="Q3281" t="s">
        <v>8271</v>
      </c>
      <c r="R3281" s="5">
        <f>Table1[[#This Row],[pledged]]/D3281</f>
        <v>1.1427586206896552</v>
      </c>
      <c r="S3281" s="6">
        <f>IFERROR(Table1[[#This Row],[pledged]]/Table1[[#This Row],[backers_count]],0)</f>
        <v>105.2063492063492</v>
      </c>
      <c r="T3281" s="5" t="s">
        <v>8317</v>
      </c>
      <c r="U3281" s="5" t="s">
        <v>8318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 t="str">
        <f>TEXT(((Table1[[#This Row],[deadline]]/60/60)/24)+DATE(1970,1,1),"mmm")</f>
        <v>Jun</v>
      </c>
      <c r="K3282" s="14" t="str">
        <f>TEXT(((Table1[[#This Row],[deadline]]/60/60)/24)+DATE(1970,1,1),"yyyy")</f>
        <v>2015</v>
      </c>
      <c r="L3282">
        <v>1430158198</v>
      </c>
      <c r="M3282">
        <f>((Table1[[#This Row],[launched_at]]/60/60)/24)+DATE(1970,1,1)+(-5/24)</f>
        <v>42121.548587962963</v>
      </c>
      <c r="N3282" t="b">
        <v>0</v>
      </c>
      <c r="O3282">
        <v>30</v>
      </c>
      <c r="P3282" t="b">
        <v>1</v>
      </c>
      <c r="Q3282" t="s">
        <v>8271</v>
      </c>
      <c r="R3282" s="5">
        <f>Table1[[#This Row],[pledged]]/D3282</f>
        <v>1.03</v>
      </c>
      <c r="S3282" s="6">
        <f>IFERROR(Table1[[#This Row],[pledged]]/Table1[[#This Row],[backers_count]],0)</f>
        <v>68.666666666666671</v>
      </c>
      <c r="T3282" s="5" t="s">
        <v>8317</v>
      </c>
      <c r="U3282" s="5" t="s">
        <v>8318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 t="str">
        <f>TEXT(((Table1[[#This Row],[deadline]]/60/60)/24)+DATE(1970,1,1),"mmm")</f>
        <v>Sep</v>
      </c>
      <c r="K3283" s="14" t="str">
        <f>TEXT(((Table1[[#This Row],[deadline]]/60/60)/24)+DATE(1970,1,1),"yyyy")</f>
        <v>2015</v>
      </c>
      <c r="L3283">
        <v>1438561705</v>
      </c>
      <c r="M3283">
        <f>((Table1[[#This Row],[launched_at]]/60/60)/24)+DATE(1970,1,1)+(-5/24)</f>
        <v>42218.811400462961</v>
      </c>
      <c r="N3283" t="b">
        <v>0</v>
      </c>
      <c r="O3283">
        <v>47</v>
      </c>
      <c r="P3283" t="b">
        <v>1</v>
      </c>
      <c r="Q3283" t="s">
        <v>8271</v>
      </c>
      <c r="R3283" s="5">
        <f>Table1[[#This Row],[pledged]]/D3283</f>
        <v>1.216</v>
      </c>
      <c r="S3283" s="6">
        <f>IFERROR(Table1[[#This Row],[pledged]]/Table1[[#This Row],[backers_count]],0)</f>
        <v>129.36170212765958</v>
      </c>
      <c r="T3283" s="5" t="s">
        <v>8317</v>
      </c>
      <c r="U3283" s="5" t="s">
        <v>8318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 t="str">
        <f>TEXT(((Table1[[#This Row],[deadline]]/60/60)/24)+DATE(1970,1,1),"mmm")</f>
        <v>Apr</v>
      </c>
      <c r="K3284" s="14" t="str">
        <f>TEXT(((Table1[[#This Row],[deadline]]/60/60)/24)+DATE(1970,1,1),"yyyy")</f>
        <v>2016</v>
      </c>
      <c r="L3284">
        <v>1458103188</v>
      </c>
      <c r="M3284">
        <f>((Table1[[#This Row],[launched_at]]/60/60)/24)+DATE(1970,1,1)+(-5/24)</f>
        <v>42444.985972222225</v>
      </c>
      <c r="N3284" t="b">
        <v>0</v>
      </c>
      <c r="O3284">
        <v>237</v>
      </c>
      <c r="P3284" t="b">
        <v>1</v>
      </c>
      <c r="Q3284" t="s">
        <v>8271</v>
      </c>
      <c r="R3284" s="5">
        <f>Table1[[#This Row],[pledged]]/D3284</f>
        <v>1.026467741935484</v>
      </c>
      <c r="S3284" s="6">
        <f>IFERROR(Table1[[#This Row],[pledged]]/Table1[[#This Row],[backers_count]],0)</f>
        <v>134.26371308016877</v>
      </c>
      <c r="T3284" s="5" t="s">
        <v>8317</v>
      </c>
      <c r="U3284" s="5" t="s">
        <v>8318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 t="str">
        <f>TEXT(((Table1[[#This Row],[deadline]]/60/60)/24)+DATE(1970,1,1),"mmm")</f>
        <v>Feb</v>
      </c>
      <c r="K3285" s="14" t="str">
        <f>TEXT(((Table1[[#This Row],[deadline]]/60/60)/24)+DATE(1970,1,1),"yyyy")</f>
        <v>2016</v>
      </c>
      <c r="L3285">
        <v>1452448298</v>
      </c>
      <c r="M3285">
        <f>((Table1[[#This Row],[launched_at]]/60/60)/24)+DATE(1970,1,1)+(-5/24)</f>
        <v>42379.535856481474</v>
      </c>
      <c r="N3285" t="b">
        <v>0</v>
      </c>
      <c r="O3285">
        <v>47</v>
      </c>
      <c r="P3285" t="b">
        <v>1</v>
      </c>
      <c r="Q3285" t="s">
        <v>8271</v>
      </c>
      <c r="R3285" s="5">
        <f>Table1[[#This Row],[pledged]]/D3285</f>
        <v>1.0475000000000001</v>
      </c>
      <c r="S3285" s="6">
        <f>IFERROR(Table1[[#This Row],[pledged]]/Table1[[#This Row],[backers_count]],0)</f>
        <v>17.829787234042552</v>
      </c>
      <c r="T3285" s="5" t="s">
        <v>8317</v>
      </c>
      <c r="U3285" s="5" t="s">
        <v>8318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 t="str">
        <f>TEXT(((Table1[[#This Row],[deadline]]/60/60)/24)+DATE(1970,1,1),"mmm")</f>
        <v>Jan</v>
      </c>
      <c r="K3286" s="14" t="str">
        <f>TEXT(((Table1[[#This Row],[deadline]]/60/60)/24)+DATE(1970,1,1),"yyyy")</f>
        <v>2016</v>
      </c>
      <c r="L3286">
        <v>1452546853</v>
      </c>
      <c r="M3286">
        <f>((Table1[[#This Row],[launched_at]]/60/60)/24)+DATE(1970,1,1)+(-5/24)</f>
        <v>42380.676539351851</v>
      </c>
      <c r="N3286" t="b">
        <v>0</v>
      </c>
      <c r="O3286">
        <v>15</v>
      </c>
      <c r="P3286" t="b">
        <v>1</v>
      </c>
      <c r="Q3286" t="s">
        <v>8271</v>
      </c>
      <c r="R3286" s="5">
        <f>Table1[[#This Row],[pledged]]/D3286</f>
        <v>1.016</v>
      </c>
      <c r="S3286" s="6">
        <f>IFERROR(Table1[[#This Row],[pledged]]/Table1[[#This Row],[backers_count]],0)</f>
        <v>203.2</v>
      </c>
      <c r="T3286" s="5" t="s">
        <v>8317</v>
      </c>
      <c r="U3286" s="5" t="s">
        <v>8318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 t="str">
        <f>TEXT(((Table1[[#This Row],[deadline]]/60/60)/24)+DATE(1970,1,1),"mmm")</f>
        <v>Feb</v>
      </c>
      <c r="K3287" s="14" t="str">
        <f>TEXT(((Table1[[#This Row],[deadline]]/60/60)/24)+DATE(1970,1,1),"yyyy")</f>
        <v>2017</v>
      </c>
      <c r="L3287">
        <v>1485556626</v>
      </c>
      <c r="M3287">
        <f>((Table1[[#This Row],[launched_at]]/60/60)/24)+DATE(1970,1,1)+(-5/24)</f>
        <v>42762.734097222223</v>
      </c>
      <c r="N3287" t="b">
        <v>0</v>
      </c>
      <c r="O3287">
        <v>81</v>
      </c>
      <c r="P3287" t="b">
        <v>1</v>
      </c>
      <c r="Q3287" t="s">
        <v>8271</v>
      </c>
      <c r="R3287" s="5">
        <f>Table1[[#This Row],[pledged]]/D3287</f>
        <v>1.1210242048409682</v>
      </c>
      <c r="S3287" s="6">
        <f>IFERROR(Table1[[#This Row],[pledged]]/Table1[[#This Row],[backers_count]],0)</f>
        <v>69.18518518518519</v>
      </c>
      <c r="T3287" s="5" t="s">
        <v>8317</v>
      </c>
      <c r="U3287" s="5" t="s">
        <v>8318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 t="str">
        <f>TEXT(((Table1[[#This Row],[deadline]]/60/60)/24)+DATE(1970,1,1),"mmm")</f>
        <v>Aug</v>
      </c>
      <c r="K3288" s="14" t="str">
        <f>TEXT(((Table1[[#This Row],[deadline]]/60/60)/24)+DATE(1970,1,1),"yyyy")</f>
        <v>2016</v>
      </c>
      <c r="L3288">
        <v>1468699782</v>
      </c>
      <c r="M3288">
        <f>((Table1[[#This Row],[launched_at]]/60/60)/24)+DATE(1970,1,1)+(-5/24)</f>
        <v>42567.631736111107</v>
      </c>
      <c r="N3288" t="b">
        <v>0</v>
      </c>
      <c r="O3288">
        <v>122</v>
      </c>
      <c r="P3288" t="b">
        <v>1</v>
      </c>
      <c r="Q3288" t="s">
        <v>8271</v>
      </c>
      <c r="R3288" s="5">
        <f>Table1[[#This Row],[pledged]]/D3288</f>
        <v>1.0176666666666667</v>
      </c>
      <c r="S3288" s="6">
        <f>IFERROR(Table1[[#This Row],[pledged]]/Table1[[#This Row],[backers_count]],0)</f>
        <v>125.12295081967213</v>
      </c>
      <c r="T3288" s="5" t="s">
        <v>8317</v>
      </c>
      <c r="U3288" s="5" t="s">
        <v>8318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 t="str">
        <f>TEXT(((Table1[[#This Row],[deadline]]/60/60)/24)+DATE(1970,1,1),"mmm")</f>
        <v>Nov</v>
      </c>
      <c r="K3289" s="14" t="str">
        <f>TEXT(((Table1[[#This Row],[deadline]]/60/60)/24)+DATE(1970,1,1),"yyyy")</f>
        <v>2015</v>
      </c>
      <c r="L3289">
        <v>1446573628</v>
      </c>
      <c r="M3289">
        <f>((Table1[[#This Row],[launched_at]]/60/60)/24)+DATE(1970,1,1)+(-5/24)</f>
        <v>42311.541990740741</v>
      </c>
      <c r="N3289" t="b">
        <v>0</v>
      </c>
      <c r="O3289">
        <v>34</v>
      </c>
      <c r="P3289" t="b">
        <v>1</v>
      </c>
      <c r="Q3289" t="s">
        <v>8271</v>
      </c>
      <c r="R3289" s="5">
        <f>Table1[[#This Row],[pledged]]/D3289</f>
        <v>1</v>
      </c>
      <c r="S3289" s="6">
        <f>IFERROR(Table1[[#This Row],[pledged]]/Table1[[#This Row],[backers_count]],0)</f>
        <v>73.529411764705884</v>
      </c>
      <c r="T3289" s="5" t="s">
        <v>8317</v>
      </c>
      <c r="U3289" s="5" t="s">
        <v>8318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 t="str">
        <f>TEXT(((Table1[[#This Row],[deadline]]/60/60)/24)+DATE(1970,1,1),"mmm")</f>
        <v>Jun</v>
      </c>
      <c r="K3290" s="14" t="str">
        <f>TEXT(((Table1[[#This Row],[deadline]]/60/60)/24)+DATE(1970,1,1),"yyyy")</f>
        <v>2016</v>
      </c>
      <c r="L3290">
        <v>1463337315</v>
      </c>
      <c r="M3290">
        <f>((Table1[[#This Row],[launched_at]]/60/60)/24)+DATE(1970,1,1)+(-5/24)</f>
        <v>42505.566145833327</v>
      </c>
      <c r="N3290" t="b">
        <v>0</v>
      </c>
      <c r="O3290">
        <v>207</v>
      </c>
      <c r="P3290" t="b">
        <v>1</v>
      </c>
      <c r="Q3290" t="s">
        <v>8271</v>
      </c>
      <c r="R3290" s="5">
        <f>Table1[[#This Row],[pledged]]/D3290</f>
        <v>1.0026489999999999</v>
      </c>
      <c r="S3290" s="6">
        <f>IFERROR(Table1[[#This Row],[pledged]]/Table1[[#This Row],[backers_count]],0)</f>
        <v>48.437149758454105</v>
      </c>
      <c r="T3290" s="5" t="s">
        <v>8317</v>
      </c>
      <c r="U3290" s="5" t="s">
        <v>8318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 t="str">
        <f>TEXT(((Table1[[#This Row],[deadline]]/60/60)/24)+DATE(1970,1,1),"mmm")</f>
        <v>Feb</v>
      </c>
      <c r="K3291" s="14" t="str">
        <f>TEXT(((Table1[[#This Row],[deadline]]/60/60)/24)+DATE(1970,1,1),"yyyy")</f>
        <v>2017</v>
      </c>
      <c r="L3291">
        <v>1485161402</v>
      </c>
      <c r="M3291">
        <f>((Table1[[#This Row],[launched_at]]/60/60)/24)+DATE(1970,1,1)+(-5/24)</f>
        <v>42758.159745370365</v>
      </c>
      <c r="N3291" t="b">
        <v>0</v>
      </c>
      <c r="O3291">
        <v>25</v>
      </c>
      <c r="P3291" t="b">
        <v>1</v>
      </c>
      <c r="Q3291" t="s">
        <v>8271</v>
      </c>
      <c r="R3291" s="5">
        <f>Table1[[#This Row],[pledged]]/D3291</f>
        <v>1.3304200000000002</v>
      </c>
      <c r="S3291" s="6">
        <f>IFERROR(Table1[[#This Row],[pledged]]/Table1[[#This Row],[backers_count]],0)</f>
        <v>26.608400000000003</v>
      </c>
      <c r="T3291" s="5" t="s">
        <v>8317</v>
      </c>
      <c r="U3291" s="5" t="s">
        <v>8318</v>
      </c>
    </row>
    <row r="3292" spans="1:21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 t="str">
        <f>TEXT(((Table1[[#This Row],[deadline]]/60/60)/24)+DATE(1970,1,1),"mmm")</f>
        <v>Mar</v>
      </c>
      <c r="K3292" s="14" t="str">
        <f>TEXT(((Table1[[#This Row],[deadline]]/60/60)/24)+DATE(1970,1,1),"yyyy")</f>
        <v>2017</v>
      </c>
      <c r="L3292">
        <v>1486642891</v>
      </c>
      <c r="M3292">
        <f>((Table1[[#This Row],[launched_at]]/60/60)/24)+DATE(1970,1,1)+(-5/24)</f>
        <v>42775.306608796294</v>
      </c>
      <c r="N3292" t="b">
        <v>0</v>
      </c>
      <c r="O3292">
        <v>72</v>
      </c>
      <c r="P3292" t="b">
        <v>1</v>
      </c>
      <c r="Q3292" t="s">
        <v>8271</v>
      </c>
      <c r="R3292" s="5">
        <f>Table1[[#This Row],[pledged]]/D3292</f>
        <v>1.212</v>
      </c>
      <c r="S3292" s="6">
        <f>IFERROR(Table1[[#This Row],[pledged]]/Table1[[#This Row],[backers_count]],0)</f>
        <v>33.666666666666664</v>
      </c>
      <c r="T3292" s="5" t="s">
        <v>8317</v>
      </c>
      <c r="U3292" s="5" t="s">
        <v>8318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 t="str">
        <f>TEXT(((Table1[[#This Row],[deadline]]/60/60)/24)+DATE(1970,1,1),"mmm")</f>
        <v>Sep</v>
      </c>
      <c r="K3293" s="14" t="str">
        <f>TEXT(((Table1[[#This Row],[deadline]]/60/60)/24)+DATE(1970,1,1),"yyyy")</f>
        <v>2015</v>
      </c>
      <c r="L3293">
        <v>1439743900</v>
      </c>
      <c r="M3293">
        <f>((Table1[[#This Row],[launched_at]]/60/60)/24)+DATE(1970,1,1)+(-5/24)</f>
        <v>42232.494212962956</v>
      </c>
      <c r="N3293" t="b">
        <v>0</v>
      </c>
      <c r="O3293">
        <v>14</v>
      </c>
      <c r="P3293" t="b">
        <v>1</v>
      </c>
      <c r="Q3293" t="s">
        <v>8271</v>
      </c>
      <c r="R3293" s="5">
        <f>Table1[[#This Row],[pledged]]/D3293</f>
        <v>1.1399999999999999</v>
      </c>
      <c r="S3293" s="6">
        <f>IFERROR(Table1[[#This Row],[pledged]]/Table1[[#This Row],[backers_count]],0)</f>
        <v>40.714285714285715</v>
      </c>
      <c r="T3293" s="5" t="s">
        <v>8317</v>
      </c>
      <c r="U3293" s="5" t="s">
        <v>8318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 t="str">
        <f>TEXT(((Table1[[#This Row],[deadline]]/60/60)/24)+DATE(1970,1,1),"mmm")</f>
        <v>Dec</v>
      </c>
      <c r="K3294" s="14" t="str">
        <f>TEXT(((Table1[[#This Row],[deadline]]/60/60)/24)+DATE(1970,1,1),"yyyy")</f>
        <v>2015</v>
      </c>
      <c r="L3294">
        <v>1444069748</v>
      </c>
      <c r="M3294">
        <f>((Table1[[#This Row],[launched_at]]/60/60)/24)+DATE(1970,1,1)+(-5/24)</f>
        <v>42282.561898148146</v>
      </c>
      <c r="N3294" t="b">
        <v>0</v>
      </c>
      <c r="O3294">
        <v>15</v>
      </c>
      <c r="P3294" t="b">
        <v>1</v>
      </c>
      <c r="Q3294" t="s">
        <v>8271</v>
      </c>
      <c r="R3294" s="5">
        <f>Table1[[#This Row],[pledged]]/D3294</f>
        <v>2.8613861386138613</v>
      </c>
      <c r="S3294" s="6">
        <f>IFERROR(Table1[[#This Row],[pledged]]/Table1[[#This Row],[backers_count]],0)</f>
        <v>19.266666666666666</v>
      </c>
      <c r="T3294" s="5" t="s">
        <v>8317</v>
      </c>
      <c r="U3294" s="5" t="s">
        <v>8318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 t="str">
        <f>TEXT(((Table1[[#This Row],[deadline]]/60/60)/24)+DATE(1970,1,1),"mmm")</f>
        <v>Mar</v>
      </c>
      <c r="K3295" s="14" t="str">
        <f>TEXT(((Table1[[#This Row],[deadline]]/60/60)/24)+DATE(1970,1,1),"yyyy")</f>
        <v>2017</v>
      </c>
      <c r="L3295">
        <v>1486030352</v>
      </c>
      <c r="M3295">
        <f>((Table1[[#This Row],[launched_at]]/60/60)/24)+DATE(1970,1,1)+(-5/24)</f>
        <v>42768.217037037037</v>
      </c>
      <c r="N3295" t="b">
        <v>0</v>
      </c>
      <c r="O3295">
        <v>91</v>
      </c>
      <c r="P3295" t="b">
        <v>1</v>
      </c>
      <c r="Q3295" t="s">
        <v>8271</v>
      </c>
      <c r="R3295" s="5">
        <f>Table1[[#This Row],[pledged]]/D3295</f>
        <v>1.7044444444444444</v>
      </c>
      <c r="S3295" s="6">
        <f>IFERROR(Table1[[#This Row],[pledged]]/Table1[[#This Row],[backers_count]],0)</f>
        <v>84.285714285714292</v>
      </c>
      <c r="T3295" s="5" t="s">
        <v>8317</v>
      </c>
      <c r="U3295" s="5" t="s">
        <v>8318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 t="str">
        <f>TEXT(((Table1[[#This Row],[deadline]]/60/60)/24)+DATE(1970,1,1),"mmm")</f>
        <v>Jun</v>
      </c>
      <c r="K3296" s="14" t="str">
        <f>TEXT(((Table1[[#This Row],[deadline]]/60/60)/24)+DATE(1970,1,1),"yyyy")</f>
        <v>2015</v>
      </c>
      <c r="L3296">
        <v>1431867554</v>
      </c>
      <c r="M3296">
        <f>((Table1[[#This Row],[launched_at]]/60/60)/24)+DATE(1970,1,1)+(-5/24)</f>
        <v>42141.33280092592</v>
      </c>
      <c r="N3296" t="b">
        <v>0</v>
      </c>
      <c r="O3296">
        <v>24</v>
      </c>
      <c r="P3296" t="b">
        <v>1</v>
      </c>
      <c r="Q3296" t="s">
        <v>8271</v>
      </c>
      <c r="R3296" s="5">
        <f>Table1[[#This Row],[pledged]]/D3296</f>
        <v>1.1833333333333333</v>
      </c>
      <c r="S3296" s="6">
        <f>IFERROR(Table1[[#This Row],[pledged]]/Table1[[#This Row],[backers_count]],0)</f>
        <v>29.583333333333332</v>
      </c>
      <c r="T3296" s="5" t="s">
        <v>8317</v>
      </c>
      <c r="U3296" s="5" t="s">
        <v>8318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 t="str">
        <f>TEXT(((Table1[[#This Row],[deadline]]/60/60)/24)+DATE(1970,1,1),"mmm")</f>
        <v>Sep</v>
      </c>
      <c r="K3297" s="14" t="str">
        <f>TEXT(((Table1[[#This Row],[deadline]]/60/60)/24)+DATE(1970,1,1),"yyyy")</f>
        <v>2016</v>
      </c>
      <c r="L3297">
        <v>1472294229</v>
      </c>
      <c r="M3297">
        <f>((Table1[[#This Row],[launched_at]]/60/60)/24)+DATE(1970,1,1)+(-5/24)</f>
        <v>42609.234131944446</v>
      </c>
      <c r="N3297" t="b">
        <v>0</v>
      </c>
      <c r="O3297">
        <v>27</v>
      </c>
      <c r="P3297" t="b">
        <v>1</v>
      </c>
      <c r="Q3297" t="s">
        <v>8271</v>
      </c>
      <c r="R3297" s="5">
        <f>Table1[[#This Row],[pledged]]/D3297</f>
        <v>1.0285857142857142</v>
      </c>
      <c r="S3297" s="6">
        <f>IFERROR(Table1[[#This Row],[pledged]]/Table1[[#This Row],[backers_count]],0)</f>
        <v>26.667037037037037</v>
      </c>
      <c r="T3297" s="5" t="s">
        <v>8317</v>
      </c>
      <c r="U3297" s="5" t="s">
        <v>8318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 t="str">
        <f>TEXT(((Table1[[#This Row],[deadline]]/60/60)/24)+DATE(1970,1,1),"mmm")</f>
        <v>Nov</v>
      </c>
      <c r="K3298" s="14" t="str">
        <f>TEXT(((Table1[[#This Row],[deadline]]/60/60)/24)+DATE(1970,1,1),"yyyy")</f>
        <v>2015</v>
      </c>
      <c r="L3298">
        <v>1446401372</v>
      </c>
      <c r="M3298">
        <f>((Table1[[#This Row],[launched_at]]/60/60)/24)+DATE(1970,1,1)+(-5/24)</f>
        <v>42309.54828703704</v>
      </c>
      <c r="N3298" t="b">
        <v>0</v>
      </c>
      <c r="O3298">
        <v>47</v>
      </c>
      <c r="P3298" t="b">
        <v>1</v>
      </c>
      <c r="Q3298" t="s">
        <v>8271</v>
      </c>
      <c r="R3298" s="5">
        <f>Table1[[#This Row],[pledged]]/D3298</f>
        <v>1.4406666666666668</v>
      </c>
      <c r="S3298" s="6">
        <f>IFERROR(Table1[[#This Row],[pledged]]/Table1[[#This Row],[backers_count]],0)</f>
        <v>45.978723404255319</v>
      </c>
      <c r="T3298" s="5" t="s">
        <v>8317</v>
      </c>
      <c r="U3298" s="5" t="s">
        <v>8318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 t="str">
        <f>TEXT(((Table1[[#This Row],[deadline]]/60/60)/24)+DATE(1970,1,1),"mmm")</f>
        <v>Jul</v>
      </c>
      <c r="K3299" s="14" t="str">
        <f>TEXT(((Table1[[#This Row],[deadline]]/60/60)/24)+DATE(1970,1,1),"yyyy")</f>
        <v>2015</v>
      </c>
      <c r="L3299">
        <v>1436380256</v>
      </c>
      <c r="M3299">
        <f>((Table1[[#This Row],[launched_at]]/60/60)/24)+DATE(1970,1,1)+(-5/24)</f>
        <v>42193.563148148147</v>
      </c>
      <c r="N3299" t="b">
        <v>0</v>
      </c>
      <c r="O3299">
        <v>44</v>
      </c>
      <c r="P3299" t="b">
        <v>1</v>
      </c>
      <c r="Q3299" t="s">
        <v>8271</v>
      </c>
      <c r="R3299" s="5">
        <f>Table1[[#This Row],[pledged]]/D3299</f>
        <v>1.0007272727272727</v>
      </c>
      <c r="S3299" s="6">
        <f>IFERROR(Table1[[#This Row],[pledged]]/Table1[[#This Row],[backers_count]],0)</f>
        <v>125.09090909090909</v>
      </c>
      <c r="T3299" s="5" t="s">
        <v>8317</v>
      </c>
      <c r="U3299" s="5" t="s">
        <v>8318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 t="str">
        <f>TEXT(((Table1[[#This Row],[deadline]]/60/60)/24)+DATE(1970,1,1),"mmm")</f>
        <v>Sep</v>
      </c>
      <c r="K3300" s="14" t="str">
        <f>TEXT(((Table1[[#This Row],[deadline]]/60/60)/24)+DATE(1970,1,1),"yyyy")</f>
        <v>2015</v>
      </c>
      <c r="L3300">
        <v>1440370768</v>
      </c>
      <c r="M3300">
        <f>((Table1[[#This Row],[launched_at]]/60/60)/24)+DATE(1970,1,1)+(-5/24)</f>
        <v>42239.749629629623</v>
      </c>
      <c r="N3300" t="b">
        <v>0</v>
      </c>
      <c r="O3300">
        <v>72</v>
      </c>
      <c r="P3300" t="b">
        <v>1</v>
      </c>
      <c r="Q3300" t="s">
        <v>8271</v>
      </c>
      <c r="R3300" s="5">
        <f>Table1[[#This Row],[pledged]]/D3300</f>
        <v>1.0173000000000001</v>
      </c>
      <c r="S3300" s="6">
        <f>IFERROR(Table1[[#This Row],[pledged]]/Table1[[#This Row],[backers_count]],0)</f>
        <v>141.29166666666666</v>
      </c>
      <c r="T3300" s="5" t="s">
        <v>8317</v>
      </c>
      <c r="U3300" s="5" t="s">
        <v>8318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 t="str">
        <f>TEXT(((Table1[[#This Row],[deadline]]/60/60)/24)+DATE(1970,1,1),"mmm")</f>
        <v>Oct</v>
      </c>
      <c r="K3301" s="14" t="str">
        <f>TEXT(((Table1[[#This Row],[deadline]]/60/60)/24)+DATE(1970,1,1),"yyyy")</f>
        <v>2015</v>
      </c>
      <c r="L3301">
        <v>1442268063</v>
      </c>
      <c r="M3301">
        <f>((Table1[[#This Row],[launched_at]]/60/60)/24)+DATE(1970,1,1)+(-5/24)</f>
        <v>42261.709062499998</v>
      </c>
      <c r="N3301" t="b">
        <v>0</v>
      </c>
      <c r="O3301">
        <v>63</v>
      </c>
      <c r="P3301" t="b">
        <v>1</v>
      </c>
      <c r="Q3301" t="s">
        <v>8271</v>
      </c>
      <c r="R3301" s="5">
        <f>Table1[[#This Row],[pledged]]/D3301</f>
        <v>1.1619999999999999</v>
      </c>
      <c r="S3301" s="6">
        <f>IFERROR(Table1[[#This Row],[pledged]]/Table1[[#This Row],[backers_count]],0)</f>
        <v>55.333333333333336</v>
      </c>
      <c r="T3301" s="5" t="s">
        <v>8317</v>
      </c>
      <c r="U3301" s="5" t="s">
        <v>8318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 t="str">
        <f>TEXT(((Table1[[#This Row],[deadline]]/60/60)/24)+DATE(1970,1,1),"mmm")</f>
        <v>Apr</v>
      </c>
      <c r="K3302" s="14" t="str">
        <f>TEXT(((Table1[[#This Row],[deadline]]/60/60)/24)+DATE(1970,1,1),"yyyy")</f>
        <v>2015</v>
      </c>
      <c r="L3302">
        <v>1428515462</v>
      </c>
      <c r="M3302">
        <f>((Table1[[#This Row],[launched_at]]/60/60)/24)+DATE(1970,1,1)+(-5/24)</f>
        <v>42102.535439814812</v>
      </c>
      <c r="N3302" t="b">
        <v>0</v>
      </c>
      <c r="O3302">
        <v>88</v>
      </c>
      <c r="P3302" t="b">
        <v>1</v>
      </c>
      <c r="Q3302" t="s">
        <v>8271</v>
      </c>
      <c r="R3302" s="5">
        <f>Table1[[#This Row],[pledged]]/D3302</f>
        <v>1.3616666666666666</v>
      </c>
      <c r="S3302" s="6">
        <f>IFERROR(Table1[[#This Row],[pledged]]/Table1[[#This Row],[backers_count]],0)</f>
        <v>46.420454545454547</v>
      </c>
      <c r="T3302" s="5" t="s">
        <v>8317</v>
      </c>
      <c r="U3302" s="5" t="s">
        <v>8318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 t="str">
        <f>TEXT(((Table1[[#This Row],[deadline]]/60/60)/24)+DATE(1970,1,1),"mmm")</f>
        <v>Aug</v>
      </c>
      <c r="K3303" s="14" t="str">
        <f>TEXT(((Table1[[#This Row],[deadline]]/60/60)/24)+DATE(1970,1,1),"yyyy")</f>
        <v>2016</v>
      </c>
      <c r="L3303">
        <v>1466185176</v>
      </c>
      <c r="M3303">
        <f>((Table1[[#This Row],[launched_at]]/60/60)/24)+DATE(1970,1,1)+(-5/24)</f>
        <v>42538.527500000004</v>
      </c>
      <c r="N3303" t="b">
        <v>0</v>
      </c>
      <c r="O3303">
        <v>70</v>
      </c>
      <c r="P3303" t="b">
        <v>1</v>
      </c>
      <c r="Q3303" t="s">
        <v>8271</v>
      </c>
      <c r="R3303" s="5">
        <f>Table1[[#This Row],[pledged]]/D3303</f>
        <v>1.3346666666666667</v>
      </c>
      <c r="S3303" s="6">
        <f>IFERROR(Table1[[#This Row],[pledged]]/Table1[[#This Row],[backers_count]],0)</f>
        <v>57.2</v>
      </c>
      <c r="T3303" s="5" t="s">
        <v>8317</v>
      </c>
      <c r="U3303" s="5" t="s">
        <v>8318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 t="str">
        <f>TEXT(((Table1[[#This Row],[deadline]]/60/60)/24)+DATE(1970,1,1),"mmm")</f>
        <v>Dec</v>
      </c>
      <c r="K3304" s="14" t="str">
        <f>TEXT(((Table1[[#This Row],[deadline]]/60/60)/24)+DATE(1970,1,1),"yyyy")</f>
        <v>2016</v>
      </c>
      <c r="L3304">
        <v>1478507176</v>
      </c>
      <c r="M3304">
        <f>((Table1[[#This Row],[launched_at]]/60/60)/24)+DATE(1970,1,1)+(-5/24)</f>
        <v>42681.143240740734</v>
      </c>
      <c r="N3304" t="b">
        <v>0</v>
      </c>
      <c r="O3304">
        <v>50</v>
      </c>
      <c r="P3304" t="b">
        <v>1</v>
      </c>
      <c r="Q3304" t="s">
        <v>8271</v>
      </c>
      <c r="R3304" s="5">
        <f>Table1[[#This Row],[pledged]]/D3304</f>
        <v>1.0339285714285715</v>
      </c>
      <c r="S3304" s="6">
        <f>IFERROR(Table1[[#This Row],[pledged]]/Table1[[#This Row],[backers_count]],0)</f>
        <v>173.7</v>
      </c>
      <c r="T3304" s="5" t="s">
        <v>8317</v>
      </c>
      <c r="U3304" s="5" t="s">
        <v>8318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 t="str">
        <f>TEXT(((Table1[[#This Row],[deadline]]/60/60)/24)+DATE(1970,1,1),"mmm")</f>
        <v>Mar</v>
      </c>
      <c r="K3305" s="14" t="str">
        <f>TEXT(((Table1[[#This Row],[deadline]]/60/60)/24)+DATE(1970,1,1),"yyyy")</f>
        <v>2015</v>
      </c>
      <c r="L3305">
        <v>1424533084</v>
      </c>
      <c r="M3305">
        <f>((Table1[[#This Row],[launched_at]]/60/60)/24)+DATE(1970,1,1)+(-5/24)</f>
        <v>42056.443101851844</v>
      </c>
      <c r="N3305" t="b">
        <v>0</v>
      </c>
      <c r="O3305">
        <v>35</v>
      </c>
      <c r="P3305" t="b">
        <v>1</v>
      </c>
      <c r="Q3305" t="s">
        <v>8271</v>
      </c>
      <c r="R3305" s="5">
        <f>Table1[[#This Row],[pledged]]/D3305</f>
        <v>1.1588888888888889</v>
      </c>
      <c r="S3305" s="6">
        <f>IFERROR(Table1[[#This Row],[pledged]]/Table1[[#This Row],[backers_count]],0)</f>
        <v>59.6</v>
      </c>
      <c r="T3305" s="5" t="s">
        <v>8317</v>
      </c>
      <c r="U3305" s="5" t="s">
        <v>8318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 t="str">
        <f>TEXT(((Table1[[#This Row],[deadline]]/60/60)/24)+DATE(1970,1,1),"mmm")</f>
        <v>Dec</v>
      </c>
      <c r="K3306" s="14" t="str">
        <f>TEXT(((Table1[[#This Row],[deadline]]/60/60)/24)+DATE(1970,1,1),"yyyy")</f>
        <v>2016</v>
      </c>
      <c r="L3306">
        <v>1479826752</v>
      </c>
      <c r="M3306">
        <f>((Table1[[#This Row],[launched_at]]/60/60)/24)+DATE(1970,1,1)+(-5/24)</f>
        <v>42696.41611111111</v>
      </c>
      <c r="N3306" t="b">
        <v>0</v>
      </c>
      <c r="O3306">
        <v>175</v>
      </c>
      <c r="P3306" t="b">
        <v>1</v>
      </c>
      <c r="Q3306" t="s">
        <v>8271</v>
      </c>
      <c r="R3306" s="5">
        <f>Table1[[#This Row],[pledged]]/D3306</f>
        <v>1.0451666666666666</v>
      </c>
      <c r="S3306" s="6">
        <f>IFERROR(Table1[[#This Row],[pledged]]/Table1[[#This Row],[backers_count]],0)</f>
        <v>89.585714285714289</v>
      </c>
      <c r="T3306" s="5" t="s">
        <v>8317</v>
      </c>
      <c r="U3306" s="5" t="s">
        <v>8318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 t="str">
        <f>TEXT(((Table1[[#This Row],[deadline]]/60/60)/24)+DATE(1970,1,1),"mmm")</f>
        <v>Jul</v>
      </c>
      <c r="K3307" s="14" t="str">
        <f>TEXT(((Table1[[#This Row],[deadline]]/60/60)/24)+DATE(1970,1,1),"yyyy")</f>
        <v>2015</v>
      </c>
      <c r="L3307">
        <v>1435782748</v>
      </c>
      <c r="M3307">
        <f>((Table1[[#This Row],[launched_at]]/60/60)/24)+DATE(1970,1,1)+(-5/24)</f>
        <v>42186.647546296292</v>
      </c>
      <c r="N3307" t="b">
        <v>0</v>
      </c>
      <c r="O3307">
        <v>20</v>
      </c>
      <c r="P3307" t="b">
        <v>1</v>
      </c>
      <c r="Q3307" t="s">
        <v>8271</v>
      </c>
      <c r="R3307" s="5">
        <f>Table1[[#This Row],[pledged]]/D3307</f>
        <v>1.0202500000000001</v>
      </c>
      <c r="S3307" s="6">
        <f>IFERROR(Table1[[#This Row],[pledged]]/Table1[[#This Row],[backers_count]],0)</f>
        <v>204.05</v>
      </c>
      <c r="T3307" s="5" t="s">
        <v>8317</v>
      </c>
      <c r="U3307" s="5" t="s">
        <v>8318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 t="str">
        <f>TEXT(((Table1[[#This Row],[deadline]]/60/60)/24)+DATE(1970,1,1),"mmm")</f>
        <v>Jun</v>
      </c>
      <c r="K3308" s="14" t="str">
        <f>TEXT(((Table1[[#This Row],[deadline]]/60/60)/24)+DATE(1970,1,1),"yyyy")</f>
        <v>2016</v>
      </c>
      <c r="L3308">
        <v>1462252542</v>
      </c>
      <c r="M3308">
        <f>((Table1[[#This Row],[launched_at]]/60/60)/24)+DATE(1970,1,1)+(-5/24)</f>
        <v>42493.010902777773</v>
      </c>
      <c r="N3308" t="b">
        <v>0</v>
      </c>
      <c r="O3308">
        <v>54</v>
      </c>
      <c r="P3308" t="b">
        <v>1</v>
      </c>
      <c r="Q3308" t="s">
        <v>8271</v>
      </c>
      <c r="R3308" s="5">
        <f>Table1[[#This Row],[pledged]]/D3308</f>
        <v>1.7533333333333334</v>
      </c>
      <c r="S3308" s="6">
        <f>IFERROR(Table1[[#This Row],[pledged]]/Table1[[#This Row],[backers_count]],0)</f>
        <v>48.703703703703702</v>
      </c>
      <c r="T3308" s="5" t="s">
        <v>8317</v>
      </c>
      <c r="U3308" s="5" t="s">
        <v>8318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 t="str">
        <f>TEXT(((Table1[[#This Row],[deadline]]/60/60)/24)+DATE(1970,1,1),"mmm")</f>
        <v>May</v>
      </c>
      <c r="K3309" s="14" t="str">
        <f>TEXT(((Table1[[#This Row],[deadline]]/60/60)/24)+DATE(1970,1,1),"yyyy")</f>
        <v>2016</v>
      </c>
      <c r="L3309">
        <v>1460683339</v>
      </c>
      <c r="M3309">
        <f>((Table1[[#This Row],[launched_at]]/60/60)/24)+DATE(1970,1,1)+(-5/24)</f>
        <v>42474.848831018513</v>
      </c>
      <c r="N3309" t="b">
        <v>0</v>
      </c>
      <c r="O3309">
        <v>20</v>
      </c>
      <c r="P3309" t="b">
        <v>1</v>
      </c>
      <c r="Q3309" t="s">
        <v>8271</v>
      </c>
      <c r="R3309" s="5">
        <f>Table1[[#This Row],[pledged]]/D3309</f>
        <v>1.0668</v>
      </c>
      <c r="S3309" s="6">
        <f>IFERROR(Table1[[#This Row],[pledged]]/Table1[[#This Row],[backers_count]],0)</f>
        <v>53.339999999999996</v>
      </c>
      <c r="T3309" s="5" t="s">
        <v>8317</v>
      </c>
      <c r="U3309" s="5" t="s">
        <v>8318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 t="str">
        <f>TEXT(((Table1[[#This Row],[deadline]]/60/60)/24)+DATE(1970,1,1),"mmm")</f>
        <v>Apr</v>
      </c>
      <c r="K3310" s="14" t="str">
        <f>TEXT(((Table1[[#This Row],[deadline]]/60/60)/24)+DATE(1970,1,1),"yyyy")</f>
        <v>2016</v>
      </c>
      <c r="L3310">
        <v>1458766965</v>
      </c>
      <c r="M3310">
        <f>((Table1[[#This Row],[launched_at]]/60/60)/24)+DATE(1970,1,1)+(-5/24)</f>
        <v>42452.668576388889</v>
      </c>
      <c r="N3310" t="b">
        <v>0</v>
      </c>
      <c r="O3310">
        <v>57</v>
      </c>
      <c r="P3310" t="b">
        <v>1</v>
      </c>
      <c r="Q3310" t="s">
        <v>8271</v>
      </c>
      <c r="R3310" s="5">
        <f>Table1[[#This Row],[pledged]]/D3310</f>
        <v>1.2228571428571429</v>
      </c>
      <c r="S3310" s="6">
        <f>IFERROR(Table1[[#This Row],[pledged]]/Table1[[#This Row],[backers_count]],0)</f>
        <v>75.087719298245617</v>
      </c>
      <c r="T3310" s="5" t="s">
        <v>8317</v>
      </c>
      <c r="U3310" s="5" t="s">
        <v>8318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 t="str">
        <f>TEXT(((Table1[[#This Row],[deadline]]/60/60)/24)+DATE(1970,1,1),"mmm")</f>
        <v>Oct</v>
      </c>
      <c r="K3311" s="14" t="str">
        <f>TEXT(((Table1[[#This Row],[deadline]]/60/60)/24)+DATE(1970,1,1),"yyyy")</f>
        <v>2016</v>
      </c>
      <c r="L3311">
        <v>1473953778</v>
      </c>
      <c r="M3311">
        <f>((Table1[[#This Row],[launched_at]]/60/60)/24)+DATE(1970,1,1)+(-5/24)</f>
        <v>42628.441874999997</v>
      </c>
      <c r="N3311" t="b">
        <v>0</v>
      </c>
      <c r="O3311">
        <v>31</v>
      </c>
      <c r="P3311" t="b">
        <v>1</v>
      </c>
      <c r="Q3311" t="s">
        <v>8271</v>
      </c>
      <c r="R3311" s="5">
        <f>Table1[[#This Row],[pledged]]/D3311</f>
        <v>1.5942857142857143</v>
      </c>
      <c r="S3311" s="6">
        <f>IFERROR(Table1[[#This Row],[pledged]]/Table1[[#This Row],[backers_count]],0)</f>
        <v>18</v>
      </c>
      <c r="T3311" s="5" t="s">
        <v>8317</v>
      </c>
      <c r="U3311" s="5" t="s">
        <v>8318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 t="str">
        <f>TEXT(((Table1[[#This Row],[deadline]]/60/60)/24)+DATE(1970,1,1),"mmm")</f>
        <v>Oct</v>
      </c>
      <c r="K3312" s="14" t="str">
        <f>TEXT(((Table1[[#This Row],[deadline]]/60/60)/24)+DATE(1970,1,1),"yyyy")</f>
        <v>2015</v>
      </c>
      <c r="L3312">
        <v>1441577825</v>
      </c>
      <c r="M3312">
        <f>((Table1[[#This Row],[launched_at]]/60/60)/24)+DATE(1970,1,1)+(-5/24)</f>
        <v>42253.720196759255</v>
      </c>
      <c r="N3312" t="b">
        <v>0</v>
      </c>
      <c r="O3312">
        <v>31</v>
      </c>
      <c r="P3312" t="b">
        <v>1</v>
      </c>
      <c r="Q3312" t="s">
        <v>8271</v>
      </c>
      <c r="R3312" s="5">
        <f>Table1[[#This Row],[pledged]]/D3312</f>
        <v>1.0007692307692309</v>
      </c>
      <c r="S3312" s="6">
        <f>IFERROR(Table1[[#This Row],[pledged]]/Table1[[#This Row],[backers_count]],0)</f>
        <v>209.83870967741936</v>
      </c>
      <c r="T3312" s="5" t="s">
        <v>8317</v>
      </c>
      <c r="U3312" s="5" t="s">
        <v>8318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 t="str">
        <f>TEXT(((Table1[[#This Row],[deadline]]/60/60)/24)+DATE(1970,1,1),"mmm")</f>
        <v>Oct</v>
      </c>
      <c r="K3313" s="14" t="str">
        <f>TEXT(((Table1[[#This Row],[deadline]]/60/60)/24)+DATE(1970,1,1),"yyyy")</f>
        <v>2015</v>
      </c>
      <c r="L3313">
        <v>1442473210</v>
      </c>
      <c r="M3313">
        <f>((Table1[[#This Row],[launched_at]]/60/60)/24)+DATE(1970,1,1)+(-5/24)</f>
        <v>42264.083449074074</v>
      </c>
      <c r="N3313" t="b">
        <v>0</v>
      </c>
      <c r="O3313">
        <v>45</v>
      </c>
      <c r="P3313" t="b">
        <v>1</v>
      </c>
      <c r="Q3313" t="s">
        <v>8271</v>
      </c>
      <c r="R3313" s="5">
        <f>Table1[[#This Row],[pledged]]/D3313</f>
        <v>1.0984</v>
      </c>
      <c r="S3313" s="6">
        <f>IFERROR(Table1[[#This Row],[pledged]]/Table1[[#This Row],[backers_count]],0)</f>
        <v>61.022222222222226</v>
      </c>
      <c r="T3313" s="5" t="s">
        <v>8317</v>
      </c>
      <c r="U3313" s="5" t="s">
        <v>8318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 t="str">
        <f>TEXT(((Table1[[#This Row],[deadline]]/60/60)/24)+DATE(1970,1,1),"mmm")</f>
        <v>Nov</v>
      </c>
      <c r="K3314" s="14" t="str">
        <f>TEXT(((Table1[[#This Row],[deadline]]/60/60)/24)+DATE(1970,1,1),"yyyy")</f>
        <v>2016</v>
      </c>
      <c r="L3314">
        <v>1477077946</v>
      </c>
      <c r="M3314">
        <f>((Table1[[#This Row],[launched_at]]/60/60)/24)+DATE(1970,1,1)+(-5/24)</f>
        <v>42664.601226851846</v>
      </c>
      <c r="N3314" t="b">
        <v>0</v>
      </c>
      <c r="O3314">
        <v>41</v>
      </c>
      <c r="P3314" t="b">
        <v>1</v>
      </c>
      <c r="Q3314" t="s">
        <v>8271</v>
      </c>
      <c r="R3314" s="5">
        <f>Table1[[#This Row],[pledged]]/D3314</f>
        <v>1.0004</v>
      </c>
      <c r="S3314" s="6">
        <f>IFERROR(Table1[[#This Row],[pledged]]/Table1[[#This Row],[backers_count]],0)</f>
        <v>61</v>
      </c>
      <c r="T3314" s="5" t="s">
        <v>8317</v>
      </c>
      <c r="U3314" s="5" t="s">
        <v>8318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 t="str">
        <f>TEXT(((Table1[[#This Row],[deadline]]/60/60)/24)+DATE(1970,1,1),"mmm")</f>
        <v>Jan</v>
      </c>
      <c r="K3315" s="14" t="str">
        <f>TEXT(((Table1[[#This Row],[deadline]]/60/60)/24)+DATE(1970,1,1),"yyyy")</f>
        <v>2016</v>
      </c>
      <c r="L3315">
        <v>1452664317</v>
      </c>
      <c r="M3315">
        <f>((Table1[[#This Row],[launched_at]]/60/60)/24)+DATE(1970,1,1)+(-5/24)</f>
        <v>42382.036076388882</v>
      </c>
      <c r="N3315" t="b">
        <v>0</v>
      </c>
      <c r="O3315">
        <v>29</v>
      </c>
      <c r="P3315" t="b">
        <v>1</v>
      </c>
      <c r="Q3315" t="s">
        <v>8271</v>
      </c>
      <c r="R3315" s="5">
        <f>Table1[[#This Row],[pledged]]/D3315</f>
        <v>1.1605000000000001</v>
      </c>
      <c r="S3315" s="6">
        <f>IFERROR(Table1[[#This Row],[pledged]]/Table1[[#This Row],[backers_count]],0)</f>
        <v>80.034482758620683</v>
      </c>
      <c r="T3315" s="5" t="s">
        <v>8317</v>
      </c>
      <c r="U3315" s="5" t="s">
        <v>8318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 t="str">
        <f>TEXT(((Table1[[#This Row],[deadline]]/60/60)/24)+DATE(1970,1,1),"mmm")</f>
        <v>May</v>
      </c>
      <c r="K3316" s="14" t="str">
        <f>TEXT(((Table1[[#This Row],[deadline]]/60/60)/24)+DATE(1970,1,1),"yyyy")</f>
        <v>2015</v>
      </c>
      <c r="L3316">
        <v>1428733511</v>
      </c>
      <c r="M3316">
        <f>((Table1[[#This Row],[launched_at]]/60/60)/24)+DATE(1970,1,1)+(-5/24)</f>
        <v>42105.059155092589</v>
      </c>
      <c r="N3316" t="b">
        <v>0</v>
      </c>
      <c r="O3316">
        <v>58</v>
      </c>
      <c r="P3316" t="b">
        <v>1</v>
      </c>
      <c r="Q3316" t="s">
        <v>8271</v>
      </c>
      <c r="R3316" s="5">
        <f>Table1[[#This Row],[pledged]]/D3316</f>
        <v>2.1074999999999999</v>
      </c>
      <c r="S3316" s="6">
        <f>IFERROR(Table1[[#This Row],[pledged]]/Table1[[#This Row],[backers_count]],0)</f>
        <v>29.068965517241381</v>
      </c>
      <c r="T3316" s="5" t="s">
        <v>8317</v>
      </c>
      <c r="U3316" s="5" t="s">
        <v>8318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 t="str">
        <f>TEXT(((Table1[[#This Row],[deadline]]/60/60)/24)+DATE(1970,1,1),"mmm")</f>
        <v>May</v>
      </c>
      <c r="K3317" s="14" t="str">
        <f>TEXT(((Table1[[#This Row],[deadline]]/60/60)/24)+DATE(1970,1,1),"yyyy")</f>
        <v>2016</v>
      </c>
      <c r="L3317">
        <v>1459927041</v>
      </c>
      <c r="M3317">
        <f>((Table1[[#This Row],[launched_at]]/60/60)/24)+DATE(1970,1,1)+(-5/24)</f>
        <v>42466.095381944448</v>
      </c>
      <c r="N3317" t="b">
        <v>0</v>
      </c>
      <c r="O3317">
        <v>89</v>
      </c>
      <c r="P3317" t="b">
        <v>1</v>
      </c>
      <c r="Q3317" t="s">
        <v>8271</v>
      </c>
      <c r="R3317" s="5">
        <f>Table1[[#This Row],[pledged]]/D3317</f>
        <v>1.1000000000000001</v>
      </c>
      <c r="S3317" s="6">
        <f>IFERROR(Table1[[#This Row],[pledged]]/Table1[[#This Row],[backers_count]],0)</f>
        <v>49.438202247191015</v>
      </c>
      <c r="T3317" s="5" t="s">
        <v>8317</v>
      </c>
      <c r="U3317" s="5" t="s">
        <v>8318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 t="str">
        <f>TEXT(((Table1[[#This Row],[deadline]]/60/60)/24)+DATE(1970,1,1),"mmm")</f>
        <v>Aug</v>
      </c>
      <c r="K3318" s="14" t="str">
        <f>TEXT(((Table1[[#This Row],[deadline]]/60/60)/24)+DATE(1970,1,1),"yyyy")</f>
        <v>2014</v>
      </c>
      <c r="L3318">
        <v>1404680075</v>
      </c>
      <c r="M3318">
        <f>((Table1[[#This Row],[launched_at]]/60/60)/24)+DATE(1970,1,1)+(-5/24)</f>
        <v>41826.662905092591</v>
      </c>
      <c r="N3318" t="b">
        <v>0</v>
      </c>
      <c r="O3318">
        <v>125</v>
      </c>
      <c r="P3318" t="b">
        <v>1</v>
      </c>
      <c r="Q3318" t="s">
        <v>8271</v>
      </c>
      <c r="R3318" s="5">
        <f>Table1[[#This Row],[pledged]]/D3318</f>
        <v>1.0008673425918038</v>
      </c>
      <c r="S3318" s="6">
        <f>IFERROR(Table1[[#This Row],[pledged]]/Table1[[#This Row],[backers_count]],0)</f>
        <v>93.977440000000001</v>
      </c>
      <c r="T3318" s="5" t="s">
        <v>8317</v>
      </c>
      <c r="U3318" s="5" t="s">
        <v>8318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 t="str">
        <f>TEXT(((Table1[[#This Row],[deadline]]/60/60)/24)+DATE(1970,1,1),"mmm")</f>
        <v>Jun</v>
      </c>
      <c r="K3319" s="14" t="str">
        <f>TEXT(((Table1[[#This Row],[deadline]]/60/60)/24)+DATE(1970,1,1),"yyyy")</f>
        <v>2016</v>
      </c>
      <c r="L3319">
        <v>1462755424</v>
      </c>
      <c r="M3319">
        <f>((Table1[[#This Row],[launched_at]]/60/60)/24)+DATE(1970,1,1)+(-5/24)</f>
        <v>42498.831296296288</v>
      </c>
      <c r="N3319" t="b">
        <v>0</v>
      </c>
      <c r="O3319">
        <v>18</v>
      </c>
      <c r="P3319" t="b">
        <v>1</v>
      </c>
      <c r="Q3319" t="s">
        <v>8271</v>
      </c>
      <c r="R3319" s="5">
        <f>Table1[[#This Row],[pledged]]/D3319</f>
        <v>1.0619047619047619</v>
      </c>
      <c r="S3319" s="6">
        <f>IFERROR(Table1[[#This Row],[pledged]]/Table1[[#This Row],[backers_count]],0)</f>
        <v>61.944444444444443</v>
      </c>
      <c r="T3319" s="5" t="s">
        <v>8317</v>
      </c>
      <c r="U3319" s="5" t="s">
        <v>8318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 t="str">
        <f>TEXT(((Table1[[#This Row],[deadline]]/60/60)/24)+DATE(1970,1,1),"mmm")</f>
        <v>Apr</v>
      </c>
      <c r="K3320" s="14" t="str">
        <f>TEXT(((Table1[[#This Row],[deadline]]/60/60)/24)+DATE(1970,1,1),"yyyy")</f>
        <v>2016</v>
      </c>
      <c r="L3320">
        <v>1456902893</v>
      </c>
      <c r="M3320">
        <f>((Table1[[#This Row],[launched_at]]/60/60)/24)+DATE(1970,1,1)+(-5/24)</f>
        <v>42431.093668981477</v>
      </c>
      <c r="N3320" t="b">
        <v>0</v>
      </c>
      <c r="O3320">
        <v>32</v>
      </c>
      <c r="P3320" t="b">
        <v>1</v>
      </c>
      <c r="Q3320" t="s">
        <v>8271</v>
      </c>
      <c r="R3320" s="5">
        <f>Table1[[#This Row],[pledged]]/D3320</f>
        <v>1.256</v>
      </c>
      <c r="S3320" s="6">
        <f>IFERROR(Table1[[#This Row],[pledged]]/Table1[[#This Row],[backers_count]],0)</f>
        <v>78.5</v>
      </c>
      <c r="T3320" s="5" t="s">
        <v>8317</v>
      </c>
      <c r="U3320" s="5" t="s">
        <v>8318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 t="str">
        <f>TEXT(((Table1[[#This Row],[deadline]]/60/60)/24)+DATE(1970,1,1),"mmm")</f>
        <v>Jan</v>
      </c>
      <c r="K3321" s="14" t="str">
        <f>TEXT(((Table1[[#This Row],[deadline]]/60/60)/24)+DATE(1970,1,1),"yyyy")</f>
        <v>2015</v>
      </c>
      <c r="L3321">
        <v>1418824986</v>
      </c>
      <c r="M3321">
        <f>((Table1[[#This Row],[launched_at]]/60/60)/24)+DATE(1970,1,1)+(-5/24)</f>
        <v>41990.377152777779</v>
      </c>
      <c r="N3321" t="b">
        <v>0</v>
      </c>
      <c r="O3321">
        <v>16</v>
      </c>
      <c r="P3321" t="b">
        <v>1</v>
      </c>
      <c r="Q3321" t="s">
        <v>8271</v>
      </c>
      <c r="R3321" s="5">
        <f>Table1[[#This Row],[pledged]]/D3321</f>
        <v>1.08</v>
      </c>
      <c r="S3321" s="6">
        <f>IFERROR(Table1[[#This Row],[pledged]]/Table1[[#This Row],[backers_count]],0)</f>
        <v>33.75</v>
      </c>
      <c r="T3321" s="5" t="s">
        <v>8317</v>
      </c>
      <c r="U3321" s="5" t="s">
        <v>8318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 t="str">
        <f>TEXT(((Table1[[#This Row],[deadline]]/60/60)/24)+DATE(1970,1,1),"mmm")</f>
        <v>Jun</v>
      </c>
      <c r="K3322" s="14" t="str">
        <f>TEXT(((Table1[[#This Row],[deadline]]/60/60)/24)+DATE(1970,1,1),"yyyy")</f>
        <v>2016</v>
      </c>
      <c r="L3322">
        <v>1463965557</v>
      </c>
      <c r="M3322">
        <f>((Table1[[#This Row],[launched_at]]/60/60)/24)+DATE(1970,1,1)+(-5/24)</f>
        <v>42512.837465277778</v>
      </c>
      <c r="N3322" t="b">
        <v>0</v>
      </c>
      <c r="O3322">
        <v>38</v>
      </c>
      <c r="P3322" t="b">
        <v>1</v>
      </c>
      <c r="Q3322" t="s">
        <v>8271</v>
      </c>
      <c r="R3322" s="5">
        <f>Table1[[#This Row],[pledged]]/D3322</f>
        <v>1.01</v>
      </c>
      <c r="S3322" s="6">
        <f>IFERROR(Table1[[#This Row],[pledged]]/Table1[[#This Row],[backers_count]],0)</f>
        <v>66.44736842105263</v>
      </c>
      <c r="T3322" s="5" t="s">
        <v>8317</v>
      </c>
      <c r="U3322" s="5" t="s">
        <v>8318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 t="str">
        <f>TEXT(((Table1[[#This Row],[deadline]]/60/60)/24)+DATE(1970,1,1),"mmm")</f>
        <v>Oct</v>
      </c>
      <c r="K3323" s="14" t="str">
        <f>TEXT(((Table1[[#This Row],[deadline]]/60/60)/24)+DATE(1970,1,1),"yyyy")</f>
        <v>2014</v>
      </c>
      <c r="L3323">
        <v>1412216665</v>
      </c>
      <c r="M3323">
        <f>((Table1[[#This Row],[launched_at]]/60/60)/24)+DATE(1970,1,1)+(-5/24)</f>
        <v>41913.891956018517</v>
      </c>
      <c r="N3323" t="b">
        <v>0</v>
      </c>
      <c r="O3323">
        <v>15</v>
      </c>
      <c r="P3323" t="b">
        <v>1</v>
      </c>
      <c r="Q3323" t="s">
        <v>8271</v>
      </c>
      <c r="R3323" s="5">
        <f>Table1[[#This Row],[pledged]]/D3323</f>
        <v>1.0740000000000001</v>
      </c>
      <c r="S3323" s="6">
        <f>IFERROR(Table1[[#This Row],[pledged]]/Table1[[#This Row],[backers_count]],0)</f>
        <v>35.799999999999997</v>
      </c>
      <c r="T3323" s="5" t="s">
        <v>8317</v>
      </c>
      <c r="U3323" s="5" t="s">
        <v>8318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 t="str">
        <f>TEXT(((Table1[[#This Row],[deadline]]/60/60)/24)+DATE(1970,1,1),"mmm")</f>
        <v>Jun</v>
      </c>
      <c r="K3324" s="14" t="str">
        <f>TEXT(((Table1[[#This Row],[deadline]]/60/60)/24)+DATE(1970,1,1),"yyyy")</f>
        <v>2016</v>
      </c>
      <c r="L3324">
        <v>1464653696</v>
      </c>
      <c r="M3324">
        <f>((Table1[[#This Row],[launched_at]]/60/60)/24)+DATE(1970,1,1)+(-5/24)</f>
        <v>42520.802037037036</v>
      </c>
      <c r="N3324" t="b">
        <v>0</v>
      </c>
      <c r="O3324">
        <v>23</v>
      </c>
      <c r="P3324" t="b">
        <v>1</v>
      </c>
      <c r="Q3324" t="s">
        <v>8271</v>
      </c>
      <c r="R3324" s="5">
        <f>Table1[[#This Row],[pledged]]/D3324</f>
        <v>1.0151515151515151</v>
      </c>
      <c r="S3324" s="6">
        <f>IFERROR(Table1[[#This Row],[pledged]]/Table1[[#This Row],[backers_count]],0)</f>
        <v>145.65217391304347</v>
      </c>
      <c r="T3324" s="5" t="s">
        <v>8317</v>
      </c>
      <c r="U3324" s="5" t="s">
        <v>8318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 t="str">
        <f>TEXT(((Table1[[#This Row],[deadline]]/60/60)/24)+DATE(1970,1,1),"mmm")</f>
        <v>Sep</v>
      </c>
      <c r="K3325" s="14" t="str">
        <f>TEXT(((Table1[[#This Row],[deadline]]/60/60)/24)+DATE(1970,1,1),"yyyy")</f>
        <v>2016</v>
      </c>
      <c r="L3325">
        <v>1472201208</v>
      </c>
      <c r="M3325">
        <f>((Table1[[#This Row],[launched_at]]/60/60)/24)+DATE(1970,1,1)+(-5/24)</f>
        <v>42608.157499999994</v>
      </c>
      <c r="N3325" t="b">
        <v>0</v>
      </c>
      <c r="O3325">
        <v>49</v>
      </c>
      <c r="P3325" t="b">
        <v>1</v>
      </c>
      <c r="Q3325" t="s">
        <v>8271</v>
      </c>
      <c r="R3325" s="5">
        <f>Table1[[#This Row],[pledged]]/D3325</f>
        <v>1.2589999999999999</v>
      </c>
      <c r="S3325" s="6">
        <f>IFERROR(Table1[[#This Row],[pledged]]/Table1[[#This Row],[backers_count]],0)</f>
        <v>25.693877551020407</v>
      </c>
      <c r="T3325" s="5" t="s">
        <v>8317</v>
      </c>
      <c r="U3325" s="5" t="s">
        <v>8318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 t="str">
        <f>TEXT(((Table1[[#This Row],[deadline]]/60/60)/24)+DATE(1970,1,1),"mmm")</f>
        <v>Jun</v>
      </c>
      <c r="K3326" s="14" t="str">
        <f>TEXT(((Table1[[#This Row],[deadline]]/60/60)/24)+DATE(1970,1,1),"yyyy")</f>
        <v>2016</v>
      </c>
      <c r="L3326">
        <v>1463925590</v>
      </c>
      <c r="M3326">
        <f>((Table1[[#This Row],[launched_at]]/60/60)/24)+DATE(1970,1,1)+(-5/24)</f>
        <v>42512.374884259254</v>
      </c>
      <c r="N3326" t="b">
        <v>0</v>
      </c>
      <c r="O3326">
        <v>10</v>
      </c>
      <c r="P3326" t="b">
        <v>1</v>
      </c>
      <c r="Q3326" t="s">
        <v>8271</v>
      </c>
      <c r="R3326" s="5">
        <f>Table1[[#This Row],[pledged]]/D3326</f>
        <v>1.0166666666666666</v>
      </c>
      <c r="S3326" s="6">
        <f>IFERROR(Table1[[#This Row],[pledged]]/Table1[[#This Row],[backers_count]],0)</f>
        <v>152.5</v>
      </c>
      <c r="T3326" s="5" t="s">
        <v>8317</v>
      </c>
      <c r="U3326" s="5" t="s">
        <v>8318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 t="str">
        <f>TEXT(((Table1[[#This Row],[deadline]]/60/60)/24)+DATE(1970,1,1),"mmm")</f>
        <v>Apr</v>
      </c>
      <c r="K3327" s="14" t="str">
        <f>TEXT(((Table1[[#This Row],[deadline]]/60/60)/24)+DATE(1970,1,1),"yyyy")</f>
        <v>2015</v>
      </c>
      <c r="L3327">
        <v>1425235877</v>
      </c>
      <c r="M3327">
        <f>((Table1[[#This Row],[launched_at]]/60/60)/24)+DATE(1970,1,1)+(-5/24)</f>
        <v>42064.577280092592</v>
      </c>
      <c r="N3327" t="b">
        <v>0</v>
      </c>
      <c r="O3327">
        <v>15</v>
      </c>
      <c r="P3327" t="b">
        <v>1</v>
      </c>
      <c r="Q3327" t="s">
        <v>8271</v>
      </c>
      <c r="R3327" s="5">
        <f>Table1[[#This Row],[pledged]]/D3327</f>
        <v>1.125</v>
      </c>
      <c r="S3327" s="6">
        <f>IFERROR(Table1[[#This Row],[pledged]]/Table1[[#This Row],[backers_count]],0)</f>
        <v>30</v>
      </c>
      <c r="T3327" s="5" t="s">
        <v>8317</v>
      </c>
      <c r="U3327" s="5" t="s">
        <v>8318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 t="str">
        <f>TEXT(((Table1[[#This Row],[deadline]]/60/60)/24)+DATE(1970,1,1),"mmm")</f>
        <v>Mar</v>
      </c>
      <c r="K3328" s="14" t="str">
        <f>TEXT(((Table1[[#This Row],[deadline]]/60/60)/24)+DATE(1970,1,1),"yyyy")</f>
        <v>2015</v>
      </c>
      <c r="L3328">
        <v>1423242505</v>
      </c>
      <c r="M3328">
        <f>((Table1[[#This Row],[launched_at]]/60/60)/24)+DATE(1970,1,1)+(-5/24)</f>
        <v>42041.505844907406</v>
      </c>
      <c r="N3328" t="b">
        <v>0</v>
      </c>
      <c r="O3328">
        <v>57</v>
      </c>
      <c r="P3328" t="b">
        <v>1</v>
      </c>
      <c r="Q3328" t="s">
        <v>8271</v>
      </c>
      <c r="R3328" s="5">
        <f>Table1[[#This Row],[pledged]]/D3328</f>
        <v>1.0137499999999999</v>
      </c>
      <c r="S3328" s="6">
        <f>IFERROR(Table1[[#This Row],[pledged]]/Table1[[#This Row],[backers_count]],0)</f>
        <v>142.28070175438597</v>
      </c>
      <c r="T3328" s="5" t="s">
        <v>8317</v>
      </c>
      <c r="U3328" s="5" t="s">
        <v>8318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 t="str">
        <f>TEXT(((Table1[[#This Row],[deadline]]/60/60)/24)+DATE(1970,1,1),"mmm")</f>
        <v>May</v>
      </c>
      <c r="K3329" s="14" t="str">
        <f>TEXT(((Table1[[#This Row],[deadline]]/60/60)/24)+DATE(1970,1,1),"yyyy")</f>
        <v>2016</v>
      </c>
      <c r="L3329">
        <v>1460105966</v>
      </c>
      <c r="M3329">
        <f>((Table1[[#This Row],[launched_at]]/60/60)/24)+DATE(1970,1,1)+(-5/24)</f>
        <v>42468.166273148141</v>
      </c>
      <c r="N3329" t="b">
        <v>0</v>
      </c>
      <c r="O3329">
        <v>33</v>
      </c>
      <c r="P3329" t="b">
        <v>1</v>
      </c>
      <c r="Q3329" t="s">
        <v>8271</v>
      </c>
      <c r="R3329" s="5">
        <f>Table1[[#This Row],[pledged]]/D3329</f>
        <v>1.0125</v>
      </c>
      <c r="S3329" s="6">
        <f>IFERROR(Table1[[#This Row],[pledged]]/Table1[[#This Row],[backers_count]],0)</f>
        <v>24.545454545454547</v>
      </c>
      <c r="T3329" s="5" t="s">
        <v>8317</v>
      </c>
      <c r="U3329" s="5" t="s">
        <v>8318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 t="str">
        <f>TEXT(((Table1[[#This Row],[deadline]]/60/60)/24)+DATE(1970,1,1),"mmm")</f>
        <v>Jul</v>
      </c>
      <c r="K3330" s="14" t="str">
        <f>TEXT(((Table1[[#This Row],[deadline]]/60/60)/24)+DATE(1970,1,1),"yyyy")</f>
        <v>2014</v>
      </c>
      <c r="L3330">
        <v>1404308883</v>
      </c>
      <c r="M3330">
        <f>((Table1[[#This Row],[launched_at]]/60/60)/24)+DATE(1970,1,1)+(-5/24)</f>
        <v>41822.366701388884</v>
      </c>
      <c r="N3330" t="b">
        <v>0</v>
      </c>
      <c r="O3330">
        <v>9</v>
      </c>
      <c r="P3330" t="b">
        <v>1</v>
      </c>
      <c r="Q3330" t="s">
        <v>8271</v>
      </c>
      <c r="R3330" s="5">
        <f>Table1[[#This Row],[pledged]]/D3330</f>
        <v>1.4638888888888888</v>
      </c>
      <c r="S3330" s="6">
        <f>IFERROR(Table1[[#This Row],[pledged]]/Table1[[#This Row],[backers_count]],0)</f>
        <v>292.77777777777777</v>
      </c>
      <c r="T3330" s="5" t="s">
        <v>8317</v>
      </c>
      <c r="U3330" s="5" t="s">
        <v>8318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 t="str">
        <f>TEXT(((Table1[[#This Row],[deadline]]/60/60)/24)+DATE(1970,1,1),"mmm")</f>
        <v>Jul</v>
      </c>
      <c r="K3331" s="14" t="str">
        <f>TEXT(((Table1[[#This Row],[deadline]]/60/60)/24)+DATE(1970,1,1),"yyyy")</f>
        <v>2014</v>
      </c>
      <c r="L3331">
        <v>1405583108</v>
      </c>
      <c r="M3331">
        <f>((Table1[[#This Row],[launched_at]]/60/60)/24)+DATE(1970,1,1)+(-5/24)</f>
        <v>41837.114675925921</v>
      </c>
      <c r="N3331" t="b">
        <v>0</v>
      </c>
      <c r="O3331">
        <v>26</v>
      </c>
      <c r="P3331" t="b">
        <v>1</v>
      </c>
      <c r="Q3331" t="s">
        <v>8271</v>
      </c>
      <c r="R3331" s="5">
        <f>Table1[[#This Row],[pledged]]/D3331</f>
        <v>1.1679999999999999</v>
      </c>
      <c r="S3331" s="6">
        <f>IFERROR(Table1[[#This Row],[pledged]]/Table1[[#This Row],[backers_count]],0)</f>
        <v>44.92307692307692</v>
      </c>
      <c r="T3331" s="5" t="s">
        <v>8317</v>
      </c>
      <c r="U3331" s="5" t="s">
        <v>8318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 t="str">
        <f>TEXT(((Table1[[#This Row],[deadline]]/60/60)/24)+DATE(1970,1,1),"mmm")</f>
        <v>Apr</v>
      </c>
      <c r="K3332" s="14" t="str">
        <f>TEXT(((Table1[[#This Row],[deadline]]/60/60)/24)+DATE(1970,1,1),"yyyy")</f>
        <v>2015</v>
      </c>
      <c r="L3332">
        <v>1425331068</v>
      </c>
      <c r="M3332">
        <f>((Table1[[#This Row],[launched_at]]/60/60)/24)+DATE(1970,1,1)+(-5/24)</f>
        <v>42065.679027777776</v>
      </c>
      <c r="N3332" t="b">
        <v>0</v>
      </c>
      <c r="O3332">
        <v>69</v>
      </c>
      <c r="P3332" t="b">
        <v>1</v>
      </c>
      <c r="Q3332" t="s">
        <v>8271</v>
      </c>
      <c r="R3332" s="5">
        <f>Table1[[#This Row],[pledged]]/D3332</f>
        <v>1.0626666666666666</v>
      </c>
      <c r="S3332" s="6">
        <f>IFERROR(Table1[[#This Row],[pledged]]/Table1[[#This Row],[backers_count]],0)</f>
        <v>23.10144927536232</v>
      </c>
      <c r="T3332" s="5" t="s">
        <v>8317</v>
      </c>
      <c r="U3332" s="5" t="s">
        <v>8318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 t="str">
        <f>TEXT(((Table1[[#This Row],[deadline]]/60/60)/24)+DATE(1970,1,1),"mmm")</f>
        <v>Oct</v>
      </c>
      <c r="K3333" s="14" t="str">
        <f>TEXT(((Table1[[#This Row],[deadline]]/60/60)/24)+DATE(1970,1,1),"yyyy")</f>
        <v>2015</v>
      </c>
      <c r="L3333">
        <v>1441125886</v>
      </c>
      <c r="M3333">
        <f>((Table1[[#This Row],[launched_at]]/60/60)/24)+DATE(1970,1,1)+(-5/24)</f>
        <v>42248.48942129629</v>
      </c>
      <c r="N3333" t="b">
        <v>0</v>
      </c>
      <c r="O3333">
        <v>65</v>
      </c>
      <c r="P3333" t="b">
        <v>1</v>
      </c>
      <c r="Q3333" t="s">
        <v>8271</v>
      </c>
      <c r="R3333" s="5">
        <f>Table1[[#This Row],[pledged]]/D3333</f>
        <v>1.0451999999999999</v>
      </c>
      <c r="S3333" s="6">
        <f>IFERROR(Table1[[#This Row],[pledged]]/Table1[[#This Row],[backers_count]],0)</f>
        <v>80.400000000000006</v>
      </c>
      <c r="T3333" s="5" t="s">
        <v>8317</v>
      </c>
      <c r="U3333" s="5" t="s">
        <v>8318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 t="str">
        <f>TEXT(((Table1[[#This Row],[deadline]]/60/60)/24)+DATE(1970,1,1),"mmm")</f>
        <v>Jul</v>
      </c>
      <c r="K3334" s="14" t="str">
        <f>TEXT(((Table1[[#This Row],[deadline]]/60/60)/24)+DATE(1970,1,1),"yyyy")</f>
        <v>2014</v>
      </c>
      <c r="L3334">
        <v>1403210330</v>
      </c>
      <c r="M3334">
        <f>((Table1[[#This Row],[launched_at]]/60/60)/24)+DATE(1970,1,1)+(-5/24)</f>
        <v>41809.651967592588</v>
      </c>
      <c r="N3334" t="b">
        <v>0</v>
      </c>
      <c r="O3334">
        <v>83</v>
      </c>
      <c r="P3334" t="b">
        <v>1</v>
      </c>
      <c r="Q3334" t="s">
        <v>8271</v>
      </c>
      <c r="R3334" s="5">
        <f>Table1[[#This Row],[pledged]]/D3334</f>
        <v>1</v>
      </c>
      <c r="S3334" s="6">
        <f>IFERROR(Table1[[#This Row],[pledged]]/Table1[[#This Row],[backers_count]],0)</f>
        <v>72.289156626506028</v>
      </c>
      <c r="T3334" s="5" t="s">
        <v>8317</v>
      </c>
      <c r="U3334" s="5" t="s">
        <v>8318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 t="str">
        <f>TEXT(((Table1[[#This Row],[deadline]]/60/60)/24)+DATE(1970,1,1),"mmm")</f>
        <v>Jun</v>
      </c>
      <c r="K3335" s="14" t="str">
        <f>TEXT(((Table1[[#This Row],[deadline]]/60/60)/24)+DATE(1970,1,1),"yyyy")</f>
        <v>2015</v>
      </c>
      <c r="L3335">
        <v>1432484080</v>
      </c>
      <c r="M3335">
        <f>((Table1[[#This Row],[launched_at]]/60/60)/24)+DATE(1970,1,1)+(-5/24)</f>
        <v>42148.468518518515</v>
      </c>
      <c r="N3335" t="b">
        <v>0</v>
      </c>
      <c r="O3335">
        <v>111</v>
      </c>
      <c r="P3335" t="b">
        <v>1</v>
      </c>
      <c r="Q3335" t="s">
        <v>8271</v>
      </c>
      <c r="R3335" s="5">
        <f>Table1[[#This Row],[pledged]]/D3335</f>
        <v>1.0457142857142858</v>
      </c>
      <c r="S3335" s="6">
        <f>IFERROR(Table1[[#This Row],[pledged]]/Table1[[#This Row],[backers_count]],0)</f>
        <v>32.972972972972975</v>
      </c>
      <c r="T3335" s="5" t="s">
        <v>8317</v>
      </c>
      <c r="U3335" s="5" t="s">
        <v>8318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 t="str">
        <f>TEXT(((Table1[[#This Row],[deadline]]/60/60)/24)+DATE(1970,1,1),"mmm")</f>
        <v>Jul</v>
      </c>
      <c r="K3336" s="14" t="str">
        <f>TEXT(((Table1[[#This Row],[deadline]]/60/60)/24)+DATE(1970,1,1),"yyyy")</f>
        <v>2015</v>
      </c>
      <c r="L3336">
        <v>1435667422</v>
      </c>
      <c r="M3336">
        <f>((Table1[[#This Row],[launched_at]]/60/60)/24)+DATE(1970,1,1)+(-5/24)</f>
        <v>42185.312754629624</v>
      </c>
      <c r="N3336" t="b">
        <v>0</v>
      </c>
      <c r="O3336">
        <v>46</v>
      </c>
      <c r="P3336" t="b">
        <v>1</v>
      </c>
      <c r="Q3336" t="s">
        <v>8271</v>
      </c>
      <c r="R3336" s="5">
        <f>Table1[[#This Row],[pledged]]/D3336</f>
        <v>1.3862051149573753</v>
      </c>
      <c r="S3336" s="6">
        <f>IFERROR(Table1[[#This Row],[pledged]]/Table1[[#This Row],[backers_count]],0)</f>
        <v>116.65217391304348</v>
      </c>
      <c r="T3336" s="5" t="s">
        <v>8317</v>
      </c>
      <c r="U3336" s="5" t="s">
        <v>8318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 t="str">
        <f>TEXT(((Table1[[#This Row],[deadline]]/60/60)/24)+DATE(1970,1,1),"mmm")</f>
        <v>Aug</v>
      </c>
      <c r="K3337" s="14" t="str">
        <f>TEXT(((Table1[[#This Row],[deadline]]/60/60)/24)+DATE(1970,1,1),"yyyy")</f>
        <v>2014</v>
      </c>
      <c r="L3337">
        <v>1404749446</v>
      </c>
      <c r="M3337">
        <f>((Table1[[#This Row],[launched_at]]/60/60)/24)+DATE(1970,1,1)+(-5/24)</f>
        <v>41827.465810185182</v>
      </c>
      <c r="N3337" t="b">
        <v>0</v>
      </c>
      <c r="O3337">
        <v>63</v>
      </c>
      <c r="P3337" t="b">
        <v>1</v>
      </c>
      <c r="Q3337" t="s">
        <v>8271</v>
      </c>
      <c r="R3337" s="5">
        <f>Table1[[#This Row],[pledged]]/D3337</f>
        <v>1.0032000000000001</v>
      </c>
      <c r="S3337" s="6">
        <f>IFERROR(Table1[[#This Row],[pledged]]/Table1[[#This Row],[backers_count]],0)</f>
        <v>79.61904761904762</v>
      </c>
      <c r="T3337" s="5" t="s">
        <v>8317</v>
      </c>
      <c r="U3337" s="5" t="s">
        <v>8318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 t="str">
        <f>TEXT(((Table1[[#This Row],[deadline]]/60/60)/24)+DATE(1970,1,1),"mmm")</f>
        <v>Apr</v>
      </c>
      <c r="K3338" s="14" t="str">
        <f>TEXT(((Table1[[#This Row],[deadline]]/60/60)/24)+DATE(1970,1,1),"yyyy")</f>
        <v>2016</v>
      </c>
      <c r="L3338">
        <v>1457429646</v>
      </c>
      <c r="M3338">
        <f>((Table1[[#This Row],[launched_at]]/60/60)/24)+DATE(1970,1,1)+(-5/24)</f>
        <v>42437.190347222226</v>
      </c>
      <c r="N3338" t="b">
        <v>0</v>
      </c>
      <c r="O3338">
        <v>9</v>
      </c>
      <c r="P3338" t="b">
        <v>1</v>
      </c>
      <c r="Q3338" t="s">
        <v>8271</v>
      </c>
      <c r="R3338" s="5">
        <f>Table1[[#This Row],[pledged]]/D3338</f>
        <v>1</v>
      </c>
      <c r="S3338" s="6">
        <f>IFERROR(Table1[[#This Row],[pledged]]/Table1[[#This Row],[backers_count]],0)</f>
        <v>27.777777777777779</v>
      </c>
      <c r="T3338" s="5" t="s">
        <v>8317</v>
      </c>
      <c r="U3338" s="5" t="s">
        <v>8318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 t="str">
        <f>TEXT(((Table1[[#This Row],[deadline]]/60/60)/24)+DATE(1970,1,1),"mmm")</f>
        <v>Oct</v>
      </c>
      <c r="K3339" s="14" t="str">
        <f>TEXT(((Table1[[#This Row],[deadline]]/60/60)/24)+DATE(1970,1,1),"yyyy")</f>
        <v>2014</v>
      </c>
      <c r="L3339">
        <v>1411109167</v>
      </c>
      <c r="M3339">
        <f>((Table1[[#This Row],[launched_at]]/60/60)/24)+DATE(1970,1,1)+(-5/24)</f>
        <v>41901.073692129627</v>
      </c>
      <c r="N3339" t="b">
        <v>0</v>
      </c>
      <c r="O3339">
        <v>34</v>
      </c>
      <c r="P3339" t="b">
        <v>1</v>
      </c>
      <c r="Q3339" t="s">
        <v>8271</v>
      </c>
      <c r="R3339" s="5">
        <f>Table1[[#This Row],[pledged]]/D3339</f>
        <v>1.1020000000000001</v>
      </c>
      <c r="S3339" s="6">
        <f>IFERROR(Table1[[#This Row],[pledged]]/Table1[[#This Row],[backers_count]],0)</f>
        <v>81.029411764705884</v>
      </c>
      <c r="T3339" s="5" t="s">
        <v>8317</v>
      </c>
      <c r="U3339" s="5" t="s">
        <v>8318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 t="str">
        <f>TEXT(((Table1[[#This Row],[deadline]]/60/60)/24)+DATE(1970,1,1),"mmm")</f>
        <v>Feb</v>
      </c>
      <c r="K3340" s="14" t="str">
        <f>TEXT(((Table1[[#This Row],[deadline]]/60/60)/24)+DATE(1970,1,1),"yyyy")</f>
        <v>2017</v>
      </c>
      <c r="L3340">
        <v>1486129680</v>
      </c>
      <c r="M3340">
        <f>((Table1[[#This Row],[launched_at]]/60/60)/24)+DATE(1970,1,1)+(-5/24)</f>
        <v>42769.366666666661</v>
      </c>
      <c r="N3340" t="b">
        <v>0</v>
      </c>
      <c r="O3340">
        <v>112</v>
      </c>
      <c r="P3340" t="b">
        <v>1</v>
      </c>
      <c r="Q3340" t="s">
        <v>8271</v>
      </c>
      <c r="R3340" s="5">
        <f>Table1[[#This Row],[pledged]]/D3340</f>
        <v>1.0218</v>
      </c>
      <c r="S3340" s="6">
        <f>IFERROR(Table1[[#This Row],[pledged]]/Table1[[#This Row],[backers_count]],0)</f>
        <v>136.84821428571428</v>
      </c>
      <c r="T3340" s="5" t="s">
        <v>8317</v>
      </c>
      <c r="U3340" s="5" t="s">
        <v>8318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 t="str">
        <f>TEXT(((Table1[[#This Row],[deadline]]/60/60)/24)+DATE(1970,1,1),"mmm")</f>
        <v>Jul</v>
      </c>
      <c r="K3341" s="14" t="str">
        <f>TEXT(((Table1[[#This Row],[deadline]]/60/60)/24)+DATE(1970,1,1),"yyyy")</f>
        <v>2016</v>
      </c>
      <c r="L3341">
        <v>1467129518</v>
      </c>
      <c r="M3341">
        <f>((Table1[[#This Row],[launched_at]]/60/60)/24)+DATE(1970,1,1)+(-5/24)</f>
        <v>42549.457384259258</v>
      </c>
      <c r="N3341" t="b">
        <v>0</v>
      </c>
      <c r="O3341">
        <v>47</v>
      </c>
      <c r="P3341" t="b">
        <v>1</v>
      </c>
      <c r="Q3341" t="s">
        <v>8271</v>
      </c>
      <c r="R3341" s="5">
        <f>Table1[[#This Row],[pledged]]/D3341</f>
        <v>1.0435000000000001</v>
      </c>
      <c r="S3341" s="6">
        <f>IFERROR(Table1[[#This Row],[pledged]]/Table1[[#This Row],[backers_count]],0)</f>
        <v>177.61702127659575</v>
      </c>
      <c r="T3341" s="5" t="s">
        <v>8317</v>
      </c>
      <c r="U3341" s="5" t="s">
        <v>8318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 t="str">
        <f>TEXT(((Table1[[#This Row],[deadline]]/60/60)/24)+DATE(1970,1,1),"mmm")</f>
        <v>Dec</v>
      </c>
      <c r="K3342" s="14" t="str">
        <f>TEXT(((Table1[[#This Row],[deadline]]/60/60)/24)+DATE(1970,1,1),"yyyy")</f>
        <v>2016</v>
      </c>
      <c r="L3342">
        <v>1478906554</v>
      </c>
      <c r="M3342">
        <f>((Table1[[#This Row],[launched_at]]/60/60)/24)+DATE(1970,1,1)+(-5/24)</f>
        <v>42685.765671296293</v>
      </c>
      <c r="N3342" t="b">
        <v>0</v>
      </c>
      <c r="O3342">
        <v>38</v>
      </c>
      <c r="P3342" t="b">
        <v>1</v>
      </c>
      <c r="Q3342" t="s">
        <v>8271</v>
      </c>
      <c r="R3342" s="5">
        <f>Table1[[#This Row],[pledged]]/D3342</f>
        <v>1.3816666666666666</v>
      </c>
      <c r="S3342" s="6">
        <f>IFERROR(Table1[[#This Row],[pledged]]/Table1[[#This Row],[backers_count]],0)</f>
        <v>109.07894736842105</v>
      </c>
      <c r="T3342" s="5" t="s">
        <v>8317</v>
      </c>
      <c r="U3342" s="5" t="s">
        <v>8318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 t="str">
        <f>TEXT(((Table1[[#This Row],[deadline]]/60/60)/24)+DATE(1970,1,1),"mmm")</f>
        <v>Jun</v>
      </c>
      <c r="K3343" s="14" t="str">
        <f>TEXT(((Table1[[#This Row],[deadline]]/60/60)/24)+DATE(1970,1,1),"yyyy")</f>
        <v>2016</v>
      </c>
      <c r="L3343">
        <v>1463771421</v>
      </c>
      <c r="M3343">
        <f>((Table1[[#This Row],[launched_at]]/60/60)/24)+DATE(1970,1,1)+(-5/24)</f>
        <v>42510.590520833335</v>
      </c>
      <c r="N3343" t="b">
        <v>0</v>
      </c>
      <c r="O3343">
        <v>28</v>
      </c>
      <c r="P3343" t="b">
        <v>1</v>
      </c>
      <c r="Q3343" t="s">
        <v>8271</v>
      </c>
      <c r="R3343" s="5">
        <f>Table1[[#This Row],[pledged]]/D3343</f>
        <v>1</v>
      </c>
      <c r="S3343" s="6">
        <f>IFERROR(Table1[[#This Row],[pledged]]/Table1[[#This Row],[backers_count]],0)</f>
        <v>119.64285714285714</v>
      </c>
      <c r="T3343" s="5" t="s">
        <v>8317</v>
      </c>
      <c r="U3343" s="5" t="s">
        <v>8318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 t="str">
        <f>TEXT(((Table1[[#This Row],[deadline]]/60/60)/24)+DATE(1970,1,1),"mmm")</f>
        <v>Apr</v>
      </c>
      <c r="K3344" s="14" t="str">
        <f>TEXT(((Table1[[#This Row],[deadline]]/60/60)/24)+DATE(1970,1,1),"yyyy")</f>
        <v>2015</v>
      </c>
      <c r="L3344">
        <v>1425020810</v>
      </c>
      <c r="M3344">
        <f>((Table1[[#This Row],[launched_at]]/60/60)/24)+DATE(1970,1,1)+(-5/24)</f>
        <v>42062.088078703695</v>
      </c>
      <c r="N3344" t="b">
        <v>0</v>
      </c>
      <c r="O3344">
        <v>78</v>
      </c>
      <c r="P3344" t="b">
        <v>1</v>
      </c>
      <c r="Q3344" t="s">
        <v>8271</v>
      </c>
      <c r="R3344" s="5">
        <f>Table1[[#This Row],[pledged]]/D3344</f>
        <v>1.0166666666666666</v>
      </c>
      <c r="S3344" s="6">
        <f>IFERROR(Table1[[#This Row],[pledged]]/Table1[[#This Row],[backers_count]],0)</f>
        <v>78.205128205128204</v>
      </c>
      <c r="T3344" s="5" t="s">
        <v>8317</v>
      </c>
      <c r="U3344" s="5" t="s">
        <v>8318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 t="str">
        <f>TEXT(((Table1[[#This Row],[deadline]]/60/60)/24)+DATE(1970,1,1),"mmm")</f>
        <v>Apr</v>
      </c>
      <c r="K3345" s="14" t="str">
        <f>TEXT(((Table1[[#This Row],[deadline]]/60/60)/24)+DATE(1970,1,1),"yyyy")</f>
        <v>2016</v>
      </c>
      <c r="L3345">
        <v>1458770384</v>
      </c>
      <c r="M3345">
        <f>((Table1[[#This Row],[launched_at]]/60/60)/24)+DATE(1970,1,1)+(-5/24)</f>
        <v>42452.708148148151</v>
      </c>
      <c r="N3345" t="b">
        <v>0</v>
      </c>
      <c r="O3345">
        <v>23</v>
      </c>
      <c r="P3345" t="b">
        <v>1</v>
      </c>
      <c r="Q3345" t="s">
        <v>8271</v>
      </c>
      <c r="R3345" s="5">
        <f>Table1[[#This Row],[pledged]]/D3345</f>
        <v>1.7142857142857142</v>
      </c>
      <c r="S3345" s="6">
        <f>IFERROR(Table1[[#This Row],[pledged]]/Table1[[#This Row],[backers_count]],0)</f>
        <v>52.173913043478258</v>
      </c>
      <c r="T3345" s="5" t="s">
        <v>8317</v>
      </c>
      <c r="U3345" s="5" t="s">
        <v>8318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 t="str">
        <f>TEXT(((Table1[[#This Row],[deadline]]/60/60)/24)+DATE(1970,1,1),"mmm")</f>
        <v>Aug</v>
      </c>
      <c r="K3346" s="14" t="str">
        <f>TEXT(((Table1[[#This Row],[deadline]]/60/60)/24)+DATE(1970,1,1),"yyyy")</f>
        <v>2014</v>
      </c>
      <c r="L3346">
        <v>1406782093</v>
      </c>
      <c r="M3346">
        <f>((Table1[[#This Row],[launched_at]]/60/60)/24)+DATE(1970,1,1)+(-5/24)</f>
        <v>41850.991817129623</v>
      </c>
      <c r="N3346" t="b">
        <v>0</v>
      </c>
      <c r="O3346">
        <v>40</v>
      </c>
      <c r="P3346" t="b">
        <v>1</v>
      </c>
      <c r="Q3346" t="s">
        <v>8271</v>
      </c>
      <c r="R3346" s="5">
        <f>Table1[[#This Row],[pledged]]/D3346</f>
        <v>1.0144444444444445</v>
      </c>
      <c r="S3346" s="6">
        <f>IFERROR(Table1[[#This Row],[pledged]]/Table1[[#This Row],[backers_count]],0)</f>
        <v>114.125</v>
      </c>
      <c r="T3346" s="5" t="s">
        <v>8317</v>
      </c>
      <c r="U3346" s="5" t="s">
        <v>8318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 t="str">
        <f>TEXT(((Table1[[#This Row],[deadline]]/60/60)/24)+DATE(1970,1,1),"mmm")</f>
        <v>Apr</v>
      </c>
      <c r="K3347" s="14" t="str">
        <f>TEXT(((Table1[[#This Row],[deadline]]/60/60)/24)+DATE(1970,1,1),"yyyy")</f>
        <v>2015</v>
      </c>
      <c r="L3347">
        <v>1424226768</v>
      </c>
      <c r="M3347">
        <f>((Table1[[#This Row],[launched_at]]/60/60)/24)+DATE(1970,1,1)+(-5/24)</f>
        <v>42052.897777777776</v>
      </c>
      <c r="N3347" t="b">
        <v>0</v>
      </c>
      <c r="O3347">
        <v>13</v>
      </c>
      <c r="P3347" t="b">
        <v>1</v>
      </c>
      <c r="Q3347" t="s">
        <v>8271</v>
      </c>
      <c r="R3347" s="5">
        <f>Table1[[#This Row],[pledged]]/D3347</f>
        <v>1.3</v>
      </c>
      <c r="S3347" s="6">
        <f>IFERROR(Table1[[#This Row],[pledged]]/Table1[[#This Row],[backers_count]],0)</f>
        <v>50</v>
      </c>
      <c r="T3347" s="5" t="s">
        <v>8317</v>
      </c>
      <c r="U3347" s="5" t="s">
        <v>8318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 t="str">
        <f>TEXT(((Table1[[#This Row],[deadline]]/60/60)/24)+DATE(1970,1,1),"mmm")</f>
        <v>Feb</v>
      </c>
      <c r="K3348" s="14" t="str">
        <f>TEXT(((Table1[[#This Row],[deadline]]/60/60)/24)+DATE(1970,1,1),"yyyy")</f>
        <v>2015</v>
      </c>
      <c r="L3348">
        <v>1424306110</v>
      </c>
      <c r="M3348">
        <f>((Table1[[#This Row],[launched_at]]/60/60)/24)+DATE(1970,1,1)+(-5/24)</f>
        <v>42053.816087962965</v>
      </c>
      <c r="N3348" t="b">
        <v>0</v>
      </c>
      <c r="O3348">
        <v>18</v>
      </c>
      <c r="P3348" t="b">
        <v>1</v>
      </c>
      <c r="Q3348" t="s">
        <v>8271</v>
      </c>
      <c r="R3348" s="5">
        <f>Table1[[#This Row],[pledged]]/D3348</f>
        <v>1.1000000000000001</v>
      </c>
      <c r="S3348" s="6">
        <f>IFERROR(Table1[[#This Row],[pledged]]/Table1[[#This Row],[backers_count]],0)</f>
        <v>91.666666666666671</v>
      </c>
      <c r="T3348" s="5" t="s">
        <v>8317</v>
      </c>
      <c r="U3348" s="5" t="s">
        <v>8318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 t="str">
        <f>TEXT(((Table1[[#This Row],[deadline]]/60/60)/24)+DATE(1970,1,1),"mmm")</f>
        <v>May</v>
      </c>
      <c r="K3349" s="14" t="str">
        <f>TEXT(((Table1[[#This Row],[deadline]]/60/60)/24)+DATE(1970,1,1),"yyyy")</f>
        <v>2016</v>
      </c>
      <c r="L3349">
        <v>1461503654</v>
      </c>
      <c r="M3349">
        <f>((Table1[[#This Row],[launched_at]]/60/60)/24)+DATE(1970,1,1)+(-5/24)</f>
        <v>42484.343217592592</v>
      </c>
      <c r="N3349" t="b">
        <v>0</v>
      </c>
      <c r="O3349">
        <v>22</v>
      </c>
      <c r="P3349" t="b">
        <v>1</v>
      </c>
      <c r="Q3349" t="s">
        <v>8271</v>
      </c>
      <c r="R3349" s="5">
        <f>Table1[[#This Row],[pledged]]/D3349</f>
        <v>1.1944999999999999</v>
      </c>
      <c r="S3349" s="6">
        <f>IFERROR(Table1[[#This Row],[pledged]]/Table1[[#This Row],[backers_count]],0)</f>
        <v>108.59090909090909</v>
      </c>
      <c r="T3349" s="5" t="s">
        <v>8317</v>
      </c>
      <c r="U3349" s="5" t="s">
        <v>8318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 t="str">
        <f>TEXT(((Table1[[#This Row],[deadline]]/60/60)/24)+DATE(1970,1,1),"mmm")</f>
        <v>Apr</v>
      </c>
      <c r="K3350" s="14" t="str">
        <f>TEXT(((Table1[[#This Row],[deadline]]/60/60)/24)+DATE(1970,1,1),"yyyy")</f>
        <v>2016</v>
      </c>
      <c r="L3350">
        <v>1459949080</v>
      </c>
      <c r="M3350">
        <f>((Table1[[#This Row],[launched_at]]/60/60)/24)+DATE(1970,1,1)+(-5/24)</f>
        <v>42466.350462962961</v>
      </c>
      <c r="N3350" t="b">
        <v>0</v>
      </c>
      <c r="O3350">
        <v>79</v>
      </c>
      <c r="P3350" t="b">
        <v>1</v>
      </c>
      <c r="Q3350" t="s">
        <v>8271</v>
      </c>
      <c r="R3350" s="5">
        <f>Table1[[#This Row],[pledged]]/D3350</f>
        <v>1.002909090909091</v>
      </c>
      <c r="S3350" s="6">
        <f>IFERROR(Table1[[#This Row],[pledged]]/Table1[[#This Row],[backers_count]],0)</f>
        <v>69.822784810126578</v>
      </c>
      <c r="T3350" s="5" t="s">
        <v>8317</v>
      </c>
      <c r="U3350" s="5" t="s">
        <v>8318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 t="str">
        <f>TEXT(((Table1[[#This Row],[deadline]]/60/60)/24)+DATE(1970,1,1),"mmm")</f>
        <v>Jun</v>
      </c>
      <c r="K3351" s="14" t="str">
        <f>TEXT(((Table1[[#This Row],[deadline]]/60/60)/24)+DATE(1970,1,1),"yyyy")</f>
        <v>2016</v>
      </c>
      <c r="L3351">
        <v>1463971172</v>
      </c>
      <c r="M3351">
        <f>((Table1[[#This Row],[launched_at]]/60/60)/24)+DATE(1970,1,1)+(-5/24)</f>
        <v>42512.902453703697</v>
      </c>
      <c r="N3351" t="b">
        <v>0</v>
      </c>
      <c r="O3351">
        <v>14</v>
      </c>
      <c r="P3351" t="b">
        <v>1</v>
      </c>
      <c r="Q3351" t="s">
        <v>8271</v>
      </c>
      <c r="R3351" s="5">
        <f>Table1[[#This Row],[pledged]]/D3351</f>
        <v>1.534</v>
      </c>
      <c r="S3351" s="6">
        <f>IFERROR(Table1[[#This Row],[pledged]]/Table1[[#This Row],[backers_count]],0)</f>
        <v>109.57142857142857</v>
      </c>
      <c r="T3351" s="5" t="s">
        <v>8317</v>
      </c>
      <c r="U3351" s="5" t="s">
        <v>8318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 t="str">
        <f>TEXT(((Table1[[#This Row],[deadline]]/60/60)/24)+DATE(1970,1,1),"mmm")</f>
        <v>Nov</v>
      </c>
      <c r="K3352" s="14" t="str">
        <f>TEXT(((Table1[[#This Row],[deadline]]/60/60)/24)+DATE(1970,1,1),"yyyy")</f>
        <v>2015</v>
      </c>
      <c r="L3352">
        <v>1445791811</v>
      </c>
      <c r="M3352">
        <f>((Table1[[#This Row],[launched_at]]/60/60)/24)+DATE(1970,1,1)+(-5/24)</f>
        <v>42302.493182870363</v>
      </c>
      <c r="N3352" t="b">
        <v>0</v>
      </c>
      <c r="O3352">
        <v>51</v>
      </c>
      <c r="P3352" t="b">
        <v>1</v>
      </c>
      <c r="Q3352" t="s">
        <v>8271</v>
      </c>
      <c r="R3352" s="5">
        <f>Table1[[#This Row],[pledged]]/D3352</f>
        <v>1.0442857142857143</v>
      </c>
      <c r="S3352" s="6">
        <f>IFERROR(Table1[[#This Row],[pledged]]/Table1[[#This Row],[backers_count]],0)</f>
        <v>71.666666666666671</v>
      </c>
      <c r="T3352" s="5" t="s">
        <v>8317</v>
      </c>
      <c r="U3352" s="5" t="s">
        <v>8318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 t="str">
        <f>TEXT(((Table1[[#This Row],[deadline]]/60/60)/24)+DATE(1970,1,1),"mmm")</f>
        <v>Jul</v>
      </c>
      <c r="K3353" s="14" t="str">
        <f>TEXT(((Table1[[#This Row],[deadline]]/60/60)/24)+DATE(1970,1,1),"yyyy")</f>
        <v>2014</v>
      </c>
      <c r="L3353">
        <v>1402910965</v>
      </c>
      <c r="M3353">
        <f>((Table1[[#This Row],[launched_at]]/60/60)/24)+DATE(1970,1,1)+(-5/24)</f>
        <v>41806.187094907407</v>
      </c>
      <c r="N3353" t="b">
        <v>0</v>
      </c>
      <c r="O3353">
        <v>54</v>
      </c>
      <c r="P3353" t="b">
        <v>1</v>
      </c>
      <c r="Q3353" t="s">
        <v>8271</v>
      </c>
      <c r="R3353" s="5">
        <f>Table1[[#This Row],[pledged]]/D3353</f>
        <v>1.0109999999999999</v>
      </c>
      <c r="S3353" s="6">
        <f>IFERROR(Table1[[#This Row],[pledged]]/Table1[[#This Row],[backers_count]],0)</f>
        <v>93.611111111111114</v>
      </c>
      <c r="T3353" s="5" t="s">
        <v>8317</v>
      </c>
      <c r="U3353" s="5" t="s">
        <v>8318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 t="str">
        <f>TEXT(((Table1[[#This Row],[deadline]]/60/60)/24)+DATE(1970,1,1),"mmm")</f>
        <v>Jul</v>
      </c>
      <c r="K3354" s="14" t="str">
        <f>TEXT(((Table1[[#This Row],[deadline]]/60/60)/24)+DATE(1970,1,1),"yyyy")</f>
        <v>2016</v>
      </c>
      <c r="L3354">
        <v>1462492178</v>
      </c>
      <c r="M3354">
        <f>((Table1[[#This Row],[launched_at]]/60/60)/24)+DATE(1970,1,1)+(-5/24)</f>
        <v>42495.784467592595</v>
      </c>
      <c r="N3354" t="b">
        <v>0</v>
      </c>
      <c r="O3354">
        <v>70</v>
      </c>
      <c r="P3354" t="b">
        <v>1</v>
      </c>
      <c r="Q3354" t="s">
        <v>8271</v>
      </c>
      <c r="R3354" s="5">
        <f>Table1[[#This Row],[pledged]]/D3354</f>
        <v>1.0751999999999999</v>
      </c>
      <c r="S3354" s="6">
        <f>IFERROR(Table1[[#This Row],[pledged]]/Table1[[#This Row],[backers_count]],0)</f>
        <v>76.8</v>
      </c>
      <c r="T3354" s="5" t="s">
        <v>8317</v>
      </c>
      <c r="U3354" s="5" t="s">
        <v>8318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 t="str">
        <f>TEXT(((Table1[[#This Row],[deadline]]/60/60)/24)+DATE(1970,1,1),"mmm")</f>
        <v>May</v>
      </c>
      <c r="K3355" s="14" t="str">
        <f>TEXT(((Table1[[#This Row],[deadline]]/60/60)/24)+DATE(1970,1,1),"yyyy")</f>
        <v>2016</v>
      </c>
      <c r="L3355">
        <v>1461061350</v>
      </c>
      <c r="M3355">
        <f>((Table1[[#This Row],[launched_at]]/60/60)/24)+DATE(1970,1,1)+(-5/24)</f>
        <v>42479.223958333336</v>
      </c>
      <c r="N3355" t="b">
        <v>0</v>
      </c>
      <c r="O3355">
        <v>44</v>
      </c>
      <c r="P3355" t="b">
        <v>1</v>
      </c>
      <c r="Q3355" t="s">
        <v>8271</v>
      </c>
      <c r="R3355" s="5">
        <f>Table1[[#This Row],[pledged]]/D3355</f>
        <v>3.15</v>
      </c>
      <c r="S3355" s="6">
        <f>IFERROR(Table1[[#This Row],[pledged]]/Table1[[#This Row],[backers_count]],0)</f>
        <v>35.795454545454547</v>
      </c>
      <c r="T3355" s="5" t="s">
        <v>8317</v>
      </c>
      <c r="U3355" s="5" t="s">
        <v>8318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 t="str">
        <f>TEXT(((Table1[[#This Row],[deadline]]/60/60)/24)+DATE(1970,1,1),"mmm")</f>
        <v>Oct</v>
      </c>
      <c r="K3356" s="14" t="str">
        <f>TEXT(((Table1[[#This Row],[deadline]]/60/60)/24)+DATE(1970,1,1),"yyyy")</f>
        <v>2015</v>
      </c>
      <c r="L3356">
        <v>1443029206</v>
      </c>
      <c r="M3356">
        <f>((Table1[[#This Row],[launched_at]]/60/60)/24)+DATE(1970,1,1)+(-5/24)</f>
        <v>42270.518587962964</v>
      </c>
      <c r="N3356" t="b">
        <v>0</v>
      </c>
      <c r="O3356">
        <v>55</v>
      </c>
      <c r="P3356" t="b">
        <v>1</v>
      </c>
      <c r="Q3356" t="s">
        <v>8271</v>
      </c>
      <c r="R3356" s="5">
        <f>Table1[[#This Row],[pledged]]/D3356</f>
        <v>1.0193333333333334</v>
      </c>
      <c r="S3356" s="6">
        <f>IFERROR(Table1[[#This Row],[pledged]]/Table1[[#This Row],[backers_count]],0)</f>
        <v>55.6</v>
      </c>
      <c r="T3356" s="5" t="s">
        <v>8317</v>
      </c>
      <c r="U3356" s="5" t="s">
        <v>8318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 t="str">
        <f>TEXT(((Table1[[#This Row],[deadline]]/60/60)/24)+DATE(1970,1,1),"mmm")</f>
        <v>May</v>
      </c>
      <c r="K3357" s="14" t="str">
        <f>TEXT(((Table1[[#This Row],[deadline]]/60/60)/24)+DATE(1970,1,1),"yyyy")</f>
        <v>2016</v>
      </c>
      <c r="L3357">
        <v>1461941527</v>
      </c>
      <c r="M3357">
        <f>((Table1[[#This Row],[launched_at]]/60/60)/24)+DATE(1970,1,1)+(-5/24)</f>
        <v>42489.411192129628</v>
      </c>
      <c r="N3357" t="b">
        <v>0</v>
      </c>
      <c r="O3357">
        <v>15</v>
      </c>
      <c r="P3357" t="b">
        <v>1</v>
      </c>
      <c r="Q3357" t="s">
        <v>8271</v>
      </c>
      <c r="R3357" s="5">
        <f>Table1[[#This Row],[pledged]]/D3357</f>
        <v>1.2628571428571429</v>
      </c>
      <c r="S3357" s="6">
        <f>IFERROR(Table1[[#This Row],[pledged]]/Table1[[#This Row],[backers_count]],0)</f>
        <v>147.33333333333334</v>
      </c>
      <c r="T3357" s="5" t="s">
        <v>8317</v>
      </c>
      <c r="U3357" s="5" t="s">
        <v>8318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 t="str">
        <f>TEXT(((Table1[[#This Row],[deadline]]/60/60)/24)+DATE(1970,1,1),"mmm")</f>
        <v>Jul</v>
      </c>
      <c r="K3358" s="14" t="str">
        <f>TEXT(((Table1[[#This Row],[deadline]]/60/60)/24)+DATE(1970,1,1),"yyyy")</f>
        <v>2016</v>
      </c>
      <c r="L3358">
        <v>1466019272</v>
      </c>
      <c r="M3358">
        <f>((Table1[[#This Row],[launched_at]]/60/60)/24)+DATE(1970,1,1)+(-5/24)</f>
        <v>42536.607314814813</v>
      </c>
      <c r="N3358" t="b">
        <v>0</v>
      </c>
      <c r="O3358">
        <v>27</v>
      </c>
      <c r="P3358" t="b">
        <v>1</v>
      </c>
      <c r="Q3358" t="s">
        <v>8271</v>
      </c>
      <c r="R3358" s="5">
        <f>Table1[[#This Row],[pledged]]/D3358</f>
        <v>1.014</v>
      </c>
      <c r="S3358" s="6">
        <f>IFERROR(Table1[[#This Row],[pledged]]/Table1[[#This Row],[backers_count]],0)</f>
        <v>56.333333333333336</v>
      </c>
      <c r="T3358" s="5" t="s">
        <v>8317</v>
      </c>
      <c r="U3358" s="5" t="s">
        <v>8318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 t="str">
        <f>TEXT(((Table1[[#This Row],[deadline]]/60/60)/24)+DATE(1970,1,1),"mmm")</f>
        <v>Aug</v>
      </c>
      <c r="K3359" s="14" t="str">
        <f>TEXT(((Table1[[#This Row],[deadline]]/60/60)/24)+DATE(1970,1,1),"yyyy")</f>
        <v>2014</v>
      </c>
      <c r="L3359">
        <v>1404295310</v>
      </c>
      <c r="M3359">
        <f>((Table1[[#This Row],[launched_at]]/60/60)/24)+DATE(1970,1,1)+(-5/24)</f>
        <v>41822.209606481476</v>
      </c>
      <c r="N3359" t="b">
        <v>0</v>
      </c>
      <c r="O3359">
        <v>21</v>
      </c>
      <c r="P3359" t="b">
        <v>1</v>
      </c>
      <c r="Q3359" t="s">
        <v>8271</v>
      </c>
      <c r="R3359" s="5">
        <f>Table1[[#This Row],[pledged]]/D3359</f>
        <v>1.01</v>
      </c>
      <c r="S3359" s="6">
        <f>IFERROR(Table1[[#This Row],[pledged]]/Table1[[#This Row],[backers_count]],0)</f>
        <v>96.19047619047619</v>
      </c>
      <c r="T3359" s="5" t="s">
        <v>8317</v>
      </c>
      <c r="U3359" s="5" t="s">
        <v>8318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 t="str">
        <f>TEXT(((Table1[[#This Row],[deadline]]/60/60)/24)+DATE(1970,1,1),"mmm")</f>
        <v>Nov</v>
      </c>
      <c r="K3360" s="14" t="str">
        <f>TEXT(((Table1[[#This Row],[deadline]]/60/60)/24)+DATE(1970,1,1),"yyyy")</f>
        <v>2014</v>
      </c>
      <c r="L3360">
        <v>1413790079</v>
      </c>
      <c r="M3360">
        <f>((Table1[[#This Row],[launched_at]]/60/60)/24)+DATE(1970,1,1)+(-5/24)</f>
        <v>41932.102766203701</v>
      </c>
      <c r="N3360" t="b">
        <v>0</v>
      </c>
      <c r="O3360">
        <v>162</v>
      </c>
      <c r="P3360" t="b">
        <v>1</v>
      </c>
      <c r="Q3360" t="s">
        <v>8271</v>
      </c>
      <c r="R3360" s="5">
        <f>Table1[[#This Row],[pledged]]/D3360</f>
        <v>1.0299</v>
      </c>
      <c r="S3360" s="6">
        <f>IFERROR(Table1[[#This Row],[pledged]]/Table1[[#This Row],[backers_count]],0)</f>
        <v>63.574074074074076</v>
      </c>
      <c r="T3360" s="5" t="s">
        <v>8317</v>
      </c>
      <c r="U3360" s="5" t="s">
        <v>8318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 t="str">
        <f>TEXT(((Table1[[#This Row],[deadline]]/60/60)/24)+DATE(1970,1,1),"mmm")</f>
        <v>Feb</v>
      </c>
      <c r="K3361" s="14" t="str">
        <f>TEXT(((Table1[[#This Row],[deadline]]/60/60)/24)+DATE(1970,1,1),"yyyy")</f>
        <v>2017</v>
      </c>
      <c r="L3361">
        <v>1484097734</v>
      </c>
      <c r="M3361">
        <f>((Table1[[#This Row],[launched_at]]/60/60)/24)+DATE(1970,1,1)+(-5/24)</f>
        <v>42745.848773148151</v>
      </c>
      <c r="N3361" t="b">
        <v>0</v>
      </c>
      <c r="O3361">
        <v>23</v>
      </c>
      <c r="P3361" t="b">
        <v>1</v>
      </c>
      <c r="Q3361" t="s">
        <v>8271</v>
      </c>
      <c r="R3361" s="5">
        <f>Table1[[#This Row],[pledged]]/D3361</f>
        <v>1.0625</v>
      </c>
      <c r="S3361" s="6">
        <f>IFERROR(Table1[[#This Row],[pledged]]/Table1[[#This Row],[backers_count]],0)</f>
        <v>184.78260869565219</v>
      </c>
      <c r="T3361" s="5" t="s">
        <v>8317</v>
      </c>
      <c r="U3361" s="5" t="s">
        <v>8318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 t="str">
        <f>TEXT(((Table1[[#This Row],[deadline]]/60/60)/24)+DATE(1970,1,1),"mmm")</f>
        <v>Dec</v>
      </c>
      <c r="K3362" s="14" t="str">
        <f>TEXT(((Table1[[#This Row],[deadline]]/60/60)/24)+DATE(1970,1,1),"yyyy")</f>
        <v>2016</v>
      </c>
      <c r="L3362">
        <v>1479866343</v>
      </c>
      <c r="M3362">
        <f>((Table1[[#This Row],[launched_at]]/60/60)/24)+DATE(1970,1,1)+(-5/24)</f>
        <v>42696.874340277776</v>
      </c>
      <c r="N3362" t="b">
        <v>0</v>
      </c>
      <c r="O3362">
        <v>72</v>
      </c>
      <c r="P3362" t="b">
        <v>1</v>
      </c>
      <c r="Q3362" t="s">
        <v>8271</v>
      </c>
      <c r="R3362" s="5">
        <f>Table1[[#This Row],[pledged]]/D3362</f>
        <v>1.0137777777777779</v>
      </c>
      <c r="S3362" s="6">
        <f>IFERROR(Table1[[#This Row],[pledged]]/Table1[[#This Row],[backers_count]],0)</f>
        <v>126.72222222222223</v>
      </c>
      <c r="T3362" s="5" t="s">
        <v>8317</v>
      </c>
      <c r="U3362" s="5" t="s">
        <v>8318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 t="str">
        <f>TEXT(((Table1[[#This Row],[deadline]]/60/60)/24)+DATE(1970,1,1),"mmm")</f>
        <v>Sep</v>
      </c>
      <c r="K3363" s="14" t="str">
        <f>TEXT(((Table1[[#This Row],[deadline]]/60/60)/24)+DATE(1970,1,1),"yyyy")</f>
        <v>2014</v>
      </c>
      <c r="L3363">
        <v>1408062990</v>
      </c>
      <c r="M3363">
        <f>((Table1[[#This Row],[launched_at]]/60/60)/24)+DATE(1970,1,1)+(-5/24)</f>
        <v>41865.817013888889</v>
      </c>
      <c r="N3363" t="b">
        <v>0</v>
      </c>
      <c r="O3363">
        <v>68</v>
      </c>
      <c r="P3363" t="b">
        <v>1</v>
      </c>
      <c r="Q3363" t="s">
        <v>8271</v>
      </c>
      <c r="R3363" s="5">
        <f>Table1[[#This Row],[pledged]]/D3363</f>
        <v>1.1346000000000001</v>
      </c>
      <c r="S3363" s="6">
        <f>IFERROR(Table1[[#This Row],[pledged]]/Table1[[#This Row],[backers_count]],0)</f>
        <v>83.42647058823529</v>
      </c>
      <c r="T3363" s="5" t="s">
        <v>8317</v>
      </c>
      <c r="U3363" s="5" t="s">
        <v>8318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 t="str">
        <f>TEXT(((Table1[[#This Row],[deadline]]/60/60)/24)+DATE(1970,1,1),"mmm")</f>
        <v>Mar</v>
      </c>
      <c r="K3364" s="14" t="str">
        <f>TEXT(((Table1[[#This Row],[deadline]]/60/60)/24)+DATE(1970,1,1),"yyyy")</f>
        <v>2015</v>
      </c>
      <c r="L3364">
        <v>1424484717</v>
      </c>
      <c r="M3364">
        <f>((Table1[[#This Row],[launched_at]]/60/60)/24)+DATE(1970,1,1)+(-5/24)</f>
        <v>42055.883298611108</v>
      </c>
      <c r="N3364" t="b">
        <v>0</v>
      </c>
      <c r="O3364">
        <v>20</v>
      </c>
      <c r="P3364" t="b">
        <v>1</v>
      </c>
      <c r="Q3364" t="s">
        <v>8271</v>
      </c>
      <c r="R3364" s="5">
        <f>Table1[[#This Row],[pledged]]/D3364</f>
        <v>2.1800000000000002</v>
      </c>
      <c r="S3364" s="6">
        <f>IFERROR(Table1[[#This Row],[pledged]]/Table1[[#This Row],[backers_count]],0)</f>
        <v>54.5</v>
      </c>
      <c r="T3364" s="5" t="s">
        <v>8317</v>
      </c>
      <c r="U3364" s="5" t="s">
        <v>8318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 t="str">
        <f>TEXT(((Table1[[#This Row],[deadline]]/60/60)/24)+DATE(1970,1,1),"mmm")</f>
        <v>Aug</v>
      </c>
      <c r="K3365" s="14" t="str">
        <f>TEXT(((Table1[[#This Row],[deadline]]/60/60)/24)+DATE(1970,1,1),"yyyy")</f>
        <v>2014</v>
      </c>
      <c r="L3365">
        <v>1406831445</v>
      </c>
      <c r="M3365">
        <f>((Table1[[#This Row],[launched_at]]/60/60)/24)+DATE(1970,1,1)+(-5/24)</f>
        <v>41851.563020833331</v>
      </c>
      <c r="N3365" t="b">
        <v>0</v>
      </c>
      <c r="O3365">
        <v>26</v>
      </c>
      <c r="P3365" t="b">
        <v>1</v>
      </c>
      <c r="Q3365" t="s">
        <v>8271</v>
      </c>
      <c r="R3365" s="5">
        <f>Table1[[#This Row],[pledged]]/D3365</f>
        <v>1.0141935483870967</v>
      </c>
      <c r="S3365" s="6">
        <f>IFERROR(Table1[[#This Row],[pledged]]/Table1[[#This Row],[backers_count]],0)</f>
        <v>302.30769230769232</v>
      </c>
      <c r="T3365" s="5" t="s">
        <v>8317</v>
      </c>
      <c r="U3365" s="5" t="s">
        <v>8318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 t="str">
        <f>TEXT(((Table1[[#This Row],[deadline]]/60/60)/24)+DATE(1970,1,1),"mmm")</f>
        <v>Mar</v>
      </c>
      <c r="K3366" s="14" t="str">
        <f>TEXT(((Table1[[#This Row],[deadline]]/60/60)/24)+DATE(1970,1,1),"yyyy")</f>
        <v>2016</v>
      </c>
      <c r="L3366">
        <v>1456183649</v>
      </c>
      <c r="M3366">
        <f>((Table1[[#This Row],[launched_at]]/60/60)/24)+DATE(1970,1,1)+(-5/24)</f>
        <v>42422.769085648142</v>
      </c>
      <c r="N3366" t="b">
        <v>0</v>
      </c>
      <c r="O3366">
        <v>72</v>
      </c>
      <c r="P3366" t="b">
        <v>1</v>
      </c>
      <c r="Q3366" t="s">
        <v>8271</v>
      </c>
      <c r="R3366" s="5">
        <f>Table1[[#This Row],[pledged]]/D3366</f>
        <v>1.0593333333333332</v>
      </c>
      <c r="S3366" s="6">
        <f>IFERROR(Table1[[#This Row],[pledged]]/Table1[[#This Row],[backers_count]],0)</f>
        <v>44.138888888888886</v>
      </c>
      <c r="T3366" s="5" t="s">
        <v>8317</v>
      </c>
      <c r="U3366" s="5" t="s">
        <v>8318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 t="str">
        <f>TEXT(((Table1[[#This Row],[deadline]]/60/60)/24)+DATE(1970,1,1),"mmm")</f>
        <v>Dec</v>
      </c>
      <c r="K3367" s="14" t="str">
        <f>TEXT(((Table1[[#This Row],[deadline]]/60/60)/24)+DATE(1970,1,1),"yyyy")</f>
        <v>2015</v>
      </c>
      <c r="L3367">
        <v>1447381592</v>
      </c>
      <c r="M3367">
        <f>((Table1[[#This Row],[launched_at]]/60/60)/24)+DATE(1970,1,1)+(-5/24)</f>
        <v>42320.893425925926</v>
      </c>
      <c r="N3367" t="b">
        <v>0</v>
      </c>
      <c r="O3367">
        <v>3</v>
      </c>
      <c r="P3367" t="b">
        <v>1</v>
      </c>
      <c r="Q3367" t="s">
        <v>8271</v>
      </c>
      <c r="R3367" s="5">
        <f>Table1[[#This Row],[pledged]]/D3367</f>
        <v>1.04</v>
      </c>
      <c r="S3367" s="6">
        <f>IFERROR(Table1[[#This Row],[pledged]]/Table1[[#This Row],[backers_count]],0)</f>
        <v>866.66666666666663</v>
      </c>
      <c r="T3367" s="5" t="s">
        <v>8317</v>
      </c>
      <c r="U3367" s="5" t="s">
        <v>8318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 t="str">
        <f>TEXT(((Table1[[#This Row],[deadline]]/60/60)/24)+DATE(1970,1,1),"mmm")</f>
        <v>May</v>
      </c>
      <c r="K3368" s="14" t="str">
        <f>TEXT(((Table1[[#This Row],[deadline]]/60/60)/24)+DATE(1970,1,1),"yyyy")</f>
        <v>2015</v>
      </c>
      <c r="L3368">
        <v>1428889037</v>
      </c>
      <c r="M3368">
        <f>((Table1[[#This Row],[launched_at]]/60/60)/24)+DATE(1970,1,1)+(-5/24)</f>
        <v>42106.859224537031</v>
      </c>
      <c r="N3368" t="b">
        <v>0</v>
      </c>
      <c r="O3368">
        <v>18</v>
      </c>
      <c r="P3368" t="b">
        <v>1</v>
      </c>
      <c r="Q3368" t="s">
        <v>8271</v>
      </c>
      <c r="R3368" s="5">
        <f>Table1[[#This Row],[pledged]]/D3368</f>
        <v>2.21</v>
      </c>
      <c r="S3368" s="6">
        <f>IFERROR(Table1[[#This Row],[pledged]]/Table1[[#This Row],[backers_count]],0)</f>
        <v>61.388888888888886</v>
      </c>
      <c r="T3368" s="5" t="s">
        <v>8317</v>
      </c>
      <c r="U3368" s="5" t="s">
        <v>8318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 t="str">
        <f>TEXT(((Table1[[#This Row],[deadline]]/60/60)/24)+DATE(1970,1,1),"mmm")</f>
        <v>Aug</v>
      </c>
      <c r="K3369" s="14" t="str">
        <f>TEXT(((Table1[[#This Row],[deadline]]/60/60)/24)+DATE(1970,1,1),"yyyy")</f>
        <v>2015</v>
      </c>
      <c r="L3369">
        <v>1436307894</v>
      </c>
      <c r="M3369">
        <f>((Table1[[#This Row],[launched_at]]/60/60)/24)+DATE(1970,1,1)+(-5/24)</f>
        <v>42192.725624999999</v>
      </c>
      <c r="N3369" t="b">
        <v>0</v>
      </c>
      <c r="O3369">
        <v>30</v>
      </c>
      <c r="P3369" t="b">
        <v>1</v>
      </c>
      <c r="Q3369" t="s">
        <v>8271</v>
      </c>
      <c r="R3369" s="5">
        <f>Table1[[#This Row],[pledged]]/D3369</f>
        <v>1.1866666666666668</v>
      </c>
      <c r="S3369" s="6">
        <f>IFERROR(Table1[[#This Row],[pledged]]/Table1[[#This Row],[backers_count]],0)</f>
        <v>29.666666666666668</v>
      </c>
      <c r="T3369" s="5" t="s">
        <v>8317</v>
      </c>
      <c r="U3369" s="5" t="s">
        <v>8318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 t="str">
        <f>TEXT(((Table1[[#This Row],[deadline]]/60/60)/24)+DATE(1970,1,1),"mmm")</f>
        <v>Jan</v>
      </c>
      <c r="K3370" s="14" t="str">
        <f>TEXT(((Table1[[#This Row],[deadline]]/60/60)/24)+DATE(1970,1,1),"yyyy")</f>
        <v>2015</v>
      </c>
      <c r="L3370">
        <v>1416977259</v>
      </c>
      <c r="M3370">
        <f>((Table1[[#This Row],[launched_at]]/60/60)/24)+DATE(1970,1,1)+(-5/24)</f>
        <v>41968.991423611107</v>
      </c>
      <c r="N3370" t="b">
        <v>0</v>
      </c>
      <c r="O3370">
        <v>23</v>
      </c>
      <c r="P3370" t="b">
        <v>1</v>
      </c>
      <c r="Q3370" t="s">
        <v>8271</v>
      </c>
      <c r="R3370" s="5">
        <f>Table1[[#This Row],[pledged]]/D3370</f>
        <v>1.046</v>
      </c>
      <c r="S3370" s="6">
        <f>IFERROR(Table1[[#This Row],[pledged]]/Table1[[#This Row],[backers_count]],0)</f>
        <v>45.478260869565219</v>
      </c>
      <c r="T3370" s="5" t="s">
        <v>8317</v>
      </c>
      <c r="U3370" s="5" t="s">
        <v>8318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 t="str">
        <f>TEXT(((Table1[[#This Row],[deadline]]/60/60)/24)+DATE(1970,1,1),"mmm")</f>
        <v>Jan</v>
      </c>
      <c r="K3371" s="14" t="str">
        <f>TEXT(((Table1[[#This Row],[deadline]]/60/60)/24)+DATE(1970,1,1),"yyyy")</f>
        <v>2017</v>
      </c>
      <c r="L3371">
        <v>1479257980</v>
      </c>
      <c r="M3371">
        <f>((Table1[[#This Row],[launched_at]]/60/60)/24)+DATE(1970,1,1)+(-5/24)</f>
        <v>42689.833101851851</v>
      </c>
      <c r="N3371" t="b">
        <v>0</v>
      </c>
      <c r="O3371">
        <v>54</v>
      </c>
      <c r="P3371" t="b">
        <v>1</v>
      </c>
      <c r="Q3371" t="s">
        <v>8271</v>
      </c>
      <c r="R3371" s="5">
        <f>Table1[[#This Row],[pledged]]/D3371</f>
        <v>1.0389999999999999</v>
      </c>
      <c r="S3371" s="6">
        <f>IFERROR(Table1[[#This Row],[pledged]]/Table1[[#This Row],[backers_count]],0)</f>
        <v>96.203703703703709</v>
      </c>
      <c r="T3371" s="5" t="s">
        <v>8317</v>
      </c>
      <c r="U3371" s="5" t="s">
        <v>8318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 t="str">
        <f>TEXT(((Table1[[#This Row],[deadline]]/60/60)/24)+DATE(1970,1,1),"mmm")</f>
        <v>Dec</v>
      </c>
      <c r="K3372" s="14" t="str">
        <f>TEXT(((Table1[[#This Row],[deadline]]/60/60)/24)+DATE(1970,1,1),"yyyy")</f>
        <v>2016</v>
      </c>
      <c r="L3372">
        <v>1479283285</v>
      </c>
      <c r="M3372">
        <f>((Table1[[#This Row],[launched_at]]/60/60)/24)+DATE(1970,1,1)+(-5/24)</f>
        <v>42690.125983796293</v>
      </c>
      <c r="N3372" t="b">
        <v>0</v>
      </c>
      <c r="O3372">
        <v>26</v>
      </c>
      <c r="P3372" t="b">
        <v>1</v>
      </c>
      <c r="Q3372" t="s">
        <v>8271</v>
      </c>
      <c r="R3372" s="5">
        <f>Table1[[#This Row],[pledged]]/D3372</f>
        <v>1.1773333333333333</v>
      </c>
      <c r="S3372" s="6">
        <f>IFERROR(Table1[[#This Row],[pledged]]/Table1[[#This Row],[backers_count]],0)</f>
        <v>67.92307692307692</v>
      </c>
      <c r="T3372" s="5" t="s">
        <v>8317</v>
      </c>
      <c r="U3372" s="5" t="s">
        <v>8318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 t="str">
        <f>TEXT(((Table1[[#This Row],[deadline]]/60/60)/24)+DATE(1970,1,1),"mmm")</f>
        <v>Dec</v>
      </c>
      <c r="K3373" s="14" t="str">
        <f>TEXT(((Table1[[#This Row],[deadline]]/60/60)/24)+DATE(1970,1,1),"yyyy")</f>
        <v>2015</v>
      </c>
      <c r="L3373">
        <v>1446670765</v>
      </c>
      <c r="M3373">
        <f>((Table1[[#This Row],[launched_at]]/60/60)/24)+DATE(1970,1,1)+(-5/24)</f>
        <v>42312.666261574072</v>
      </c>
      <c r="N3373" t="b">
        <v>0</v>
      </c>
      <c r="O3373">
        <v>9</v>
      </c>
      <c r="P3373" t="b">
        <v>1</v>
      </c>
      <c r="Q3373" t="s">
        <v>8271</v>
      </c>
      <c r="R3373" s="5">
        <f>Table1[[#This Row],[pledged]]/D3373</f>
        <v>1.385</v>
      </c>
      <c r="S3373" s="6">
        <f>IFERROR(Table1[[#This Row],[pledged]]/Table1[[#This Row],[backers_count]],0)</f>
        <v>30.777777777777779</v>
      </c>
      <c r="T3373" s="5" t="s">
        <v>8317</v>
      </c>
      <c r="U3373" s="5" t="s">
        <v>8318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 t="str">
        <f>TEXT(((Table1[[#This Row],[deadline]]/60/60)/24)+DATE(1970,1,1),"mmm")</f>
        <v>Aug</v>
      </c>
      <c r="K3374" s="14" t="str">
        <f>TEXT(((Table1[[#This Row],[deadline]]/60/60)/24)+DATE(1970,1,1),"yyyy")</f>
        <v>2014</v>
      </c>
      <c r="L3374">
        <v>1407157756</v>
      </c>
      <c r="M3374">
        <f>((Table1[[#This Row],[launched_at]]/60/60)/24)+DATE(1970,1,1)+(-5/24)</f>
        <v>41855.339768518512</v>
      </c>
      <c r="N3374" t="b">
        <v>0</v>
      </c>
      <c r="O3374">
        <v>27</v>
      </c>
      <c r="P3374" t="b">
        <v>1</v>
      </c>
      <c r="Q3374" t="s">
        <v>8271</v>
      </c>
      <c r="R3374" s="5">
        <f>Table1[[#This Row],[pledged]]/D3374</f>
        <v>1.0349999999999999</v>
      </c>
      <c r="S3374" s="6">
        <f>IFERROR(Table1[[#This Row],[pledged]]/Table1[[#This Row],[backers_count]],0)</f>
        <v>38.333333333333336</v>
      </c>
      <c r="T3374" s="5" t="s">
        <v>8317</v>
      </c>
      <c r="U3374" s="5" t="s">
        <v>8318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 t="str">
        <f>TEXT(((Table1[[#This Row],[deadline]]/60/60)/24)+DATE(1970,1,1),"mmm")</f>
        <v>Jul</v>
      </c>
      <c r="K3375" s="14" t="str">
        <f>TEXT(((Table1[[#This Row],[deadline]]/60/60)/24)+DATE(1970,1,1),"yyyy")</f>
        <v>2015</v>
      </c>
      <c r="L3375">
        <v>1435177840</v>
      </c>
      <c r="M3375">
        <f>((Table1[[#This Row],[launched_at]]/60/60)/24)+DATE(1970,1,1)+(-5/24)</f>
        <v>42179.646296296291</v>
      </c>
      <c r="N3375" t="b">
        <v>0</v>
      </c>
      <c r="O3375">
        <v>30</v>
      </c>
      <c r="P3375" t="b">
        <v>1</v>
      </c>
      <c r="Q3375" t="s">
        <v>8271</v>
      </c>
      <c r="R3375" s="5">
        <f>Table1[[#This Row],[pledged]]/D3375</f>
        <v>1.0024999999999999</v>
      </c>
      <c r="S3375" s="6">
        <f>IFERROR(Table1[[#This Row],[pledged]]/Table1[[#This Row],[backers_count]],0)</f>
        <v>66.833333333333329</v>
      </c>
      <c r="T3375" s="5" t="s">
        <v>8317</v>
      </c>
      <c r="U3375" s="5" t="s">
        <v>8318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 t="str">
        <f>TEXT(((Table1[[#This Row],[deadline]]/60/60)/24)+DATE(1970,1,1),"mmm")</f>
        <v>Oct</v>
      </c>
      <c r="K3376" s="14" t="str">
        <f>TEXT(((Table1[[#This Row],[deadline]]/60/60)/24)+DATE(1970,1,1),"yyyy")</f>
        <v>2015</v>
      </c>
      <c r="L3376">
        <v>1443461616</v>
      </c>
      <c r="M3376">
        <f>((Table1[[#This Row],[launched_at]]/60/60)/24)+DATE(1970,1,1)+(-5/24)</f>
        <v>42275.523333333331</v>
      </c>
      <c r="N3376" t="b">
        <v>0</v>
      </c>
      <c r="O3376">
        <v>52</v>
      </c>
      <c r="P3376" t="b">
        <v>1</v>
      </c>
      <c r="Q3376" t="s">
        <v>8271</v>
      </c>
      <c r="R3376" s="5">
        <f>Table1[[#This Row],[pledged]]/D3376</f>
        <v>1.0657142857142856</v>
      </c>
      <c r="S3376" s="6">
        <f>IFERROR(Table1[[#This Row],[pledged]]/Table1[[#This Row],[backers_count]],0)</f>
        <v>71.730769230769226</v>
      </c>
      <c r="T3376" s="5" t="s">
        <v>8317</v>
      </c>
      <c r="U3376" s="5" t="s">
        <v>8318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 t="str">
        <f>TEXT(((Table1[[#This Row],[deadline]]/60/60)/24)+DATE(1970,1,1),"mmm")</f>
        <v>May</v>
      </c>
      <c r="K3377" s="14" t="str">
        <f>TEXT(((Table1[[#This Row],[deadline]]/60/60)/24)+DATE(1970,1,1),"yyyy")</f>
        <v>2014</v>
      </c>
      <c r="L3377">
        <v>1399387173</v>
      </c>
      <c r="M3377">
        <f>((Table1[[#This Row],[launched_at]]/60/60)/24)+DATE(1970,1,1)+(-5/24)</f>
        <v>41765.402465277773</v>
      </c>
      <c r="N3377" t="b">
        <v>0</v>
      </c>
      <c r="O3377">
        <v>17</v>
      </c>
      <c r="P3377" t="b">
        <v>1</v>
      </c>
      <c r="Q3377" t="s">
        <v>8271</v>
      </c>
      <c r="R3377" s="5">
        <f>Table1[[#This Row],[pledged]]/D3377</f>
        <v>1</v>
      </c>
      <c r="S3377" s="6">
        <f>IFERROR(Table1[[#This Row],[pledged]]/Table1[[#This Row],[backers_count]],0)</f>
        <v>176.47058823529412</v>
      </c>
      <c r="T3377" s="5" t="s">
        <v>8317</v>
      </c>
      <c r="U3377" s="5" t="s">
        <v>8318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 t="str">
        <f>TEXT(((Table1[[#This Row],[deadline]]/60/60)/24)+DATE(1970,1,1),"mmm")</f>
        <v>Apr</v>
      </c>
      <c r="K3378" s="14" t="str">
        <f>TEXT(((Table1[[#This Row],[deadline]]/60/60)/24)+DATE(1970,1,1),"yyyy")</f>
        <v>2015</v>
      </c>
      <c r="L3378">
        <v>1424796594</v>
      </c>
      <c r="M3378">
        <f>((Table1[[#This Row],[launched_at]]/60/60)/24)+DATE(1970,1,1)+(-5/24)</f>
        <v>42059.492986111109</v>
      </c>
      <c r="N3378" t="b">
        <v>0</v>
      </c>
      <c r="O3378">
        <v>19</v>
      </c>
      <c r="P3378" t="b">
        <v>1</v>
      </c>
      <c r="Q3378" t="s">
        <v>8271</v>
      </c>
      <c r="R3378" s="5">
        <f>Table1[[#This Row],[pledged]]/D3378</f>
        <v>1.0001249999999999</v>
      </c>
      <c r="S3378" s="6">
        <f>IFERROR(Table1[[#This Row],[pledged]]/Table1[[#This Row],[backers_count]],0)</f>
        <v>421.10526315789474</v>
      </c>
      <c r="T3378" s="5" t="s">
        <v>8317</v>
      </c>
      <c r="U3378" s="5" t="s">
        <v>8318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 t="str">
        <f>TEXT(((Table1[[#This Row],[deadline]]/60/60)/24)+DATE(1970,1,1),"mmm")</f>
        <v>Mar</v>
      </c>
      <c r="K3379" s="14" t="str">
        <f>TEXT(((Table1[[#This Row],[deadline]]/60/60)/24)+DATE(1970,1,1),"yyyy")</f>
        <v>2015</v>
      </c>
      <c r="L3379">
        <v>1424280899</v>
      </c>
      <c r="M3379">
        <f>((Table1[[#This Row],[launched_at]]/60/60)/24)+DATE(1970,1,1)+(-5/24)</f>
        <v>42053.524293981485</v>
      </c>
      <c r="N3379" t="b">
        <v>0</v>
      </c>
      <c r="O3379">
        <v>77</v>
      </c>
      <c r="P3379" t="b">
        <v>1</v>
      </c>
      <c r="Q3379" t="s">
        <v>8271</v>
      </c>
      <c r="R3379" s="5">
        <f>Table1[[#This Row],[pledged]]/D3379</f>
        <v>1.0105</v>
      </c>
      <c r="S3379" s="6">
        <f>IFERROR(Table1[[#This Row],[pledged]]/Table1[[#This Row],[backers_count]],0)</f>
        <v>104.98701298701299</v>
      </c>
      <c r="T3379" s="5" t="s">
        <v>8317</v>
      </c>
      <c r="U3379" s="5" t="s">
        <v>8318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 t="str">
        <f>TEXT(((Table1[[#This Row],[deadline]]/60/60)/24)+DATE(1970,1,1),"mmm")</f>
        <v>Aug</v>
      </c>
      <c r="K3380" s="14" t="str">
        <f>TEXT(((Table1[[#This Row],[deadline]]/60/60)/24)+DATE(1970,1,1),"yyyy")</f>
        <v>2014</v>
      </c>
      <c r="L3380">
        <v>1407400306</v>
      </c>
      <c r="M3380">
        <f>((Table1[[#This Row],[launched_at]]/60/60)/24)+DATE(1970,1,1)+(-5/24)</f>
        <v>41858.147060185183</v>
      </c>
      <c r="N3380" t="b">
        <v>0</v>
      </c>
      <c r="O3380">
        <v>21</v>
      </c>
      <c r="P3380" t="b">
        <v>1</v>
      </c>
      <c r="Q3380" t="s">
        <v>8271</v>
      </c>
      <c r="R3380" s="5">
        <f>Table1[[#This Row],[pledged]]/D3380</f>
        <v>1.0763636363636364</v>
      </c>
      <c r="S3380" s="6">
        <f>IFERROR(Table1[[#This Row],[pledged]]/Table1[[#This Row],[backers_count]],0)</f>
        <v>28.19047619047619</v>
      </c>
      <c r="T3380" s="5" t="s">
        <v>8317</v>
      </c>
      <c r="U3380" s="5" t="s">
        <v>8318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 t="str">
        <f>TEXT(((Table1[[#This Row],[deadline]]/60/60)/24)+DATE(1970,1,1),"mmm")</f>
        <v>Aug</v>
      </c>
      <c r="K3381" s="14" t="str">
        <f>TEXT(((Table1[[#This Row],[deadline]]/60/60)/24)+DATE(1970,1,1),"yyyy")</f>
        <v>2015</v>
      </c>
      <c r="L3381">
        <v>1439122800</v>
      </c>
      <c r="M3381">
        <f>((Table1[[#This Row],[launched_at]]/60/60)/24)+DATE(1970,1,1)+(-5/24)</f>
        <v>42225.305555555555</v>
      </c>
      <c r="N3381" t="b">
        <v>0</v>
      </c>
      <c r="O3381">
        <v>38</v>
      </c>
      <c r="P3381" t="b">
        <v>1</v>
      </c>
      <c r="Q3381" t="s">
        <v>8271</v>
      </c>
      <c r="R3381" s="5">
        <f>Table1[[#This Row],[pledged]]/D3381</f>
        <v>1.0365</v>
      </c>
      <c r="S3381" s="6">
        <f>IFERROR(Table1[[#This Row],[pledged]]/Table1[[#This Row],[backers_count]],0)</f>
        <v>54.55263157894737</v>
      </c>
      <c r="T3381" s="5" t="s">
        <v>8317</v>
      </c>
      <c r="U3381" s="5" t="s">
        <v>8318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 t="str">
        <f>TEXT(((Table1[[#This Row],[deadline]]/60/60)/24)+DATE(1970,1,1),"mmm")</f>
        <v>Nov</v>
      </c>
      <c r="K3382" s="14" t="str">
        <f>TEXT(((Table1[[#This Row],[deadline]]/60/60)/24)+DATE(1970,1,1),"yyyy")</f>
        <v>2014</v>
      </c>
      <c r="L3382">
        <v>1414277578</v>
      </c>
      <c r="M3382">
        <f>((Table1[[#This Row],[launched_at]]/60/60)/24)+DATE(1970,1,1)+(-5/24)</f>
        <v>41937.745115740734</v>
      </c>
      <c r="N3382" t="b">
        <v>0</v>
      </c>
      <c r="O3382">
        <v>28</v>
      </c>
      <c r="P3382" t="b">
        <v>1</v>
      </c>
      <c r="Q3382" t="s">
        <v>8271</v>
      </c>
      <c r="R3382" s="5">
        <f>Table1[[#This Row],[pledged]]/D3382</f>
        <v>1.0443333333333333</v>
      </c>
      <c r="S3382" s="6">
        <f>IFERROR(Table1[[#This Row],[pledged]]/Table1[[#This Row],[backers_count]],0)</f>
        <v>111.89285714285714</v>
      </c>
      <c r="T3382" s="5" t="s">
        <v>8317</v>
      </c>
      <c r="U3382" s="5" t="s">
        <v>8318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 t="str">
        <f>TEXT(((Table1[[#This Row],[deadline]]/60/60)/24)+DATE(1970,1,1),"mmm")</f>
        <v>Mar</v>
      </c>
      <c r="K3383" s="14" t="str">
        <f>TEXT(((Table1[[#This Row],[deadline]]/60/60)/24)+DATE(1970,1,1),"yyyy")</f>
        <v>2015</v>
      </c>
      <c r="L3383">
        <v>1423455983</v>
      </c>
      <c r="M3383">
        <f>((Table1[[#This Row],[launched_at]]/60/60)/24)+DATE(1970,1,1)+(-5/24)</f>
        <v>42043.976655092592</v>
      </c>
      <c r="N3383" t="b">
        <v>0</v>
      </c>
      <c r="O3383">
        <v>48</v>
      </c>
      <c r="P3383" t="b">
        <v>1</v>
      </c>
      <c r="Q3383" t="s">
        <v>8271</v>
      </c>
      <c r="R3383" s="5">
        <f>Table1[[#This Row],[pledged]]/D3383</f>
        <v>1.0225</v>
      </c>
      <c r="S3383" s="6">
        <f>IFERROR(Table1[[#This Row],[pledged]]/Table1[[#This Row],[backers_count]],0)</f>
        <v>85.208333333333329</v>
      </c>
      <c r="T3383" s="5" t="s">
        <v>8317</v>
      </c>
      <c r="U3383" s="5" t="s">
        <v>8318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 t="str">
        <f>TEXT(((Table1[[#This Row],[deadline]]/60/60)/24)+DATE(1970,1,1),"mmm")</f>
        <v>Aug</v>
      </c>
      <c r="K3384" s="14" t="str">
        <f>TEXT(((Table1[[#This Row],[deadline]]/60/60)/24)+DATE(1970,1,1),"yyyy")</f>
        <v>2016</v>
      </c>
      <c r="L3384">
        <v>1467973256</v>
      </c>
      <c r="M3384">
        <f>((Table1[[#This Row],[launched_at]]/60/60)/24)+DATE(1970,1,1)+(-5/24)</f>
        <v>42559.222870370366</v>
      </c>
      <c r="N3384" t="b">
        <v>0</v>
      </c>
      <c r="O3384">
        <v>46</v>
      </c>
      <c r="P3384" t="b">
        <v>1</v>
      </c>
      <c r="Q3384" t="s">
        <v>8271</v>
      </c>
      <c r="R3384" s="5">
        <f>Table1[[#This Row],[pledged]]/D3384</f>
        <v>1.0074285714285713</v>
      </c>
      <c r="S3384" s="6">
        <f>IFERROR(Table1[[#This Row],[pledged]]/Table1[[#This Row],[backers_count]],0)</f>
        <v>76.652173913043484</v>
      </c>
      <c r="T3384" s="5" t="s">
        <v>8317</v>
      </c>
      <c r="U3384" s="5" t="s">
        <v>8318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 t="str">
        <f>TEXT(((Table1[[#This Row],[deadline]]/60/60)/24)+DATE(1970,1,1),"mmm")</f>
        <v>Jun</v>
      </c>
      <c r="K3385" s="14" t="str">
        <f>TEXT(((Table1[[#This Row],[deadline]]/60/60)/24)+DATE(1970,1,1),"yyyy")</f>
        <v>2016</v>
      </c>
      <c r="L3385">
        <v>1464979620</v>
      </c>
      <c r="M3385">
        <f>((Table1[[#This Row],[launched_at]]/60/60)/24)+DATE(1970,1,1)+(-5/24)</f>
        <v>42524.574305555558</v>
      </c>
      <c r="N3385" t="b">
        <v>0</v>
      </c>
      <c r="O3385">
        <v>30</v>
      </c>
      <c r="P3385" t="b">
        <v>1</v>
      </c>
      <c r="Q3385" t="s">
        <v>8271</v>
      </c>
      <c r="R3385" s="5">
        <f>Table1[[#This Row],[pledged]]/D3385</f>
        <v>1.1171428571428572</v>
      </c>
      <c r="S3385" s="6">
        <f>IFERROR(Table1[[#This Row],[pledged]]/Table1[[#This Row],[backers_count]],0)</f>
        <v>65.166666666666671</v>
      </c>
      <c r="T3385" s="5" t="s">
        <v>8317</v>
      </c>
      <c r="U3385" s="5" t="s">
        <v>8318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 t="str">
        <f>TEXT(((Table1[[#This Row],[deadline]]/60/60)/24)+DATE(1970,1,1),"mmm")</f>
        <v>Nov</v>
      </c>
      <c r="K3386" s="14" t="str">
        <f>TEXT(((Table1[[#This Row],[deadline]]/60/60)/24)+DATE(1970,1,1),"yyyy")</f>
        <v>2015</v>
      </c>
      <c r="L3386">
        <v>1444874768</v>
      </c>
      <c r="M3386">
        <f>((Table1[[#This Row],[launched_at]]/60/60)/24)+DATE(1970,1,1)+(-5/24)</f>
        <v>42291.879259259258</v>
      </c>
      <c r="N3386" t="b">
        <v>0</v>
      </c>
      <c r="O3386">
        <v>64</v>
      </c>
      <c r="P3386" t="b">
        <v>1</v>
      </c>
      <c r="Q3386" t="s">
        <v>8271</v>
      </c>
      <c r="R3386" s="5">
        <f>Table1[[#This Row],[pledged]]/D3386</f>
        <v>1.0001100000000001</v>
      </c>
      <c r="S3386" s="6">
        <f>IFERROR(Table1[[#This Row],[pledged]]/Table1[[#This Row],[backers_count]],0)</f>
        <v>93.760312499999998</v>
      </c>
      <c r="T3386" s="5" t="s">
        <v>8317</v>
      </c>
      <c r="U3386" s="5" t="s">
        <v>8318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 t="str">
        <f>TEXT(((Table1[[#This Row],[deadline]]/60/60)/24)+DATE(1970,1,1),"mmm")</f>
        <v>Dec</v>
      </c>
      <c r="K3387" s="14" t="str">
        <f>TEXT(((Table1[[#This Row],[deadline]]/60/60)/24)+DATE(1970,1,1),"yyyy")</f>
        <v>2014</v>
      </c>
      <c r="L3387">
        <v>1415652552</v>
      </c>
      <c r="M3387">
        <f>((Table1[[#This Row],[launched_at]]/60/60)/24)+DATE(1970,1,1)+(-5/24)</f>
        <v>41953.659166666665</v>
      </c>
      <c r="N3387" t="b">
        <v>0</v>
      </c>
      <c r="O3387">
        <v>15</v>
      </c>
      <c r="P3387" t="b">
        <v>1</v>
      </c>
      <c r="Q3387" t="s">
        <v>8271</v>
      </c>
      <c r="R3387" s="5">
        <f>Table1[[#This Row],[pledged]]/D3387</f>
        <v>1</v>
      </c>
      <c r="S3387" s="6">
        <f>IFERROR(Table1[[#This Row],[pledged]]/Table1[[#This Row],[backers_count]],0)</f>
        <v>133.33333333333334</v>
      </c>
      <c r="T3387" s="5" t="s">
        <v>8317</v>
      </c>
      <c r="U3387" s="5" t="s">
        <v>8318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 t="str">
        <f>TEXT(((Table1[[#This Row],[deadline]]/60/60)/24)+DATE(1970,1,1),"mmm")</f>
        <v>Dec</v>
      </c>
      <c r="K3388" s="14" t="str">
        <f>TEXT(((Table1[[#This Row],[deadline]]/60/60)/24)+DATE(1970,1,1),"yyyy")</f>
        <v>2014</v>
      </c>
      <c r="L3388">
        <v>1415028506</v>
      </c>
      <c r="M3388">
        <f>((Table1[[#This Row],[launched_at]]/60/60)/24)+DATE(1970,1,1)+(-5/24)</f>
        <v>41946.436412037037</v>
      </c>
      <c r="N3388" t="b">
        <v>0</v>
      </c>
      <c r="O3388">
        <v>41</v>
      </c>
      <c r="P3388" t="b">
        <v>1</v>
      </c>
      <c r="Q3388" t="s">
        <v>8271</v>
      </c>
      <c r="R3388" s="5">
        <f>Table1[[#This Row],[pledged]]/D3388</f>
        <v>1.05</v>
      </c>
      <c r="S3388" s="6">
        <f>IFERROR(Table1[[#This Row],[pledged]]/Table1[[#This Row],[backers_count]],0)</f>
        <v>51.219512195121951</v>
      </c>
      <c r="T3388" s="5" t="s">
        <v>8317</v>
      </c>
      <c r="U3388" s="5" t="s">
        <v>8318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 t="str">
        <f>TEXT(((Table1[[#This Row],[deadline]]/60/60)/24)+DATE(1970,1,1),"mmm")</f>
        <v>Dec</v>
      </c>
      <c r="K3389" s="14" t="str">
        <f>TEXT(((Table1[[#This Row],[deadline]]/60/60)/24)+DATE(1970,1,1),"yyyy")</f>
        <v>2014</v>
      </c>
      <c r="L3389">
        <v>1415125088</v>
      </c>
      <c r="M3389">
        <f>((Table1[[#This Row],[launched_at]]/60/60)/24)+DATE(1970,1,1)+(-5/24)</f>
        <v>41947.554259259254</v>
      </c>
      <c r="N3389" t="b">
        <v>0</v>
      </c>
      <c r="O3389">
        <v>35</v>
      </c>
      <c r="P3389" t="b">
        <v>1</v>
      </c>
      <c r="Q3389" t="s">
        <v>8271</v>
      </c>
      <c r="R3389" s="5">
        <f>Table1[[#This Row],[pledged]]/D3389</f>
        <v>1.1686666666666667</v>
      </c>
      <c r="S3389" s="6">
        <f>IFERROR(Table1[[#This Row],[pledged]]/Table1[[#This Row],[backers_count]],0)</f>
        <v>100.17142857142858</v>
      </c>
      <c r="T3389" s="5" t="s">
        <v>8317</v>
      </c>
      <c r="U3389" s="5" t="s">
        <v>8318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 t="str">
        <f>TEXT(((Table1[[#This Row],[deadline]]/60/60)/24)+DATE(1970,1,1),"mmm")</f>
        <v>Jun</v>
      </c>
      <c r="K3390" s="14" t="str">
        <f>TEXT(((Table1[[#This Row],[deadline]]/60/60)/24)+DATE(1970,1,1),"yyyy")</f>
        <v>2015</v>
      </c>
      <c r="L3390">
        <v>1432033441</v>
      </c>
      <c r="M3390">
        <f>((Table1[[#This Row],[launched_at]]/60/60)/24)+DATE(1970,1,1)+(-5/24)</f>
        <v>42143.252789351849</v>
      </c>
      <c r="N3390" t="b">
        <v>0</v>
      </c>
      <c r="O3390">
        <v>45</v>
      </c>
      <c r="P3390" t="b">
        <v>1</v>
      </c>
      <c r="Q3390" t="s">
        <v>8271</v>
      </c>
      <c r="R3390" s="5">
        <f>Table1[[#This Row],[pledged]]/D3390</f>
        <v>1.038</v>
      </c>
      <c r="S3390" s="6">
        <f>IFERROR(Table1[[#This Row],[pledged]]/Table1[[#This Row],[backers_count]],0)</f>
        <v>34.6</v>
      </c>
      <c r="T3390" s="5" t="s">
        <v>8317</v>
      </c>
      <c r="U3390" s="5" t="s">
        <v>8318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 t="str">
        <f>TEXT(((Table1[[#This Row],[deadline]]/60/60)/24)+DATE(1970,1,1),"mmm")</f>
        <v>Jun</v>
      </c>
      <c r="K3391" s="14" t="str">
        <f>TEXT(((Table1[[#This Row],[deadline]]/60/60)/24)+DATE(1970,1,1),"yyyy")</f>
        <v>2016</v>
      </c>
      <c r="L3391">
        <v>1462368682</v>
      </c>
      <c r="M3391">
        <f>((Table1[[#This Row],[launched_at]]/60/60)/24)+DATE(1970,1,1)+(-5/24)</f>
        <v>42494.355115740742</v>
      </c>
      <c r="N3391" t="b">
        <v>0</v>
      </c>
      <c r="O3391">
        <v>62</v>
      </c>
      <c r="P3391" t="b">
        <v>1</v>
      </c>
      <c r="Q3391" t="s">
        <v>8271</v>
      </c>
      <c r="R3391" s="5">
        <f>Table1[[#This Row],[pledged]]/D3391</f>
        <v>1.145</v>
      </c>
      <c r="S3391" s="6">
        <f>IFERROR(Table1[[#This Row],[pledged]]/Table1[[#This Row],[backers_count]],0)</f>
        <v>184.67741935483872</v>
      </c>
      <c r="T3391" s="5" t="s">
        <v>8317</v>
      </c>
      <c r="U3391" s="5" t="s">
        <v>8318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 t="str">
        <f>TEXT(((Table1[[#This Row],[deadline]]/60/60)/24)+DATE(1970,1,1),"mmm")</f>
        <v>Jul</v>
      </c>
      <c r="K3392" s="14" t="str">
        <f>TEXT(((Table1[[#This Row],[deadline]]/60/60)/24)+DATE(1970,1,1),"yyyy")</f>
        <v>2014</v>
      </c>
      <c r="L3392">
        <v>1403721345</v>
      </c>
      <c r="M3392">
        <f>((Table1[[#This Row],[launched_at]]/60/60)/24)+DATE(1970,1,1)+(-5/24)</f>
        <v>41815.56649305555</v>
      </c>
      <c r="N3392" t="b">
        <v>0</v>
      </c>
      <c r="O3392">
        <v>22</v>
      </c>
      <c r="P3392" t="b">
        <v>1</v>
      </c>
      <c r="Q3392" t="s">
        <v>8271</v>
      </c>
      <c r="R3392" s="5">
        <f>Table1[[#This Row],[pledged]]/D3392</f>
        <v>1.024</v>
      </c>
      <c r="S3392" s="6">
        <f>IFERROR(Table1[[#This Row],[pledged]]/Table1[[#This Row],[backers_count]],0)</f>
        <v>69.818181818181813</v>
      </c>
      <c r="T3392" s="5" t="s">
        <v>8317</v>
      </c>
      <c r="U3392" s="5" t="s">
        <v>8318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 t="str">
        <f>TEXT(((Table1[[#This Row],[deadline]]/60/60)/24)+DATE(1970,1,1),"mmm")</f>
        <v>Aug</v>
      </c>
      <c r="K3393" s="14" t="str">
        <f>TEXT(((Table1[[#This Row],[deadline]]/60/60)/24)+DATE(1970,1,1),"yyyy")</f>
        <v>2014</v>
      </c>
      <c r="L3393">
        <v>1404997548</v>
      </c>
      <c r="M3393">
        <f>((Table1[[#This Row],[launched_at]]/60/60)/24)+DATE(1970,1,1)+(-5/24)</f>
        <v>41830.337361111109</v>
      </c>
      <c r="N3393" t="b">
        <v>0</v>
      </c>
      <c r="O3393">
        <v>18</v>
      </c>
      <c r="P3393" t="b">
        <v>1</v>
      </c>
      <c r="Q3393" t="s">
        <v>8271</v>
      </c>
      <c r="R3393" s="5">
        <f>Table1[[#This Row],[pledged]]/D3393</f>
        <v>2.23</v>
      </c>
      <c r="S3393" s="6">
        <f>IFERROR(Table1[[#This Row],[pledged]]/Table1[[#This Row],[backers_count]],0)</f>
        <v>61.944444444444443</v>
      </c>
      <c r="T3393" s="5" t="s">
        <v>8317</v>
      </c>
      <c r="U3393" s="5" t="s">
        <v>8318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 t="str">
        <f>TEXT(((Table1[[#This Row],[deadline]]/60/60)/24)+DATE(1970,1,1),"mmm")</f>
        <v>May</v>
      </c>
      <c r="K3394" s="14" t="str">
        <f>TEXT(((Table1[[#This Row],[deadline]]/60/60)/24)+DATE(1970,1,1),"yyyy")</f>
        <v>2016</v>
      </c>
      <c r="L3394">
        <v>1458245855</v>
      </c>
      <c r="M3394">
        <f>((Table1[[#This Row],[launched_at]]/60/60)/24)+DATE(1970,1,1)+(-5/24)</f>
        <v>42446.63721064815</v>
      </c>
      <c r="N3394" t="b">
        <v>0</v>
      </c>
      <c r="O3394">
        <v>12</v>
      </c>
      <c r="P3394" t="b">
        <v>1</v>
      </c>
      <c r="Q3394" t="s">
        <v>8271</v>
      </c>
      <c r="R3394" s="5">
        <f>Table1[[#This Row],[pledged]]/D3394</f>
        <v>1</v>
      </c>
      <c r="S3394" s="6">
        <f>IFERROR(Table1[[#This Row],[pledged]]/Table1[[#This Row],[backers_count]],0)</f>
        <v>41.666666666666664</v>
      </c>
      <c r="T3394" s="5" t="s">
        <v>8317</v>
      </c>
      <c r="U3394" s="5" t="s">
        <v>8318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 t="str">
        <f>TEXT(((Table1[[#This Row],[deadline]]/60/60)/24)+DATE(1970,1,1),"mmm")</f>
        <v>Nov</v>
      </c>
      <c r="K3395" s="14" t="str">
        <f>TEXT(((Table1[[#This Row],[deadline]]/60/60)/24)+DATE(1970,1,1),"yyyy")</f>
        <v>2014</v>
      </c>
      <c r="L3395">
        <v>1413065230</v>
      </c>
      <c r="M3395">
        <f>((Table1[[#This Row],[launched_at]]/60/60)/24)+DATE(1970,1,1)+(-5/24)</f>
        <v>41923.713310185187</v>
      </c>
      <c r="N3395" t="b">
        <v>0</v>
      </c>
      <c r="O3395">
        <v>44</v>
      </c>
      <c r="P3395" t="b">
        <v>1</v>
      </c>
      <c r="Q3395" t="s">
        <v>8271</v>
      </c>
      <c r="R3395" s="5">
        <f>Table1[[#This Row],[pledged]]/D3395</f>
        <v>1.0580000000000001</v>
      </c>
      <c r="S3395" s="6">
        <f>IFERROR(Table1[[#This Row],[pledged]]/Table1[[#This Row],[backers_count]],0)</f>
        <v>36.06818181818182</v>
      </c>
      <c r="T3395" s="5" t="s">
        <v>8317</v>
      </c>
      <c r="U3395" s="5" t="s">
        <v>8318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 t="str">
        <f>TEXT(((Table1[[#This Row],[deadline]]/60/60)/24)+DATE(1970,1,1),"mmm")</f>
        <v>Jul</v>
      </c>
      <c r="K3396" s="14" t="str">
        <f>TEXT(((Table1[[#This Row],[deadline]]/60/60)/24)+DATE(1970,1,1),"yyyy")</f>
        <v>2014</v>
      </c>
      <c r="L3396">
        <v>1403878645</v>
      </c>
      <c r="M3396">
        <f>((Table1[[#This Row],[launched_at]]/60/60)/24)+DATE(1970,1,1)+(-5/24)</f>
        <v>41817.387094907404</v>
      </c>
      <c r="N3396" t="b">
        <v>0</v>
      </c>
      <c r="O3396">
        <v>27</v>
      </c>
      <c r="P3396" t="b">
        <v>1</v>
      </c>
      <c r="Q3396" t="s">
        <v>8271</v>
      </c>
      <c r="R3396" s="5">
        <f>Table1[[#This Row],[pledged]]/D3396</f>
        <v>1.4236363636363636</v>
      </c>
      <c r="S3396" s="6">
        <f>IFERROR(Table1[[#This Row],[pledged]]/Table1[[#This Row],[backers_count]],0)</f>
        <v>29</v>
      </c>
      <c r="T3396" s="5" t="s">
        <v>8317</v>
      </c>
      <c r="U3396" s="5" t="s">
        <v>8318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 t="str">
        <f>TEXT(((Table1[[#This Row],[deadline]]/60/60)/24)+DATE(1970,1,1),"mmm")</f>
        <v>May</v>
      </c>
      <c r="K3397" s="14" t="str">
        <f>TEXT(((Table1[[#This Row],[deadline]]/60/60)/24)+DATE(1970,1,1),"yyyy")</f>
        <v>2015</v>
      </c>
      <c r="L3397">
        <v>1431795944</v>
      </c>
      <c r="M3397">
        <f>((Table1[[#This Row],[launched_at]]/60/60)/24)+DATE(1970,1,1)+(-5/24)</f>
        <v>42140.503981481481</v>
      </c>
      <c r="N3397" t="b">
        <v>0</v>
      </c>
      <c r="O3397">
        <v>38</v>
      </c>
      <c r="P3397" t="b">
        <v>1</v>
      </c>
      <c r="Q3397" t="s">
        <v>8271</v>
      </c>
      <c r="R3397" s="5">
        <f>Table1[[#This Row],[pledged]]/D3397</f>
        <v>1.84</v>
      </c>
      <c r="S3397" s="6">
        <f>IFERROR(Table1[[#This Row],[pledged]]/Table1[[#This Row],[backers_count]],0)</f>
        <v>24.210526315789473</v>
      </c>
      <c r="T3397" s="5" t="s">
        <v>8317</v>
      </c>
      <c r="U3397" s="5" t="s">
        <v>8318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 t="str">
        <f>TEXT(((Table1[[#This Row],[deadline]]/60/60)/24)+DATE(1970,1,1),"mmm")</f>
        <v>Jun</v>
      </c>
      <c r="K3398" s="14" t="str">
        <f>TEXT(((Table1[[#This Row],[deadline]]/60/60)/24)+DATE(1970,1,1),"yyyy")</f>
        <v>2014</v>
      </c>
      <c r="L3398">
        <v>1399286589</v>
      </c>
      <c r="M3398">
        <f>((Table1[[#This Row],[launched_at]]/60/60)/24)+DATE(1970,1,1)+(-5/24)</f>
        <v>41764.238298611104</v>
      </c>
      <c r="N3398" t="b">
        <v>0</v>
      </c>
      <c r="O3398">
        <v>28</v>
      </c>
      <c r="P3398" t="b">
        <v>1</v>
      </c>
      <c r="Q3398" t="s">
        <v>8271</v>
      </c>
      <c r="R3398" s="5">
        <f>Table1[[#This Row],[pledged]]/D3398</f>
        <v>1.0433333333333332</v>
      </c>
      <c r="S3398" s="6">
        <f>IFERROR(Table1[[#This Row],[pledged]]/Table1[[#This Row],[backers_count]],0)</f>
        <v>55.892857142857146</v>
      </c>
      <c r="T3398" s="5" t="s">
        <v>8317</v>
      </c>
      <c r="U3398" s="5" t="s">
        <v>8318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 t="str">
        <f>TEXT(((Table1[[#This Row],[deadline]]/60/60)/24)+DATE(1970,1,1),"mmm")</f>
        <v>Feb</v>
      </c>
      <c r="K3399" s="14" t="str">
        <f>TEXT(((Table1[[#This Row],[deadline]]/60/60)/24)+DATE(1970,1,1),"yyyy")</f>
        <v>2016</v>
      </c>
      <c r="L3399">
        <v>1452338929</v>
      </c>
      <c r="M3399">
        <f>((Table1[[#This Row],[launched_at]]/60/60)/24)+DATE(1970,1,1)+(-5/24)</f>
        <v>42378.270011574066</v>
      </c>
      <c r="N3399" t="b">
        <v>0</v>
      </c>
      <c r="O3399">
        <v>24</v>
      </c>
      <c r="P3399" t="b">
        <v>1</v>
      </c>
      <c r="Q3399" t="s">
        <v>8271</v>
      </c>
      <c r="R3399" s="5">
        <f>Table1[[#This Row],[pledged]]/D3399</f>
        <v>1.1200000000000001</v>
      </c>
      <c r="S3399" s="6">
        <f>IFERROR(Table1[[#This Row],[pledged]]/Table1[[#This Row],[backers_count]],0)</f>
        <v>11.666666666666666</v>
      </c>
      <c r="T3399" s="5" t="s">
        <v>8317</v>
      </c>
      <c r="U3399" s="5" t="s">
        <v>8318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 t="str">
        <f>TEXT(((Table1[[#This Row],[deadline]]/60/60)/24)+DATE(1970,1,1),"mmm")</f>
        <v>Nov</v>
      </c>
      <c r="K3400" s="14" t="str">
        <f>TEXT(((Table1[[#This Row],[deadline]]/60/60)/24)+DATE(1970,1,1),"yyyy")</f>
        <v>2014</v>
      </c>
      <c r="L3400">
        <v>1414605776</v>
      </c>
      <c r="M3400">
        <f>((Table1[[#This Row],[launched_at]]/60/60)/24)+DATE(1970,1,1)+(-5/24)</f>
        <v>41941.543703703705</v>
      </c>
      <c r="N3400" t="b">
        <v>0</v>
      </c>
      <c r="O3400">
        <v>65</v>
      </c>
      <c r="P3400" t="b">
        <v>1</v>
      </c>
      <c r="Q3400" t="s">
        <v>8271</v>
      </c>
      <c r="R3400" s="5">
        <f>Table1[[#This Row],[pledged]]/D3400</f>
        <v>1.1107499999999999</v>
      </c>
      <c r="S3400" s="6">
        <f>IFERROR(Table1[[#This Row],[pledged]]/Table1[[#This Row],[backers_count]],0)</f>
        <v>68.353846153846149</v>
      </c>
      <c r="T3400" s="5" t="s">
        <v>8317</v>
      </c>
      <c r="U3400" s="5" t="s">
        <v>8318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 t="str">
        <f>TEXT(((Table1[[#This Row],[deadline]]/60/60)/24)+DATE(1970,1,1),"mmm")</f>
        <v>Feb</v>
      </c>
      <c r="K3401" s="14" t="str">
        <f>TEXT(((Table1[[#This Row],[deadline]]/60/60)/24)+DATE(1970,1,1),"yyyy")</f>
        <v>2015</v>
      </c>
      <c r="L3401">
        <v>1421964325</v>
      </c>
      <c r="M3401">
        <f>((Table1[[#This Row],[launched_at]]/60/60)/24)+DATE(1970,1,1)+(-5/24)</f>
        <v>42026.712094907409</v>
      </c>
      <c r="N3401" t="b">
        <v>0</v>
      </c>
      <c r="O3401">
        <v>46</v>
      </c>
      <c r="P3401" t="b">
        <v>1</v>
      </c>
      <c r="Q3401" t="s">
        <v>8271</v>
      </c>
      <c r="R3401" s="5">
        <f>Table1[[#This Row],[pledged]]/D3401</f>
        <v>1.0375000000000001</v>
      </c>
      <c r="S3401" s="6">
        <f>IFERROR(Table1[[#This Row],[pledged]]/Table1[[#This Row],[backers_count]],0)</f>
        <v>27.065217391304348</v>
      </c>
      <c r="T3401" s="5" t="s">
        <v>8317</v>
      </c>
      <c r="U3401" s="5" t="s">
        <v>8318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 t="str">
        <f>TEXT(((Table1[[#This Row],[deadline]]/60/60)/24)+DATE(1970,1,1),"mmm")</f>
        <v>Aug</v>
      </c>
      <c r="K3402" s="14" t="str">
        <f>TEXT(((Table1[[#This Row],[deadline]]/60/60)/24)+DATE(1970,1,1),"yyyy")</f>
        <v>2014</v>
      </c>
      <c r="L3402">
        <v>1405378414</v>
      </c>
      <c r="M3402">
        <f>((Table1[[#This Row],[launched_at]]/60/60)/24)+DATE(1970,1,1)+(-5/24)</f>
        <v>41834.745532407404</v>
      </c>
      <c r="N3402" t="b">
        <v>0</v>
      </c>
      <c r="O3402">
        <v>85</v>
      </c>
      <c r="P3402" t="b">
        <v>1</v>
      </c>
      <c r="Q3402" t="s">
        <v>8271</v>
      </c>
      <c r="R3402" s="5">
        <f>Table1[[#This Row],[pledged]]/D3402</f>
        <v>1.0041</v>
      </c>
      <c r="S3402" s="6">
        <f>IFERROR(Table1[[#This Row],[pledged]]/Table1[[#This Row],[backers_count]],0)</f>
        <v>118.12941176470588</v>
      </c>
      <c r="T3402" s="5" t="s">
        <v>8317</v>
      </c>
      <c r="U3402" s="5" t="s">
        <v>8318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 t="str">
        <f>TEXT(((Table1[[#This Row],[deadline]]/60/60)/24)+DATE(1970,1,1),"mmm")</f>
        <v>Aug</v>
      </c>
      <c r="K3403" s="14" t="str">
        <f>TEXT(((Table1[[#This Row],[deadline]]/60/60)/24)+DATE(1970,1,1),"yyyy")</f>
        <v>2015</v>
      </c>
      <c r="L3403">
        <v>1436376146</v>
      </c>
      <c r="M3403">
        <f>((Table1[[#This Row],[launched_at]]/60/60)/24)+DATE(1970,1,1)+(-5/24)</f>
        <v>42193.5155787037</v>
      </c>
      <c r="N3403" t="b">
        <v>0</v>
      </c>
      <c r="O3403">
        <v>66</v>
      </c>
      <c r="P3403" t="b">
        <v>1</v>
      </c>
      <c r="Q3403" t="s">
        <v>8271</v>
      </c>
      <c r="R3403" s="5">
        <f>Table1[[#This Row],[pledged]]/D3403</f>
        <v>1.0186206896551724</v>
      </c>
      <c r="S3403" s="6">
        <f>IFERROR(Table1[[#This Row],[pledged]]/Table1[[#This Row],[backers_count]],0)</f>
        <v>44.757575757575758</v>
      </c>
      <c r="T3403" s="5" t="s">
        <v>8317</v>
      </c>
      <c r="U3403" s="5" t="s">
        <v>8318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 t="str">
        <f>TEXT(((Table1[[#This Row],[deadline]]/60/60)/24)+DATE(1970,1,1),"mmm")</f>
        <v>Nov</v>
      </c>
      <c r="K3404" s="14" t="str">
        <f>TEXT(((Table1[[#This Row],[deadline]]/60/60)/24)+DATE(1970,1,1),"yyyy")</f>
        <v>2015</v>
      </c>
      <c r="L3404">
        <v>1444747843</v>
      </c>
      <c r="M3404">
        <f>((Table1[[#This Row],[launched_at]]/60/60)/24)+DATE(1970,1,1)+(-5/24)</f>
        <v>42290.410219907404</v>
      </c>
      <c r="N3404" t="b">
        <v>0</v>
      </c>
      <c r="O3404">
        <v>165</v>
      </c>
      <c r="P3404" t="b">
        <v>1</v>
      </c>
      <c r="Q3404" t="s">
        <v>8271</v>
      </c>
      <c r="R3404" s="5">
        <f>Table1[[#This Row],[pledged]]/D3404</f>
        <v>1.0976666666666666</v>
      </c>
      <c r="S3404" s="6">
        <f>IFERROR(Table1[[#This Row],[pledged]]/Table1[[#This Row],[backers_count]],0)</f>
        <v>99.787878787878782</v>
      </c>
      <c r="T3404" s="5" t="s">
        <v>8317</v>
      </c>
      <c r="U3404" s="5" t="s">
        <v>8318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 t="str">
        <f>TEXT(((Table1[[#This Row],[deadline]]/60/60)/24)+DATE(1970,1,1),"mmm")</f>
        <v>Jun</v>
      </c>
      <c r="K3405" s="14" t="str">
        <f>TEXT(((Table1[[#This Row],[deadline]]/60/60)/24)+DATE(1970,1,1),"yyyy")</f>
        <v>2015</v>
      </c>
      <c r="L3405">
        <v>1432638324</v>
      </c>
      <c r="M3405">
        <f>((Table1[[#This Row],[launched_at]]/60/60)/24)+DATE(1970,1,1)+(-5/24)</f>
        <v>42150.253749999996</v>
      </c>
      <c r="N3405" t="b">
        <v>0</v>
      </c>
      <c r="O3405">
        <v>17</v>
      </c>
      <c r="P3405" t="b">
        <v>1</v>
      </c>
      <c r="Q3405" t="s">
        <v>8271</v>
      </c>
      <c r="R3405" s="5">
        <f>Table1[[#This Row],[pledged]]/D3405</f>
        <v>1</v>
      </c>
      <c r="S3405" s="6">
        <f>IFERROR(Table1[[#This Row],[pledged]]/Table1[[#This Row],[backers_count]],0)</f>
        <v>117.64705882352941</v>
      </c>
      <c r="T3405" s="5" t="s">
        <v>8317</v>
      </c>
      <c r="U3405" s="5" t="s">
        <v>8318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 t="str">
        <f>TEXT(((Table1[[#This Row],[deadline]]/60/60)/24)+DATE(1970,1,1),"mmm")</f>
        <v>Jun</v>
      </c>
      <c r="K3406" s="14" t="str">
        <f>TEXT(((Table1[[#This Row],[deadline]]/60/60)/24)+DATE(1970,1,1),"yyyy")</f>
        <v>2015</v>
      </c>
      <c r="L3406">
        <v>1432814702</v>
      </c>
      <c r="M3406">
        <f>((Table1[[#This Row],[launched_at]]/60/60)/24)+DATE(1970,1,1)+(-5/24)</f>
        <v>42152.295162037037</v>
      </c>
      <c r="N3406" t="b">
        <v>0</v>
      </c>
      <c r="O3406">
        <v>3</v>
      </c>
      <c r="P3406" t="b">
        <v>1</v>
      </c>
      <c r="Q3406" t="s">
        <v>8271</v>
      </c>
      <c r="R3406" s="5">
        <f>Table1[[#This Row],[pledged]]/D3406</f>
        <v>1.22</v>
      </c>
      <c r="S3406" s="6">
        <f>IFERROR(Table1[[#This Row],[pledged]]/Table1[[#This Row],[backers_count]],0)</f>
        <v>203.33333333333334</v>
      </c>
      <c r="T3406" s="5" t="s">
        <v>8317</v>
      </c>
      <c r="U3406" s="5" t="s">
        <v>8318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 t="str">
        <f>TEXT(((Table1[[#This Row],[deadline]]/60/60)/24)+DATE(1970,1,1),"mmm")</f>
        <v>Mar</v>
      </c>
      <c r="K3407" s="14" t="str">
        <f>TEXT(((Table1[[#This Row],[deadline]]/60/60)/24)+DATE(1970,1,1),"yyyy")</f>
        <v>2016</v>
      </c>
      <c r="L3407">
        <v>1455063886</v>
      </c>
      <c r="M3407">
        <f>((Table1[[#This Row],[launched_at]]/60/60)/24)+DATE(1970,1,1)+(-5/24)</f>
        <v>42409.808865740742</v>
      </c>
      <c r="N3407" t="b">
        <v>0</v>
      </c>
      <c r="O3407">
        <v>17</v>
      </c>
      <c r="P3407" t="b">
        <v>1</v>
      </c>
      <c r="Q3407" t="s">
        <v>8271</v>
      </c>
      <c r="R3407" s="5">
        <f>Table1[[#This Row],[pledged]]/D3407</f>
        <v>1.3757142857142857</v>
      </c>
      <c r="S3407" s="6">
        <f>IFERROR(Table1[[#This Row],[pledged]]/Table1[[#This Row],[backers_count]],0)</f>
        <v>28.323529411764707</v>
      </c>
      <c r="T3407" s="5" t="s">
        <v>8317</v>
      </c>
      <c r="U3407" s="5" t="s">
        <v>8318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 t="str">
        <f>TEXT(((Table1[[#This Row],[deadline]]/60/60)/24)+DATE(1970,1,1),"mmm")</f>
        <v>Jul</v>
      </c>
      <c r="K3408" s="14" t="str">
        <f>TEXT(((Table1[[#This Row],[deadline]]/60/60)/24)+DATE(1970,1,1),"yyyy")</f>
        <v>2014</v>
      </c>
      <c r="L3408">
        <v>1401623376</v>
      </c>
      <c r="M3408">
        <f>((Table1[[#This Row],[launched_at]]/60/60)/24)+DATE(1970,1,1)+(-5/24)</f>
        <v>41791.284444444442</v>
      </c>
      <c r="N3408" t="b">
        <v>0</v>
      </c>
      <c r="O3408">
        <v>91</v>
      </c>
      <c r="P3408" t="b">
        <v>1</v>
      </c>
      <c r="Q3408" t="s">
        <v>8271</v>
      </c>
      <c r="R3408" s="5">
        <f>Table1[[#This Row],[pledged]]/D3408</f>
        <v>1.0031000000000001</v>
      </c>
      <c r="S3408" s="6">
        <f>IFERROR(Table1[[#This Row],[pledged]]/Table1[[#This Row],[backers_count]],0)</f>
        <v>110.23076923076923</v>
      </c>
      <c r="T3408" s="5" t="s">
        <v>8317</v>
      </c>
      <c r="U3408" s="5" t="s">
        <v>8318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 t="str">
        <f>TEXT(((Table1[[#This Row],[deadline]]/60/60)/24)+DATE(1970,1,1),"mmm")</f>
        <v>Jul</v>
      </c>
      <c r="K3409" s="14" t="str">
        <f>TEXT(((Table1[[#This Row],[deadline]]/60/60)/24)+DATE(1970,1,1),"yyyy")</f>
        <v>2014</v>
      </c>
      <c r="L3409">
        <v>1402049289</v>
      </c>
      <c r="M3409">
        <f>((Table1[[#This Row],[launched_at]]/60/60)/24)+DATE(1970,1,1)+(-5/24)</f>
        <v>41796.21399305555</v>
      </c>
      <c r="N3409" t="b">
        <v>0</v>
      </c>
      <c r="O3409">
        <v>67</v>
      </c>
      <c r="P3409" t="b">
        <v>1</v>
      </c>
      <c r="Q3409" t="s">
        <v>8271</v>
      </c>
      <c r="R3409" s="5">
        <f>Table1[[#This Row],[pledged]]/D3409</f>
        <v>1.071</v>
      </c>
      <c r="S3409" s="6">
        <f>IFERROR(Table1[[#This Row],[pledged]]/Table1[[#This Row],[backers_count]],0)</f>
        <v>31.970149253731343</v>
      </c>
      <c r="T3409" s="5" t="s">
        <v>8317</v>
      </c>
      <c r="U3409" s="5" t="s">
        <v>8318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 t="str">
        <f>TEXT(((Table1[[#This Row],[deadline]]/60/60)/24)+DATE(1970,1,1),"mmm")</f>
        <v>Jul</v>
      </c>
      <c r="K3410" s="14" t="str">
        <f>TEXT(((Table1[[#This Row],[deadline]]/60/60)/24)+DATE(1970,1,1),"yyyy")</f>
        <v>2014</v>
      </c>
      <c r="L3410">
        <v>1403135304</v>
      </c>
      <c r="M3410">
        <f>((Table1[[#This Row],[launched_at]]/60/60)/24)+DATE(1970,1,1)+(-5/24)</f>
        <v>41808.78361111111</v>
      </c>
      <c r="N3410" t="b">
        <v>0</v>
      </c>
      <c r="O3410">
        <v>18</v>
      </c>
      <c r="P3410" t="b">
        <v>1</v>
      </c>
      <c r="Q3410" t="s">
        <v>8271</v>
      </c>
      <c r="R3410" s="5">
        <f>Table1[[#This Row],[pledged]]/D3410</f>
        <v>2.11</v>
      </c>
      <c r="S3410" s="6">
        <f>IFERROR(Table1[[#This Row],[pledged]]/Table1[[#This Row],[backers_count]],0)</f>
        <v>58.611111111111114</v>
      </c>
      <c r="T3410" s="5" t="s">
        <v>8317</v>
      </c>
      <c r="U3410" s="5" t="s">
        <v>8318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 t="str">
        <f>TEXT(((Table1[[#This Row],[deadline]]/60/60)/24)+DATE(1970,1,1),"mmm")</f>
        <v>Jul</v>
      </c>
      <c r="K3411" s="14" t="str">
        <f>TEXT(((Table1[[#This Row],[deadline]]/60/60)/24)+DATE(1970,1,1),"yyyy")</f>
        <v>2016</v>
      </c>
      <c r="L3411">
        <v>1466710358</v>
      </c>
      <c r="M3411">
        <f>((Table1[[#This Row],[launched_at]]/60/60)/24)+DATE(1970,1,1)+(-5/24)</f>
        <v>42544.605995370373</v>
      </c>
      <c r="N3411" t="b">
        <v>0</v>
      </c>
      <c r="O3411">
        <v>21</v>
      </c>
      <c r="P3411" t="b">
        <v>1</v>
      </c>
      <c r="Q3411" t="s">
        <v>8271</v>
      </c>
      <c r="R3411" s="5">
        <f>Table1[[#This Row],[pledged]]/D3411</f>
        <v>1.236</v>
      </c>
      <c r="S3411" s="6">
        <f>IFERROR(Table1[[#This Row],[pledged]]/Table1[[#This Row],[backers_count]],0)</f>
        <v>29.428571428571427</v>
      </c>
      <c r="T3411" s="5" t="s">
        <v>8317</v>
      </c>
      <c r="U3411" s="5" t="s">
        <v>8318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 t="str">
        <f>TEXT(((Table1[[#This Row],[deadline]]/60/60)/24)+DATE(1970,1,1),"mmm")</f>
        <v>Jun</v>
      </c>
      <c r="K3412" s="14" t="str">
        <f>TEXT(((Table1[[#This Row],[deadline]]/60/60)/24)+DATE(1970,1,1),"yyyy")</f>
        <v>2016</v>
      </c>
      <c r="L3412">
        <v>1462841990</v>
      </c>
      <c r="M3412">
        <f>((Table1[[#This Row],[launched_at]]/60/60)/24)+DATE(1970,1,1)+(-5/24)</f>
        <v>42499.83321759259</v>
      </c>
      <c r="N3412" t="b">
        <v>0</v>
      </c>
      <c r="O3412">
        <v>40</v>
      </c>
      <c r="P3412" t="b">
        <v>1</v>
      </c>
      <c r="Q3412" t="s">
        <v>8271</v>
      </c>
      <c r="R3412" s="5">
        <f>Table1[[#This Row],[pledged]]/D3412</f>
        <v>1.085</v>
      </c>
      <c r="S3412" s="6">
        <f>IFERROR(Table1[[#This Row],[pledged]]/Table1[[#This Row],[backers_count]],0)</f>
        <v>81.375</v>
      </c>
      <c r="T3412" s="5" t="s">
        <v>8317</v>
      </c>
      <c r="U3412" s="5" t="s">
        <v>8318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 t="str">
        <f>TEXT(((Table1[[#This Row],[deadline]]/60/60)/24)+DATE(1970,1,1),"mmm")</f>
        <v>Oct</v>
      </c>
      <c r="K3413" s="14" t="str">
        <f>TEXT(((Table1[[#This Row],[deadline]]/60/60)/24)+DATE(1970,1,1),"yyyy")</f>
        <v>2015</v>
      </c>
      <c r="L3413">
        <v>1442536372</v>
      </c>
      <c r="M3413">
        <f>((Table1[[#This Row],[launched_at]]/60/60)/24)+DATE(1970,1,1)+(-5/24)</f>
        <v>42264.814490740733</v>
      </c>
      <c r="N3413" t="b">
        <v>0</v>
      </c>
      <c r="O3413">
        <v>78</v>
      </c>
      <c r="P3413" t="b">
        <v>1</v>
      </c>
      <c r="Q3413" t="s">
        <v>8271</v>
      </c>
      <c r="R3413" s="5">
        <f>Table1[[#This Row],[pledged]]/D3413</f>
        <v>1.0356666666666667</v>
      </c>
      <c r="S3413" s="6">
        <f>IFERROR(Table1[[#This Row],[pledged]]/Table1[[#This Row],[backers_count]],0)</f>
        <v>199.16666666666666</v>
      </c>
      <c r="T3413" s="5" t="s">
        <v>8317</v>
      </c>
      <c r="U3413" s="5" t="s">
        <v>8318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 t="str">
        <f>TEXT(((Table1[[#This Row],[deadline]]/60/60)/24)+DATE(1970,1,1),"mmm")</f>
        <v>Sep</v>
      </c>
      <c r="K3414" s="14" t="str">
        <f>TEXT(((Table1[[#This Row],[deadline]]/60/60)/24)+DATE(1970,1,1),"yyyy")</f>
        <v>2014</v>
      </c>
      <c r="L3414">
        <v>1409266862</v>
      </c>
      <c r="M3414">
        <f>((Table1[[#This Row],[launched_at]]/60/60)/24)+DATE(1970,1,1)+(-5/24)</f>
        <v>41879.750717592593</v>
      </c>
      <c r="N3414" t="b">
        <v>0</v>
      </c>
      <c r="O3414">
        <v>26</v>
      </c>
      <c r="P3414" t="b">
        <v>1</v>
      </c>
      <c r="Q3414" t="s">
        <v>8271</v>
      </c>
      <c r="R3414" s="5">
        <f>Table1[[#This Row],[pledged]]/D3414</f>
        <v>1</v>
      </c>
      <c r="S3414" s="6">
        <f>IFERROR(Table1[[#This Row],[pledged]]/Table1[[#This Row],[backers_count]],0)</f>
        <v>115.38461538461539</v>
      </c>
      <c r="T3414" s="5" t="s">
        <v>8317</v>
      </c>
      <c r="U3414" s="5" t="s">
        <v>8318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 t="str">
        <f>TEXT(((Table1[[#This Row],[deadline]]/60/60)/24)+DATE(1970,1,1),"mmm")</f>
        <v>Feb</v>
      </c>
      <c r="K3415" s="14" t="str">
        <f>TEXT(((Table1[[#This Row],[deadline]]/60/60)/24)+DATE(1970,1,1),"yyyy")</f>
        <v>2015</v>
      </c>
      <c r="L3415">
        <v>1424280938</v>
      </c>
      <c r="M3415">
        <f>((Table1[[#This Row],[launched_at]]/60/60)/24)+DATE(1970,1,1)+(-5/24)</f>
        <v>42053.524745370371</v>
      </c>
      <c r="N3415" t="b">
        <v>0</v>
      </c>
      <c r="O3415">
        <v>14</v>
      </c>
      <c r="P3415" t="b">
        <v>1</v>
      </c>
      <c r="Q3415" t="s">
        <v>8271</v>
      </c>
      <c r="R3415" s="5">
        <f>Table1[[#This Row],[pledged]]/D3415</f>
        <v>1.3</v>
      </c>
      <c r="S3415" s="6">
        <f>IFERROR(Table1[[#This Row],[pledged]]/Table1[[#This Row],[backers_count]],0)</f>
        <v>46.428571428571431</v>
      </c>
      <c r="T3415" s="5" t="s">
        <v>8317</v>
      </c>
      <c r="U3415" s="5" t="s">
        <v>8318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 t="str">
        <f>TEXT(((Table1[[#This Row],[deadline]]/60/60)/24)+DATE(1970,1,1),"mmm")</f>
        <v>Dec</v>
      </c>
      <c r="K3416" s="14" t="str">
        <f>TEXT(((Table1[[#This Row],[deadline]]/60/60)/24)+DATE(1970,1,1),"yyyy")</f>
        <v>2016</v>
      </c>
      <c r="L3416">
        <v>1478030325</v>
      </c>
      <c r="M3416">
        <f>((Table1[[#This Row],[launched_at]]/60/60)/24)+DATE(1970,1,1)+(-5/24)</f>
        <v>42675.624131944445</v>
      </c>
      <c r="N3416" t="b">
        <v>0</v>
      </c>
      <c r="O3416">
        <v>44</v>
      </c>
      <c r="P3416" t="b">
        <v>1</v>
      </c>
      <c r="Q3416" t="s">
        <v>8271</v>
      </c>
      <c r="R3416" s="5">
        <f>Table1[[#This Row],[pledged]]/D3416</f>
        <v>1.0349999999999999</v>
      </c>
      <c r="S3416" s="6">
        <f>IFERROR(Table1[[#This Row],[pledged]]/Table1[[#This Row],[backers_count]],0)</f>
        <v>70.568181818181813</v>
      </c>
      <c r="T3416" s="5" t="s">
        <v>8317</v>
      </c>
      <c r="U3416" s="5" t="s">
        <v>8318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 t="str">
        <f>TEXT(((Table1[[#This Row],[deadline]]/60/60)/24)+DATE(1970,1,1),"mmm")</f>
        <v>Apr</v>
      </c>
      <c r="K3417" s="14" t="str">
        <f>TEXT(((Table1[[#This Row],[deadline]]/60/60)/24)+DATE(1970,1,1),"yyyy")</f>
        <v>2016</v>
      </c>
      <c r="L3417">
        <v>1459999656</v>
      </c>
      <c r="M3417">
        <f>((Table1[[#This Row],[launched_at]]/60/60)/24)+DATE(1970,1,1)+(-5/24)</f>
        <v>42466.935833333329</v>
      </c>
      <c r="N3417" t="b">
        <v>0</v>
      </c>
      <c r="O3417">
        <v>9</v>
      </c>
      <c r="P3417" t="b">
        <v>1</v>
      </c>
      <c r="Q3417" t="s">
        <v>8271</v>
      </c>
      <c r="R3417" s="5">
        <f>Table1[[#This Row],[pledged]]/D3417</f>
        <v>1</v>
      </c>
      <c r="S3417" s="6">
        <f>IFERROR(Table1[[#This Row],[pledged]]/Table1[[#This Row],[backers_count]],0)</f>
        <v>22.222222222222221</v>
      </c>
      <c r="T3417" s="5" t="s">
        <v>8317</v>
      </c>
      <c r="U3417" s="5" t="s">
        <v>8318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 t="str">
        <f>TEXT(((Table1[[#This Row],[deadline]]/60/60)/24)+DATE(1970,1,1),"mmm")</f>
        <v>Apr</v>
      </c>
      <c r="K3418" s="14" t="str">
        <f>TEXT(((Table1[[#This Row],[deadline]]/60/60)/24)+DATE(1970,1,1),"yyyy")</f>
        <v>2015</v>
      </c>
      <c r="L3418">
        <v>1427363645</v>
      </c>
      <c r="M3418">
        <f>((Table1[[#This Row],[launched_at]]/60/60)/24)+DATE(1970,1,1)+(-5/24)</f>
        <v>42089.204224537032</v>
      </c>
      <c r="N3418" t="b">
        <v>0</v>
      </c>
      <c r="O3418">
        <v>30</v>
      </c>
      <c r="P3418" t="b">
        <v>1</v>
      </c>
      <c r="Q3418" t="s">
        <v>8271</v>
      </c>
      <c r="R3418" s="5">
        <f>Table1[[#This Row],[pledged]]/D3418</f>
        <v>1.196</v>
      </c>
      <c r="S3418" s="6">
        <f>IFERROR(Table1[[#This Row],[pledged]]/Table1[[#This Row],[backers_count]],0)</f>
        <v>159.46666666666667</v>
      </c>
      <c r="T3418" s="5" t="s">
        <v>8317</v>
      </c>
      <c r="U3418" s="5" t="s">
        <v>8318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 t="str">
        <f>TEXT(((Table1[[#This Row],[deadline]]/60/60)/24)+DATE(1970,1,1),"mmm")</f>
        <v>Oct</v>
      </c>
      <c r="K3419" s="14" t="str">
        <f>TEXT(((Table1[[#This Row],[deadline]]/60/60)/24)+DATE(1970,1,1),"yyyy")</f>
        <v>2014</v>
      </c>
      <c r="L3419">
        <v>1410558948</v>
      </c>
      <c r="M3419">
        <f>((Table1[[#This Row],[launched_at]]/60/60)/24)+DATE(1970,1,1)+(-5/24)</f>
        <v>41894.705416666664</v>
      </c>
      <c r="N3419" t="b">
        <v>0</v>
      </c>
      <c r="O3419">
        <v>45</v>
      </c>
      <c r="P3419" t="b">
        <v>1</v>
      </c>
      <c r="Q3419" t="s">
        <v>8271</v>
      </c>
      <c r="R3419" s="5">
        <f>Table1[[#This Row],[pledged]]/D3419</f>
        <v>1.0000058823529412</v>
      </c>
      <c r="S3419" s="6">
        <f>IFERROR(Table1[[#This Row],[pledged]]/Table1[[#This Row],[backers_count]],0)</f>
        <v>37.777999999999999</v>
      </c>
      <c r="T3419" s="5" t="s">
        <v>8317</v>
      </c>
      <c r="U3419" s="5" t="s">
        <v>8318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 t="str">
        <f>TEXT(((Table1[[#This Row],[deadline]]/60/60)/24)+DATE(1970,1,1),"mmm")</f>
        <v>May</v>
      </c>
      <c r="K3420" s="14" t="str">
        <f>TEXT(((Table1[[#This Row],[deadline]]/60/60)/24)+DATE(1970,1,1),"yyyy")</f>
        <v>2014</v>
      </c>
      <c r="L3420">
        <v>1398283307</v>
      </c>
      <c r="M3420">
        <f>((Table1[[#This Row],[launched_at]]/60/60)/24)+DATE(1970,1,1)+(-5/24)</f>
        <v>41752.626238425924</v>
      </c>
      <c r="N3420" t="b">
        <v>0</v>
      </c>
      <c r="O3420">
        <v>56</v>
      </c>
      <c r="P3420" t="b">
        <v>1</v>
      </c>
      <c r="Q3420" t="s">
        <v>8271</v>
      </c>
      <c r="R3420" s="5">
        <f>Table1[[#This Row],[pledged]]/D3420</f>
        <v>1.00875</v>
      </c>
      <c r="S3420" s="6">
        <f>IFERROR(Table1[[#This Row],[pledged]]/Table1[[#This Row],[backers_count]],0)</f>
        <v>72.053571428571431</v>
      </c>
      <c r="T3420" s="5" t="s">
        <v>8317</v>
      </c>
      <c r="U3420" s="5" t="s">
        <v>8318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 t="str">
        <f>TEXT(((Table1[[#This Row],[deadline]]/60/60)/24)+DATE(1970,1,1),"mmm")</f>
        <v>Apr</v>
      </c>
      <c r="K3421" s="14" t="str">
        <f>TEXT(((Table1[[#This Row],[deadline]]/60/60)/24)+DATE(1970,1,1),"yyyy")</f>
        <v>2016</v>
      </c>
      <c r="L3421">
        <v>1458416585</v>
      </c>
      <c r="M3421">
        <f>((Table1[[#This Row],[launched_at]]/60/60)/24)+DATE(1970,1,1)+(-5/24)</f>
        <v>42448.613252314812</v>
      </c>
      <c r="N3421" t="b">
        <v>0</v>
      </c>
      <c r="O3421">
        <v>46</v>
      </c>
      <c r="P3421" t="b">
        <v>1</v>
      </c>
      <c r="Q3421" t="s">
        <v>8271</v>
      </c>
      <c r="R3421" s="5">
        <f>Table1[[#This Row],[pledged]]/D3421</f>
        <v>1.0654545454545454</v>
      </c>
      <c r="S3421" s="6">
        <f>IFERROR(Table1[[#This Row],[pledged]]/Table1[[#This Row],[backers_count]],0)</f>
        <v>63.695652173913047</v>
      </c>
      <c r="T3421" s="5" t="s">
        <v>8317</v>
      </c>
      <c r="U3421" s="5" t="s">
        <v>8318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 t="str">
        <f>TEXT(((Table1[[#This Row],[deadline]]/60/60)/24)+DATE(1970,1,1),"mmm")</f>
        <v>Feb</v>
      </c>
      <c r="K3422" s="14" t="str">
        <f>TEXT(((Table1[[#This Row],[deadline]]/60/60)/24)+DATE(1970,1,1),"yyyy")</f>
        <v>2016</v>
      </c>
      <c r="L3422">
        <v>1454638202</v>
      </c>
      <c r="M3422">
        <f>((Table1[[#This Row],[launched_at]]/60/60)/24)+DATE(1970,1,1)+(-5/24)</f>
        <v>42404.881967592592</v>
      </c>
      <c r="N3422" t="b">
        <v>0</v>
      </c>
      <c r="O3422">
        <v>34</v>
      </c>
      <c r="P3422" t="b">
        <v>1</v>
      </c>
      <c r="Q3422" t="s">
        <v>8271</v>
      </c>
      <c r="R3422" s="5">
        <f>Table1[[#This Row],[pledged]]/D3422</f>
        <v>1.38</v>
      </c>
      <c r="S3422" s="6">
        <f>IFERROR(Table1[[#This Row],[pledged]]/Table1[[#This Row],[backers_count]],0)</f>
        <v>28.411764705882351</v>
      </c>
      <c r="T3422" s="5" t="s">
        <v>8317</v>
      </c>
      <c r="U3422" s="5" t="s">
        <v>8318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 t="str">
        <f>TEXT(((Table1[[#This Row],[deadline]]/60/60)/24)+DATE(1970,1,1),"mmm")</f>
        <v>Mar</v>
      </c>
      <c r="K3423" s="14" t="str">
        <f>TEXT(((Table1[[#This Row],[deadline]]/60/60)/24)+DATE(1970,1,1),"yyyy")</f>
        <v>2015</v>
      </c>
      <c r="L3423">
        <v>1422903563</v>
      </c>
      <c r="M3423">
        <f>((Table1[[#This Row],[launched_at]]/60/60)/24)+DATE(1970,1,1)+(-5/24)</f>
        <v>42037.582905092589</v>
      </c>
      <c r="N3423" t="b">
        <v>0</v>
      </c>
      <c r="O3423">
        <v>98</v>
      </c>
      <c r="P3423" t="b">
        <v>1</v>
      </c>
      <c r="Q3423" t="s">
        <v>8271</v>
      </c>
      <c r="R3423" s="5">
        <f>Table1[[#This Row],[pledged]]/D3423</f>
        <v>1.0115000000000001</v>
      </c>
      <c r="S3423" s="6">
        <f>IFERROR(Table1[[#This Row],[pledged]]/Table1[[#This Row],[backers_count]],0)</f>
        <v>103.21428571428571</v>
      </c>
      <c r="T3423" s="5" t="s">
        <v>8317</v>
      </c>
      <c r="U3423" s="5" t="s">
        <v>8318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 t="str">
        <f>TEXT(((Table1[[#This Row],[deadline]]/60/60)/24)+DATE(1970,1,1),"mmm")</f>
        <v>Dec</v>
      </c>
      <c r="K3424" s="14" t="str">
        <f>TEXT(((Table1[[#This Row],[deadline]]/60/60)/24)+DATE(1970,1,1),"yyyy")</f>
        <v>2015</v>
      </c>
      <c r="L3424">
        <v>1447594176</v>
      </c>
      <c r="M3424">
        <f>((Table1[[#This Row],[launched_at]]/60/60)/24)+DATE(1970,1,1)+(-5/24)</f>
        <v>42323.353888888887</v>
      </c>
      <c r="N3424" t="b">
        <v>0</v>
      </c>
      <c r="O3424">
        <v>46</v>
      </c>
      <c r="P3424" t="b">
        <v>1</v>
      </c>
      <c r="Q3424" t="s">
        <v>8271</v>
      </c>
      <c r="R3424" s="5">
        <f>Table1[[#This Row],[pledged]]/D3424</f>
        <v>1.091</v>
      </c>
      <c r="S3424" s="6">
        <f>IFERROR(Table1[[#This Row],[pledged]]/Table1[[#This Row],[backers_count]],0)</f>
        <v>71.152173913043484</v>
      </c>
      <c r="T3424" s="5" t="s">
        <v>8317</v>
      </c>
      <c r="U3424" s="5" t="s">
        <v>8318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 t="str">
        <f>TEXT(((Table1[[#This Row],[deadline]]/60/60)/24)+DATE(1970,1,1),"mmm")</f>
        <v>Apr</v>
      </c>
      <c r="K3425" s="14" t="str">
        <f>TEXT(((Table1[[#This Row],[deadline]]/60/60)/24)+DATE(1970,1,1),"yyyy")</f>
        <v>2015</v>
      </c>
      <c r="L3425">
        <v>1427320341</v>
      </c>
      <c r="M3425">
        <f>((Table1[[#This Row],[launched_at]]/60/60)/24)+DATE(1970,1,1)+(-5/24)</f>
        <v>42088.703020833331</v>
      </c>
      <c r="N3425" t="b">
        <v>0</v>
      </c>
      <c r="O3425">
        <v>10</v>
      </c>
      <c r="P3425" t="b">
        <v>1</v>
      </c>
      <c r="Q3425" t="s">
        <v>8271</v>
      </c>
      <c r="R3425" s="5">
        <f>Table1[[#This Row],[pledged]]/D3425</f>
        <v>1.4</v>
      </c>
      <c r="S3425" s="6">
        <f>IFERROR(Table1[[#This Row],[pledged]]/Table1[[#This Row],[backers_count]],0)</f>
        <v>35</v>
      </c>
      <c r="T3425" s="5" t="s">
        <v>8317</v>
      </c>
      <c r="U3425" s="5" t="s">
        <v>8318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 t="str">
        <f>TEXT(((Table1[[#This Row],[deadline]]/60/60)/24)+DATE(1970,1,1),"mmm")</f>
        <v>Feb</v>
      </c>
      <c r="K3426" s="14" t="str">
        <f>TEXT(((Table1[[#This Row],[deadline]]/60/60)/24)+DATE(1970,1,1),"yyyy")</f>
        <v>2015</v>
      </c>
      <c r="L3426">
        <v>1421252084</v>
      </c>
      <c r="M3426">
        <f>((Table1[[#This Row],[launched_at]]/60/60)/24)+DATE(1970,1,1)+(-5/24)</f>
        <v>42018.468564814808</v>
      </c>
      <c r="N3426" t="b">
        <v>0</v>
      </c>
      <c r="O3426">
        <v>76</v>
      </c>
      <c r="P3426" t="b">
        <v>1</v>
      </c>
      <c r="Q3426" t="s">
        <v>8271</v>
      </c>
      <c r="R3426" s="5">
        <f>Table1[[#This Row],[pledged]]/D3426</f>
        <v>1.0358333333333334</v>
      </c>
      <c r="S3426" s="6">
        <f>IFERROR(Table1[[#This Row],[pledged]]/Table1[[#This Row],[backers_count]],0)</f>
        <v>81.776315789473685</v>
      </c>
      <c r="T3426" s="5" t="s">
        <v>8317</v>
      </c>
      <c r="U3426" s="5" t="s">
        <v>8318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 t="str">
        <f>TEXT(((Table1[[#This Row],[deadline]]/60/60)/24)+DATE(1970,1,1),"mmm")</f>
        <v>Oct</v>
      </c>
      <c r="K3427" s="14" t="str">
        <f>TEXT(((Table1[[#This Row],[deadline]]/60/60)/24)+DATE(1970,1,1),"yyyy")</f>
        <v>2014</v>
      </c>
      <c r="L3427">
        <v>1409669336</v>
      </c>
      <c r="M3427">
        <f>((Table1[[#This Row],[launched_at]]/60/60)/24)+DATE(1970,1,1)+(-5/24)</f>
        <v>41884.40898148148</v>
      </c>
      <c r="N3427" t="b">
        <v>0</v>
      </c>
      <c r="O3427">
        <v>104</v>
      </c>
      <c r="P3427" t="b">
        <v>1</v>
      </c>
      <c r="Q3427" t="s">
        <v>8271</v>
      </c>
      <c r="R3427" s="5">
        <f>Table1[[#This Row],[pledged]]/D3427</f>
        <v>1.0297033333333332</v>
      </c>
      <c r="S3427" s="6">
        <f>IFERROR(Table1[[#This Row],[pledged]]/Table1[[#This Row],[backers_count]],0)</f>
        <v>297.02980769230766</v>
      </c>
      <c r="T3427" s="5" t="s">
        <v>8317</v>
      </c>
      <c r="U3427" s="5" t="s">
        <v>8318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 t="str">
        <f>TEXT(((Table1[[#This Row],[deadline]]/60/60)/24)+DATE(1970,1,1),"mmm")</f>
        <v>Sep</v>
      </c>
      <c r="K3428" s="14" t="str">
        <f>TEXT(((Table1[[#This Row],[deadline]]/60/60)/24)+DATE(1970,1,1),"yyyy")</f>
        <v>2014</v>
      </c>
      <c r="L3428">
        <v>1409620903</v>
      </c>
      <c r="M3428">
        <f>((Table1[[#This Row],[launched_at]]/60/60)/24)+DATE(1970,1,1)+(-5/24)</f>
        <v>41883.848414351851</v>
      </c>
      <c r="N3428" t="b">
        <v>0</v>
      </c>
      <c r="O3428">
        <v>87</v>
      </c>
      <c r="P3428" t="b">
        <v>1</v>
      </c>
      <c r="Q3428" t="s">
        <v>8271</v>
      </c>
      <c r="R3428" s="5">
        <f>Table1[[#This Row],[pledged]]/D3428</f>
        <v>1.0813333333333333</v>
      </c>
      <c r="S3428" s="6">
        <f>IFERROR(Table1[[#This Row],[pledged]]/Table1[[#This Row],[backers_count]],0)</f>
        <v>46.609195402298852</v>
      </c>
      <c r="T3428" s="5" t="s">
        <v>8317</v>
      </c>
      <c r="U3428" s="5" t="s">
        <v>8318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 t="str">
        <f>TEXT(((Table1[[#This Row],[deadline]]/60/60)/24)+DATE(1970,1,1),"mmm")</f>
        <v>Jul</v>
      </c>
      <c r="K3429" s="14" t="str">
        <f>TEXT(((Table1[[#This Row],[deadline]]/60/60)/24)+DATE(1970,1,1),"yyyy")</f>
        <v>2014</v>
      </c>
      <c r="L3429">
        <v>1401722952</v>
      </c>
      <c r="M3429">
        <f>((Table1[[#This Row],[launched_at]]/60/60)/24)+DATE(1970,1,1)+(-5/24)</f>
        <v>41792.436944444438</v>
      </c>
      <c r="N3429" t="b">
        <v>0</v>
      </c>
      <c r="O3429">
        <v>29</v>
      </c>
      <c r="P3429" t="b">
        <v>1</v>
      </c>
      <c r="Q3429" t="s">
        <v>8271</v>
      </c>
      <c r="R3429" s="5">
        <f>Table1[[#This Row],[pledged]]/D3429</f>
        <v>1</v>
      </c>
      <c r="S3429" s="6">
        <f>IFERROR(Table1[[#This Row],[pledged]]/Table1[[#This Row],[backers_count]],0)</f>
        <v>51.724137931034484</v>
      </c>
      <c r="T3429" s="5" t="s">
        <v>8317</v>
      </c>
      <c r="U3429" s="5" t="s">
        <v>8318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 t="str">
        <f>TEXT(((Table1[[#This Row],[deadline]]/60/60)/24)+DATE(1970,1,1),"mmm")</f>
        <v>Feb</v>
      </c>
      <c r="K3430" s="14" t="str">
        <f>TEXT(((Table1[[#This Row],[deadline]]/60/60)/24)+DATE(1970,1,1),"yyyy")</f>
        <v>2015</v>
      </c>
      <c r="L3430">
        <v>1422983847</v>
      </c>
      <c r="M3430">
        <f>((Table1[[#This Row],[launched_at]]/60/60)/24)+DATE(1970,1,1)+(-5/24)</f>
        <v>42038.512118055551</v>
      </c>
      <c r="N3430" t="b">
        <v>0</v>
      </c>
      <c r="O3430">
        <v>51</v>
      </c>
      <c r="P3430" t="b">
        <v>1</v>
      </c>
      <c r="Q3430" t="s">
        <v>8271</v>
      </c>
      <c r="R3430" s="5">
        <f>Table1[[#This Row],[pledged]]/D3430</f>
        <v>1.0275000000000001</v>
      </c>
      <c r="S3430" s="6">
        <f>IFERROR(Table1[[#This Row],[pledged]]/Table1[[#This Row],[backers_count]],0)</f>
        <v>40.294117647058826</v>
      </c>
      <c r="T3430" s="5" t="s">
        <v>8317</v>
      </c>
      <c r="U3430" s="5" t="s">
        <v>8318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 t="str">
        <f>TEXT(((Table1[[#This Row],[deadline]]/60/60)/24)+DATE(1970,1,1),"mmm")</f>
        <v>Nov</v>
      </c>
      <c r="K3431" s="14" t="str">
        <f>TEXT(((Table1[[#This Row],[deadline]]/60/60)/24)+DATE(1970,1,1),"yyyy")</f>
        <v>2016</v>
      </c>
      <c r="L3431">
        <v>1476837061</v>
      </c>
      <c r="M3431">
        <f>((Table1[[#This Row],[launched_at]]/60/60)/24)+DATE(1970,1,1)+(-5/24)</f>
        <v>42661.813206018516</v>
      </c>
      <c r="N3431" t="b">
        <v>0</v>
      </c>
      <c r="O3431">
        <v>12</v>
      </c>
      <c r="P3431" t="b">
        <v>1</v>
      </c>
      <c r="Q3431" t="s">
        <v>8271</v>
      </c>
      <c r="R3431" s="5">
        <f>Table1[[#This Row],[pledged]]/D3431</f>
        <v>1.3</v>
      </c>
      <c r="S3431" s="6">
        <f>IFERROR(Table1[[#This Row],[pledged]]/Table1[[#This Row],[backers_count]],0)</f>
        <v>16.25</v>
      </c>
      <c r="T3431" s="5" t="s">
        <v>8317</v>
      </c>
      <c r="U3431" s="5" t="s">
        <v>8318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 t="str">
        <f>TEXT(((Table1[[#This Row],[deadline]]/60/60)/24)+DATE(1970,1,1),"mmm")</f>
        <v>Jul</v>
      </c>
      <c r="K3432" s="14" t="str">
        <f>TEXT(((Table1[[#This Row],[deadline]]/60/60)/24)+DATE(1970,1,1),"yyyy")</f>
        <v>2014</v>
      </c>
      <c r="L3432">
        <v>1404168101</v>
      </c>
      <c r="M3432">
        <f>((Table1[[#This Row],[launched_at]]/60/60)/24)+DATE(1970,1,1)+(-5/24)</f>
        <v>41820.737280092588</v>
      </c>
      <c r="N3432" t="b">
        <v>0</v>
      </c>
      <c r="O3432">
        <v>72</v>
      </c>
      <c r="P3432" t="b">
        <v>1</v>
      </c>
      <c r="Q3432" t="s">
        <v>8271</v>
      </c>
      <c r="R3432" s="5">
        <f>Table1[[#This Row],[pledged]]/D3432</f>
        <v>1.0854949999999999</v>
      </c>
      <c r="S3432" s="6">
        <f>IFERROR(Table1[[#This Row],[pledged]]/Table1[[#This Row],[backers_count]],0)</f>
        <v>30.152638888888887</v>
      </c>
      <c r="T3432" s="5" t="s">
        <v>8317</v>
      </c>
      <c r="U3432" s="5" t="s">
        <v>8318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 t="str">
        <f>TEXT(((Table1[[#This Row],[deadline]]/60/60)/24)+DATE(1970,1,1),"mmm")</f>
        <v>Aug</v>
      </c>
      <c r="K3433" s="14" t="str">
        <f>TEXT(((Table1[[#This Row],[deadline]]/60/60)/24)+DATE(1970,1,1),"yyyy")</f>
        <v>2014</v>
      </c>
      <c r="L3433">
        <v>1405791153</v>
      </c>
      <c r="M3433">
        <f>((Table1[[#This Row],[launched_at]]/60/60)/24)+DATE(1970,1,1)+(-5/24)</f>
        <v>41839.522604166668</v>
      </c>
      <c r="N3433" t="b">
        <v>0</v>
      </c>
      <c r="O3433">
        <v>21</v>
      </c>
      <c r="P3433" t="b">
        <v>1</v>
      </c>
      <c r="Q3433" t="s">
        <v>8271</v>
      </c>
      <c r="R3433" s="5">
        <f>Table1[[#This Row],[pledged]]/D3433</f>
        <v>1</v>
      </c>
      <c r="S3433" s="6">
        <f>IFERROR(Table1[[#This Row],[pledged]]/Table1[[#This Row],[backers_count]],0)</f>
        <v>95.238095238095241</v>
      </c>
      <c r="T3433" s="5" t="s">
        <v>8317</v>
      </c>
      <c r="U3433" s="5" t="s">
        <v>8318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 t="str">
        <f>TEXT(((Table1[[#This Row],[deadline]]/60/60)/24)+DATE(1970,1,1),"mmm")</f>
        <v>Feb</v>
      </c>
      <c r="K3434" s="14" t="str">
        <f>TEXT(((Table1[[#This Row],[deadline]]/60/60)/24)+DATE(1970,1,1),"yyyy")</f>
        <v>2016</v>
      </c>
      <c r="L3434">
        <v>1452520614</v>
      </c>
      <c r="M3434">
        <f>((Table1[[#This Row],[launched_at]]/60/60)/24)+DATE(1970,1,1)+(-5/24)</f>
        <v>42380.372847222221</v>
      </c>
      <c r="N3434" t="b">
        <v>0</v>
      </c>
      <c r="O3434">
        <v>42</v>
      </c>
      <c r="P3434" t="b">
        <v>1</v>
      </c>
      <c r="Q3434" t="s">
        <v>8271</v>
      </c>
      <c r="R3434" s="5">
        <f>Table1[[#This Row],[pledged]]/D3434</f>
        <v>1.0965</v>
      </c>
      <c r="S3434" s="6">
        <f>IFERROR(Table1[[#This Row],[pledged]]/Table1[[#This Row],[backers_count]],0)</f>
        <v>52.214285714285715</v>
      </c>
      <c r="T3434" s="5" t="s">
        <v>8317</v>
      </c>
      <c r="U3434" s="5" t="s">
        <v>8318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 t="str">
        <f>TEXT(((Table1[[#This Row],[deadline]]/60/60)/24)+DATE(1970,1,1),"mmm")</f>
        <v>Jun</v>
      </c>
      <c r="K3435" s="14" t="str">
        <f>TEXT(((Table1[[#This Row],[deadline]]/60/60)/24)+DATE(1970,1,1),"yyyy")</f>
        <v>2014</v>
      </c>
      <c r="L3435">
        <v>1400290255</v>
      </c>
      <c r="M3435">
        <f>((Table1[[#This Row],[launched_at]]/60/60)/24)+DATE(1970,1,1)+(-5/24)</f>
        <v>41775.854803240742</v>
      </c>
      <c r="N3435" t="b">
        <v>0</v>
      </c>
      <c r="O3435">
        <v>71</v>
      </c>
      <c r="P3435" t="b">
        <v>1</v>
      </c>
      <c r="Q3435" t="s">
        <v>8271</v>
      </c>
      <c r="R3435" s="5">
        <f>Table1[[#This Row],[pledged]]/D3435</f>
        <v>1.0026315789473683</v>
      </c>
      <c r="S3435" s="6">
        <f>IFERROR(Table1[[#This Row],[pledged]]/Table1[[#This Row],[backers_count]],0)</f>
        <v>134.1549295774648</v>
      </c>
      <c r="T3435" s="5" t="s">
        <v>8317</v>
      </c>
      <c r="U3435" s="5" t="s">
        <v>8318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 t="str">
        <f>TEXT(((Table1[[#This Row],[deadline]]/60/60)/24)+DATE(1970,1,1),"mmm")</f>
        <v>Jul</v>
      </c>
      <c r="K3436" s="14" t="str">
        <f>TEXT(((Table1[[#This Row],[deadline]]/60/60)/24)+DATE(1970,1,1),"yyyy")</f>
        <v>2014</v>
      </c>
      <c r="L3436">
        <v>1402391269</v>
      </c>
      <c r="M3436">
        <f>((Table1[[#This Row],[launched_at]]/60/60)/24)+DATE(1970,1,1)+(-5/24)</f>
        <v>41800.172094907408</v>
      </c>
      <c r="N3436" t="b">
        <v>0</v>
      </c>
      <c r="O3436">
        <v>168</v>
      </c>
      <c r="P3436" t="b">
        <v>1</v>
      </c>
      <c r="Q3436" t="s">
        <v>8271</v>
      </c>
      <c r="R3436" s="5">
        <f>Table1[[#This Row],[pledged]]/D3436</f>
        <v>1.0555000000000001</v>
      </c>
      <c r="S3436" s="6">
        <f>IFERROR(Table1[[#This Row],[pledged]]/Table1[[#This Row],[backers_count]],0)</f>
        <v>62.827380952380949</v>
      </c>
      <c r="T3436" s="5" t="s">
        <v>8317</v>
      </c>
      <c r="U3436" s="5" t="s">
        <v>8318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 t="str">
        <f>TEXT(((Table1[[#This Row],[deadline]]/60/60)/24)+DATE(1970,1,1),"mmm")</f>
        <v>Aug</v>
      </c>
      <c r="K3437" s="14" t="str">
        <f>TEXT(((Table1[[#This Row],[deadline]]/60/60)/24)+DATE(1970,1,1),"yyyy")</f>
        <v>2016</v>
      </c>
      <c r="L3437">
        <v>1469112493</v>
      </c>
      <c r="M3437">
        <f>((Table1[[#This Row],[launched_at]]/60/60)/24)+DATE(1970,1,1)+(-5/24)</f>
        <v>42572.408483796295</v>
      </c>
      <c r="N3437" t="b">
        <v>0</v>
      </c>
      <c r="O3437">
        <v>19</v>
      </c>
      <c r="P3437" t="b">
        <v>1</v>
      </c>
      <c r="Q3437" t="s">
        <v>8271</v>
      </c>
      <c r="R3437" s="5">
        <f>Table1[[#This Row],[pledged]]/D3437</f>
        <v>1.1200000000000001</v>
      </c>
      <c r="S3437" s="6">
        <f>IFERROR(Table1[[#This Row],[pledged]]/Table1[[#This Row],[backers_count]],0)</f>
        <v>58.94736842105263</v>
      </c>
      <c r="T3437" s="5" t="s">
        <v>8317</v>
      </c>
      <c r="U3437" s="5" t="s">
        <v>8318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 t="str">
        <f>TEXT(((Table1[[#This Row],[deadline]]/60/60)/24)+DATE(1970,1,1),"mmm")</f>
        <v>Aug</v>
      </c>
      <c r="K3438" s="14" t="str">
        <f>TEXT(((Table1[[#This Row],[deadline]]/60/60)/24)+DATE(1970,1,1),"yyyy")</f>
        <v>2014</v>
      </c>
      <c r="L3438">
        <v>1406811593</v>
      </c>
      <c r="M3438">
        <f>((Table1[[#This Row],[launched_at]]/60/60)/24)+DATE(1970,1,1)+(-5/24)</f>
        <v>41851.333252314813</v>
      </c>
      <c r="N3438" t="b">
        <v>0</v>
      </c>
      <c r="O3438">
        <v>37</v>
      </c>
      <c r="P3438" t="b">
        <v>1</v>
      </c>
      <c r="Q3438" t="s">
        <v>8271</v>
      </c>
      <c r="R3438" s="5">
        <f>Table1[[#This Row],[pledged]]/D3438</f>
        <v>1.0589999999999999</v>
      </c>
      <c r="S3438" s="6">
        <f>IFERROR(Table1[[#This Row],[pledged]]/Table1[[#This Row],[backers_count]],0)</f>
        <v>143.1081081081081</v>
      </c>
      <c r="T3438" s="5" t="s">
        <v>8317</v>
      </c>
      <c r="U3438" s="5" t="s">
        <v>8318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 t="str">
        <f>TEXT(((Table1[[#This Row],[deadline]]/60/60)/24)+DATE(1970,1,1),"mmm")</f>
        <v>Aug</v>
      </c>
      <c r="K3439" s="14" t="str">
        <f>TEXT(((Table1[[#This Row],[deadline]]/60/60)/24)+DATE(1970,1,1),"yyyy")</f>
        <v>2015</v>
      </c>
      <c r="L3439">
        <v>1437411820</v>
      </c>
      <c r="M3439">
        <f>((Table1[[#This Row],[launched_at]]/60/60)/24)+DATE(1970,1,1)+(-5/24)</f>
        <v>42205.502546296295</v>
      </c>
      <c r="N3439" t="b">
        <v>0</v>
      </c>
      <c r="O3439">
        <v>36</v>
      </c>
      <c r="P3439" t="b">
        <v>1</v>
      </c>
      <c r="Q3439" t="s">
        <v>8271</v>
      </c>
      <c r="R3439" s="5">
        <f>Table1[[#This Row],[pledged]]/D3439</f>
        <v>1.01</v>
      </c>
      <c r="S3439" s="6">
        <f>IFERROR(Table1[[#This Row],[pledged]]/Table1[[#This Row],[backers_count]],0)</f>
        <v>84.166666666666671</v>
      </c>
      <c r="T3439" s="5" t="s">
        <v>8317</v>
      </c>
      <c r="U3439" s="5" t="s">
        <v>8318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 t="str">
        <f>TEXT(((Table1[[#This Row],[deadline]]/60/60)/24)+DATE(1970,1,1),"mmm")</f>
        <v>May</v>
      </c>
      <c r="K3440" s="14" t="str">
        <f>TEXT(((Table1[[#This Row],[deadline]]/60/60)/24)+DATE(1970,1,1),"yyyy")</f>
        <v>2015</v>
      </c>
      <c r="L3440">
        <v>1428358567</v>
      </c>
      <c r="M3440">
        <f>((Table1[[#This Row],[launched_at]]/60/60)/24)+DATE(1970,1,1)+(-5/24)</f>
        <v>42100.719525462955</v>
      </c>
      <c r="N3440" t="b">
        <v>0</v>
      </c>
      <c r="O3440">
        <v>14</v>
      </c>
      <c r="P3440" t="b">
        <v>1</v>
      </c>
      <c r="Q3440" t="s">
        <v>8271</v>
      </c>
      <c r="R3440" s="5">
        <f>Table1[[#This Row],[pledged]]/D3440</f>
        <v>1.042</v>
      </c>
      <c r="S3440" s="6">
        <f>IFERROR(Table1[[#This Row],[pledged]]/Table1[[#This Row],[backers_count]],0)</f>
        <v>186.07142857142858</v>
      </c>
      <c r="T3440" s="5" t="s">
        <v>8317</v>
      </c>
      <c r="U3440" s="5" t="s">
        <v>8318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 t="str">
        <f>TEXT(((Table1[[#This Row],[deadline]]/60/60)/24)+DATE(1970,1,1),"mmm")</f>
        <v>Jan</v>
      </c>
      <c r="K3441" s="14" t="str">
        <f>TEXT(((Table1[[#This Row],[deadline]]/60/60)/24)+DATE(1970,1,1),"yyyy")</f>
        <v>2016</v>
      </c>
      <c r="L3441">
        <v>1452030730</v>
      </c>
      <c r="M3441">
        <f>((Table1[[#This Row],[launched_at]]/60/60)/24)+DATE(1970,1,1)+(-5/24)</f>
        <v>42374.702893518515</v>
      </c>
      <c r="N3441" t="b">
        <v>0</v>
      </c>
      <c r="O3441">
        <v>18</v>
      </c>
      <c r="P3441" t="b">
        <v>1</v>
      </c>
      <c r="Q3441" t="s">
        <v>8271</v>
      </c>
      <c r="R3441" s="5">
        <f>Table1[[#This Row],[pledged]]/D3441</f>
        <v>1.3467833333333334</v>
      </c>
      <c r="S3441" s="6">
        <f>IFERROR(Table1[[#This Row],[pledged]]/Table1[[#This Row],[backers_count]],0)</f>
        <v>89.785555555555561</v>
      </c>
      <c r="T3441" s="5" t="s">
        <v>8317</v>
      </c>
      <c r="U3441" s="5" t="s">
        <v>8318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 t="str">
        <f>TEXT(((Table1[[#This Row],[deadline]]/60/60)/24)+DATE(1970,1,1),"mmm")</f>
        <v>Jul</v>
      </c>
      <c r="K3442" s="14" t="str">
        <f>TEXT(((Table1[[#This Row],[deadline]]/60/60)/24)+DATE(1970,1,1),"yyyy")</f>
        <v>2014</v>
      </c>
      <c r="L3442">
        <v>1403146628</v>
      </c>
      <c r="M3442">
        <f>((Table1[[#This Row],[launched_at]]/60/60)/24)+DATE(1970,1,1)+(-5/24)</f>
        <v>41808.914675925924</v>
      </c>
      <c r="N3442" t="b">
        <v>0</v>
      </c>
      <c r="O3442">
        <v>82</v>
      </c>
      <c r="P3442" t="b">
        <v>1</v>
      </c>
      <c r="Q3442" t="s">
        <v>8271</v>
      </c>
      <c r="R3442" s="5">
        <f>Table1[[#This Row],[pledged]]/D3442</f>
        <v>1.052184</v>
      </c>
      <c r="S3442" s="6">
        <f>IFERROR(Table1[[#This Row],[pledged]]/Table1[[#This Row],[backers_count]],0)</f>
        <v>64.157560975609755</v>
      </c>
      <c r="T3442" s="5" t="s">
        <v>8317</v>
      </c>
      <c r="U3442" s="5" t="s">
        <v>8318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 t="str">
        <f>TEXT(((Table1[[#This Row],[deadline]]/60/60)/24)+DATE(1970,1,1),"mmm")</f>
        <v>Nov</v>
      </c>
      <c r="K3443" s="14" t="str">
        <f>TEXT(((Table1[[#This Row],[deadline]]/60/60)/24)+DATE(1970,1,1),"yyyy")</f>
        <v>2015</v>
      </c>
      <c r="L3443">
        <v>1445077121</v>
      </c>
      <c r="M3443">
        <f>((Table1[[#This Row],[launched_at]]/60/60)/24)+DATE(1970,1,1)+(-5/24)</f>
        <v>42294.221307870372</v>
      </c>
      <c r="N3443" t="b">
        <v>0</v>
      </c>
      <c r="O3443">
        <v>43</v>
      </c>
      <c r="P3443" t="b">
        <v>1</v>
      </c>
      <c r="Q3443" t="s">
        <v>8271</v>
      </c>
      <c r="R3443" s="5">
        <f>Table1[[#This Row],[pledged]]/D3443</f>
        <v>1.026</v>
      </c>
      <c r="S3443" s="6">
        <f>IFERROR(Table1[[#This Row],[pledged]]/Table1[[#This Row],[backers_count]],0)</f>
        <v>59.651162790697676</v>
      </c>
      <c r="T3443" s="5" t="s">
        <v>8317</v>
      </c>
      <c r="U3443" s="5" t="s">
        <v>8318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 t="str">
        <f>TEXT(((Table1[[#This Row],[deadline]]/60/60)/24)+DATE(1970,1,1),"mmm")</f>
        <v>May</v>
      </c>
      <c r="K3444" s="14" t="str">
        <f>TEXT(((Table1[[#This Row],[deadline]]/60/60)/24)+DATE(1970,1,1),"yyyy")</f>
        <v>2015</v>
      </c>
      <c r="L3444">
        <v>1430424672</v>
      </c>
      <c r="M3444">
        <f>((Table1[[#This Row],[launched_at]]/60/60)/24)+DATE(1970,1,1)+(-5/24)</f>
        <v>42124.63277777777</v>
      </c>
      <c r="N3444" t="b">
        <v>0</v>
      </c>
      <c r="O3444">
        <v>8</v>
      </c>
      <c r="P3444" t="b">
        <v>1</v>
      </c>
      <c r="Q3444" t="s">
        <v>8271</v>
      </c>
      <c r="R3444" s="5">
        <f>Table1[[#This Row],[pledged]]/D3444</f>
        <v>1</v>
      </c>
      <c r="S3444" s="6">
        <f>IFERROR(Table1[[#This Row],[pledged]]/Table1[[#This Row],[backers_count]],0)</f>
        <v>31.25</v>
      </c>
      <c r="T3444" s="5" t="s">
        <v>8317</v>
      </c>
      <c r="U3444" s="5" t="s">
        <v>8318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 t="str">
        <f>TEXT(((Table1[[#This Row],[deadline]]/60/60)/24)+DATE(1970,1,1),"mmm")</f>
        <v>Sep</v>
      </c>
      <c r="K3445" s="14" t="str">
        <f>TEXT(((Table1[[#This Row],[deadline]]/60/60)/24)+DATE(1970,1,1),"yyyy")</f>
        <v>2014</v>
      </c>
      <c r="L3445">
        <v>1407674146</v>
      </c>
      <c r="M3445">
        <f>((Table1[[#This Row],[launched_at]]/60/60)/24)+DATE(1970,1,1)+(-5/24)</f>
        <v>41861.316504629627</v>
      </c>
      <c r="N3445" t="b">
        <v>0</v>
      </c>
      <c r="O3445">
        <v>45</v>
      </c>
      <c r="P3445" t="b">
        <v>1</v>
      </c>
      <c r="Q3445" t="s">
        <v>8271</v>
      </c>
      <c r="R3445" s="5">
        <f>Table1[[#This Row],[pledged]]/D3445</f>
        <v>1.855</v>
      </c>
      <c r="S3445" s="6">
        <f>IFERROR(Table1[[#This Row],[pledged]]/Table1[[#This Row],[backers_count]],0)</f>
        <v>41.222222222222221</v>
      </c>
      <c r="T3445" s="5" t="s">
        <v>8317</v>
      </c>
      <c r="U3445" s="5" t="s">
        <v>8318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 t="str">
        <f>TEXT(((Table1[[#This Row],[deadline]]/60/60)/24)+DATE(1970,1,1),"mmm")</f>
        <v>Jun</v>
      </c>
      <c r="K3446" s="14" t="str">
        <f>TEXT(((Table1[[#This Row],[deadline]]/60/60)/24)+DATE(1970,1,1),"yyyy")</f>
        <v>2016</v>
      </c>
      <c r="L3446">
        <v>1464677986</v>
      </c>
      <c r="M3446">
        <f>((Table1[[#This Row],[launched_at]]/60/60)/24)+DATE(1970,1,1)+(-5/24)</f>
        <v>42521.08317129629</v>
      </c>
      <c r="N3446" t="b">
        <v>0</v>
      </c>
      <c r="O3446">
        <v>20</v>
      </c>
      <c r="P3446" t="b">
        <v>1</v>
      </c>
      <c r="Q3446" t="s">
        <v>8271</v>
      </c>
      <c r="R3446" s="5">
        <f>Table1[[#This Row],[pledged]]/D3446</f>
        <v>2.89</v>
      </c>
      <c r="S3446" s="6">
        <f>IFERROR(Table1[[#This Row],[pledged]]/Table1[[#This Row],[backers_count]],0)</f>
        <v>43.35</v>
      </c>
      <c r="T3446" s="5" t="s">
        <v>8317</v>
      </c>
      <c r="U3446" s="5" t="s">
        <v>8318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 t="str">
        <f>TEXT(((Table1[[#This Row],[deadline]]/60/60)/24)+DATE(1970,1,1),"mmm")</f>
        <v>Oct</v>
      </c>
      <c r="K3447" s="14" t="str">
        <f>TEXT(((Table1[[#This Row],[deadline]]/60/60)/24)+DATE(1970,1,1),"yyyy")</f>
        <v>2015</v>
      </c>
      <c r="L3447">
        <v>1443185036</v>
      </c>
      <c r="M3447">
        <f>((Table1[[#This Row],[launched_at]]/60/60)/24)+DATE(1970,1,1)+(-5/24)</f>
        <v>42272.322175925925</v>
      </c>
      <c r="N3447" t="b">
        <v>0</v>
      </c>
      <c r="O3447">
        <v>31</v>
      </c>
      <c r="P3447" t="b">
        <v>1</v>
      </c>
      <c r="Q3447" t="s">
        <v>8271</v>
      </c>
      <c r="R3447" s="5">
        <f>Table1[[#This Row],[pledged]]/D3447</f>
        <v>1</v>
      </c>
      <c r="S3447" s="6">
        <f>IFERROR(Table1[[#This Row],[pledged]]/Table1[[#This Row],[backers_count]],0)</f>
        <v>64.516129032258064</v>
      </c>
      <c r="T3447" s="5" t="s">
        <v>8317</v>
      </c>
      <c r="U3447" s="5" t="s">
        <v>8318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 t="str">
        <f>TEXT(((Table1[[#This Row],[deadline]]/60/60)/24)+DATE(1970,1,1),"mmm")</f>
        <v>Feb</v>
      </c>
      <c r="K3448" s="14" t="str">
        <f>TEXT(((Table1[[#This Row],[deadline]]/60/60)/24)+DATE(1970,1,1),"yyyy")</f>
        <v>2015</v>
      </c>
      <c r="L3448">
        <v>1421092725</v>
      </c>
      <c r="M3448">
        <f>((Table1[[#This Row],[launched_at]]/60/60)/24)+DATE(1970,1,1)+(-5/24)</f>
        <v>42016.624131944445</v>
      </c>
      <c r="N3448" t="b">
        <v>0</v>
      </c>
      <c r="O3448">
        <v>25</v>
      </c>
      <c r="P3448" t="b">
        <v>1</v>
      </c>
      <c r="Q3448" t="s">
        <v>8271</v>
      </c>
      <c r="R3448" s="5">
        <f>Table1[[#This Row],[pledged]]/D3448</f>
        <v>1.0820000000000001</v>
      </c>
      <c r="S3448" s="6">
        <f>IFERROR(Table1[[#This Row],[pledged]]/Table1[[#This Row],[backers_count]],0)</f>
        <v>43.28</v>
      </c>
      <c r="T3448" s="5" t="s">
        <v>8317</v>
      </c>
      <c r="U3448" s="5" t="s">
        <v>8318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 t="str">
        <f>TEXT(((Table1[[#This Row],[deadline]]/60/60)/24)+DATE(1970,1,1),"mmm")</f>
        <v>Mar</v>
      </c>
      <c r="K3449" s="14" t="str">
        <f>TEXT(((Table1[[#This Row],[deadline]]/60/60)/24)+DATE(1970,1,1),"yyyy")</f>
        <v>2016</v>
      </c>
      <c r="L3449">
        <v>1454448012</v>
      </c>
      <c r="M3449">
        <f>((Table1[[#This Row],[launched_at]]/60/60)/24)+DATE(1970,1,1)+(-5/24)</f>
        <v>42402.680694444447</v>
      </c>
      <c r="N3449" t="b">
        <v>0</v>
      </c>
      <c r="O3449">
        <v>14</v>
      </c>
      <c r="P3449" t="b">
        <v>1</v>
      </c>
      <c r="Q3449" t="s">
        <v>8271</v>
      </c>
      <c r="R3449" s="5">
        <f>Table1[[#This Row],[pledged]]/D3449</f>
        <v>1.0780000000000001</v>
      </c>
      <c r="S3449" s="6">
        <f>IFERROR(Table1[[#This Row],[pledged]]/Table1[[#This Row],[backers_count]],0)</f>
        <v>77</v>
      </c>
      <c r="T3449" s="5" t="s">
        <v>8317</v>
      </c>
      <c r="U3449" s="5" t="s">
        <v>8318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 t="str">
        <f>TEXT(((Table1[[#This Row],[deadline]]/60/60)/24)+DATE(1970,1,1),"mmm")</f>
        <v>Dec</v>
      </c>
      <c r="K3450" s="14" t="str">
        <f>TEXT(((Table1[[#This Row],[deadline]]/60/60)/24)+DATE(1970,1,1),"yyyy")</f>
        <v>2014</v>
      </c>
      <c r="L3450">
        <v>1416192689</v>
      </c>
      <c r="M3450">
        <f>((Table1[[#This Row],[launched_at]]/60/60)/24)+DATE(1970,1,1)+(-5/24)</f>
        <v>41959.910752314812</v>
      </c>
      <c r="N3450" t="b">
        <v>0</v>
      </c>
      <c r="O3450">
        <v>45</v>
      </c>
      <c r="P3450" t="b">
        <v>1</v>
      </c>
      <c r="Q3450" t="s">
        <v>8271</v>
      </c>
      <c r="R3450" s="5">
        <f>Table1[[#This Row],[pledged]]/D3450</f>
        <v>1.0976190476190477</v>
      </c>
      <c r="S3450" s="6">
        <f>IFERROR(Table1[[#This Row],[pledged]]/Table1[[#This Row],[backers_count]],0)</f>
        <v>51.222222222222221</v>
      </c>
      <c r="T3450" s="5" t="s">
        <v>8317</v>
      </c>
      <c r="U3450" s="5" t="s">
        <v>8318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 t="str">
        <f>TEXT(((Table1[[#This Row],[deadline]]/60/60)/24)+DATE(1970,1,1),"mmm")</f>
        <v>Jul</v>
      </c>
      <c r="K3451" s="14" t="str">
        <f>TEXT(((Table1[[#This Row],[deadline]]/60/60)/24)+DATE(1970,1,1),"yyyy")</f>
        <v>2016</v>
      </c>
      <c r="L3451">
        <v>1465607738</v>
      </c>
      <c r="M3451">
        <f>((Table1[[#This Row],[launched_at]]/60/60)/24)+DATE(1970,1,1)+(-5/24)</f>
        <v>42531.844189814808</v>
      </c>
      <c r="N3451" t="b">
        <v>0</v>
      </c>
      <c r="O3451">
        <v>20</v>
      </c>
      <c r="P3451" t="b">
        <v>1</v>
      </c>
      <c r="Q3451" t="s">
        <v>8271</v>
      </c>
      <c r="R3451" s="5">
        <f>Table1[[#This Row],[pledged]]/D3451</f>
        <v>1.70625</v>
      </c>
      <c r="S3451" s="6">
        <f>IFERROR(Table1[[#This Row],[pledged]]/Table1[[#This Row],[backers_count]],0)</f>
        <v>68.25</v>
      </c>
      <c r="T3451" s="5" t="s">
        <v>8317</v>
      </c>
      <c r="U3451" s="5" t="s">
        <v>8318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 t="str">
        <f>TEXT(((Table1[[#This Row],[deadline]]/60/60)/24)+DATE(1970,1,1),"mmm")</f>
        <v>Apr</v>
      </c>
      <c r="K3452" s="14" t="str">
        <f>TEXT(((Table1[[#This Row],[deadline]]/60/60)/24)+DATE(1970,1,1),"yyyy")</f>
        <v>2015</v>
      </c>
      <c r="L3452">
        <v>1422809671</v>
      </c>
      <c r="M3452">
        <f>((Table1[[#This Row],[launched_at]]/60/60)/24)+DATE(1970,1,1)+(-5/24)</f>
        <v>42036.496192129627</v>
      </c>
      <c r="N3452" t="b">
        <v>0</v>
      </c>
      <c r="O3452">
        <v>39</v>
      </c>
      <c r="P3452" t="b">
        <v>1</v>
      </c>
      <c r="Q3452" t="s">
        <v>8271</v>
      </c>
      <c r="R3452" s="5">
        <f>Table1[[#This Row],[pledged]]/D3452</f>
        <v>1.52</v>
      </c>
      <c r="S3452" s="6">
        <f>IFERROR(Table1[[#This Row],[pledged]]/Table1[[#This Row],[backers_count]],0)</f>
        <v>19.487179487179485</v>
      </c>
      <c r="T3452" s="5" t="s">
        <v>8317</v>
      </c>
      <c r="U3452" s="5" t="s">
        <v>8318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 t="str">
        <f>TEXT(((Table1[[#This Row],[deadline]]/60/60)/24)+DATE(1970,1,1),"mmm")</f>
        <v>Apr</v>
      </c>
      <c r="K3453" s="14" t="str">
        <f>TEXT(((Table1[[#This Row],[deadline]]/60/60)/24)+DATE(1970,1,1),"yyyy")</f>
        <v>2015</v>
      </c>
      <c r="L3453">
        <v>1427304127</v>
      </c>
      <c r="M3453">
        <f>((Table1[[#This Row],[launched_at]]/60/60)/24)+DATE(1970,1,1)+(-5/24)</f>
        <v>42088.515358796292</v>
      </c>
      <c r="N3453" t="b">
        <v>0</v>
      </c>
      <c r="O3453">
        <v>16</v>
      </c>
      <c r="P3453" t="b">
        <v>1</v>
      </c>
      <c r="Q3453" t="s">
        <v>8271</v>
      </c>
      <c r="R3453" s="5">
        <f>Table1[[#This Row],[pledged]]/D3453</f>
        <v>1.0123076923076924</v>
      </c>
      <c r="S3453" s="6">
        <f>IFERROR(Table1[[#This Row],[pledged]]/Table1[[#This Row],[backers_count]],0)</f>
        <v>41.125</v>
      </c>
      <c r="T3453" s="5" t="s">
        <v>8317</v>
      </c>
      <c r="U3453" s="5" t="s">
        <v>8318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 t="str">
        <f>TEXT(((Table1[[#This Row],[deadline]]/60/60)/24)+DATE(1970,1,1),"mmm")</f>
        <v>Jul</v>
      </c>
      <c r="K3454" s="14" t="str">
        <f>TEXT(((Table1[[#This Row],[deadline]]/60/60)/24)+DATE(1970,1,1),"yyyy")</f>
        <v>2014</v>
      </c>
      <c r="L3454">
        <v>1404141626</v>
      </c>
      <c r="M3454">
        <f>((Table1[[#This Row],[launched_at]]/60/60)/24)+DATE(1970,1,1)+(-5/24)</f>
        <v>41820.430856481478</v>
      </c>
      <c r="N3454" t="b">
        <v>0</v>
      </c>
      <c r="O3454">
        <v>37</v>
      </c>
      <c r="P3454" t="b">
        <v>1</v>
      </c>
      <c r="Q3454" t="s">
        <v>8271</v>
      </c>
      <c r="R3454" s="5">
        <f>Table1[[#This Row],[pledged]]/D3454</f>
        <v>1.532</v>
      </c>
      <c r="S3454" s="6">
        <f>IFERROR(Table1[[#This Row],[pledged]]/Table1[[#This Row],[backers_count]],0)</f>
        <v>41.405405405405403</v>
      </c>
      <c r="T3454" s="5" t="s">
        <v>8317</v>
      </c>
      <c r="U3454" s="5" t="s">
        <v>8318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 t="str">
        <f>TEXT(((Table1[[#This Row],[deadline]]/60/60)/24)+DATE(1970,1,1),"mmm")</f>
        <v>Aug</v>
      </c>
      <c r="K3455" s="14" t="str">
        <f>TEXT(((Table1[[#This Row],[deadline]]/60/60)/24)+DATE(1970,1,1),"yyyy")</f>
        <v>2016</v>
      </c>
      <c r="L3455">
        <v>1465946956</v>
      </c>
      <c r="M3455">
        <f>((Table1[[#This Row],[launched_at]]/60/60)/24)+DATE(1970,1,1)+(-5/24)</f>
        <v>42535.770324074074</v>
      </c>
      <c r="N3455" t="b">
        <v>0</v>
      </c>
      <c r="O3455">
        <v>14</v>
      </c>
      <c r="P3455" t="b">
        <v>1</v>
      </c>
      <c r="Q3455" t="s">
        <v>8271</v>
      </c>
      <c r="R3455" s="5">
        <f>Table1[[#This Row],[pledged]]/D3455</f>
        <v>1.2833333333333334</v>
      </c>
      <c r="S3455" s="6">
        <f>IFERROR(Table1[[#This Row],[pledged]]/Table1[[#This Row],[backers_count]],0)</f>
        <v>27.5</v>
      </c>
      <c r="T3455" s="5" t="s">
        <v>8317</v>
      </c>
      <c r="U3455" s="5" t="s">
        <v>8318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 t="str">
        <f>TEXT(((Table1[[#This Row],[deadline]]/60/60)/24)+DATE(1970,1,1),"mmm")</f>
        <v>Jul</v>
      </c>
      <c r="K3456" s="14" t="str">
        <f>TEXT(((Table1[[#This Row],[deadline]]/60/60)/24)+DATE(1970,1,1),"yyyy")</f>
        <v>2014</v>
      </c>
      <c r="L3456">
        <v>1404233159</v>
      </c>
      <c r="M3456">
        <f>((Table1[[#This Row],[launched_at]]/60/60)/24)+DATE(1970,1,1)+(-5/24)</f>
        <v>41821.490266203698</v>
      </c>
      <c r="N3456" t="b">
        <v>0</v>
      </c>
      <c r="O3456">
        <v>21</v>
      </c>
      <c r="P3456" t="b">
        <v>1</v>
      </c>
      <c r="Q3456" t="s">
        <v>8271</v>
      </c>
      <c r="R3456" s="5">
        <f>Table1[[#This Row],[pledged]]/D3456</f>
        <v>1.0071428571428571</v>
      </c>
      <c r="S3456" s="6">
        <f>IFERROR(Table1[[#This Row],[pledged]]/Table1[[#This Row],[backers_count]],0)</f>
        <v>33.571428571428569</v>
      </c>
      <c r="T3456" s="5" t="s">
        <v>8317</v>
      </c>
      <c r="U3456" s="5" t="s">
        <v>8318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 t="str">
        <f>TEXT(((Table1[[#This Row],[deadline]]/60/60)/24)+DATE(1970,1,1),"mmm")</f>
        <v>Oct</v>
      </c>
      <c r="K3457" s="14" t="str">
        <f>TEXT(((Table1[[#This Row],[deadline]]/60/60)/24)+DATE(1970,1,1),"yyyy")</f>
        <v>2016</v>
      </c>
      <c r="L3457">
        <v>1473789627</v>
      </c>
      <c r="M3457">
        <f>((Table1[[#This Row],[launched_at]]/60/60)/24)+DATE(1970,1,1)+(-5/24)</f>
        <v>42626.541979166665</v>
      </c>
      <c r="N3457" t="b">
        <v>0</v>
      </c>
      <c r="O3457">
        <v>69</v>
      </c>
      <c r="P3457" t="b">
        <v>1</v>
      </c>
      <c r="Q3457" t="s">
        <v>8271</v>
      </c>
      <c r="R3457" s="5">
        <f>Table1[[#This Row],[pledged]]/D3457</f>
        <v>1.0065</v>
      </c>
      <c r="S3457" s="6">
        <f>IFERROR(Table1[[#This Row],[pledged]]/Table1[[#This Row],[backers_count]],0)</f>
        <v>145.86956521739131</v>
      </c>
      <c r="T3457" s="5" t="s">
        <v>8317</v>
      </c>
      <c r="U3457" s="5" t="s">
        <v>8318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 t="str">
        <f>TEXT(((Table1[[#This Row],[deadline]]/60/60)/24)+DATE(1970,1,1),"mmm")</f>
        <v>Aug</v>
      </c>
      <c r="K3458" s="14" t="str">
        <f>TEXT(((Table1[[#This Row],[deadline]]/60/60)/24)+DATE(1970,1,1),"yyyy")</f>
        <v>2014</v>
      </c>
      <c r="L3458">
        <v>1404190567</v>
      </c>
      <c r="M3458">
        <f>((Table1[[#This Row],[launched_at]]/60/60)/24)+DATE(1970,1,1)+(-5/24)</f>
        <v>41820.997303240736</v>
      </c>
      <c r="N3458" t="b">
        <v>0</v>
      </c>
      <c r="O3458">
        <v>16</v>
      </c>
      <c r="P3458" t="b">
        <v>1</v>
      </c>
      <c r="Q3458" t="s">
        <v>8271</v>
      </c>
      <c r="R3458" s="5">
        <f>Table1[[#This Row],[pledged]]/D3458</f>
        <v>1.913</v>
      </c>
      <c r="S3458" s="6">
        <f>IFERROR(Table1[[#This Row],[pledged]]/Table1[[#This Row],[backers_count]],0)</f>
        <v>358.6875</v>
      </c>
      <c r="T3458" s="5" t="s">
        <v>8317</v>
      </c>
      <c r="U3458" s="5" t="s">
        <v>8318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 t="str">
        <f>TEXT(((Table1[[#This Row],[deadline]]/60/60)/24)+DATE(1970,1,1),"mmm")</f>
        <v>Feb</v>
      </c>
      <c r="K3459" s="14" t="str">
        <f>TEXT(((Table1[[#This Row],[deadline]]/60/60)/24)+DATE(1970,1,1),"yyyy")</f>
        <v>2015</v>
      </c>
      <c r="L3459">
        <v>1421081857</v>
      </c>
      <c r="M3459">
        <f>((Table1[[#This Row],[launched_at]]/60/60)/24)+DATE(1970,1,1)+(-5/24)</f>
        <v>42016.498344907406</v>
      </c>
      <c r="N3459" t="b">
        <v>0</v>
      </c>
      <c r="O3459">
        <v>55</v>
      </c>
      <c r="P3459" t="b">
        <v>1</v>
      </c>
      <c r="Q3459" t="s">
        <v>8271</v>
      </c>
      <c r="R3459" s="5">
        <f>Table1[[#This Row],[pledged]]/D3459</f>
        <v>1.4019999999999999</v>
      </c>
      <c r="S3459" s="6">
        <f>IFERROR(Table1[[#This Row],[pledged]]/Table1[[#This Row],[backers_count]],0)</f>
        <v>50.981818181818184</v>
      </c>
      <c r="T3459" s="5" t="s">
        <v>8317</v>
      </c>
      <c r="U3459" s="5" t="s">
        <v>8318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 t="str">
        <f>TEXT(((Table1[[#This Row],[deadline]]/60/60)/24)+DATE(1970,1,1),"mmm")</f>
        <v>Feb</v>
      </c>
      <c r="K3460" s="14" t="str">
        <f>TEXT(((Table1[[#This Row],[deadline]]/60/60)/24)+DATE(1970,1,1),"yyyy")</f>
        <v>2015</v>
      </c>
      <c r="L3460">
        <v>1420606303</v>
      </c>
      <c r="M3460">
        <f>((Table1[[#This Row],[launched_at]]/60/60)/24)+DATE(1970,1,1)+(-5/24)</f>
        <v>42010.994247685179</v>
      </c>
      <c r="N3460" t="b">
        <v>0</v>
      </c>
      <c r="O3460">
        <v>27</v>
      </c>
      <c r="P3460" t="b">
        <v>1</v>
      </c>
      <c r="Q3460" t="s">
        <v>8271</v>
      </c>
      <c r="R3460" s="5">
        <f>Table1[[#This Row],[pledged]]/D3460</f>
        <v>1.2433537832310839</v>
      </c>
      <c r="S3460" s="6">
        <f>IFERROR(Table1[[#This Row],[pledged]]/Table1[[#This Row],[backers_count]],0)</f>
        <v>45.037037037037038</v>
      </c>
      <c r="T3460" s="5" t="s">
        <v>8317</v>
      </c>
      <c r="U3460" s="5" t="s">
        <v>8318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 t="str">
        <f>TEXT(((Table1[[#This Row],[deadline]]/60/60)/24)+DATE(1970,1,1),"mmm")</f>
        <v>May</v>
      </c>
      <c r="K3461" s="14" t="str">
        <f>TEXT(((Table1[[#This Row],[deadline]]/60/60)/24)+DATE(1970,1,1),"yyyy")</f>
        <v>2016</v>
      </c>
      <c r="L3461">
        <v>1461151860</v>
      </c>
      <c r="M3461">
        <f>((Table1[[#This Row],[launched_at]]/60/60)/24)+DATE(1970,1,1)+(-5/24)</f>
        <v>42480.271527777775</v>
      </c>
      <c r="N3461" t="b">
        <v>0</v>
      </c>
      <c r="O3461">
        <v>36</v>
      </c>
      <c r="P3461" t="b">
        <v>1</v>
      </c>
      <c r="Q3461" t="s">
        <v>8271</v>
      </c>
      <c r="R3461" s="5">
        <f>Table1[[#This Row],[pledged]]/D3461</f>
        <v>1.262</v>
      </c>
      <c r="S3461" s="6">
        <f>IFERROR(Table1[[#This Row],[pledged]]/Table1[[#This Row],[backers_count]],0)</f>
        <v>17.527777777777779</v>
      </c>
      <c r="T3461" s="5" t="s">
        <v>8317</v>
      </c>
      <c r="U3461" s="5" t="s">
        <v>8318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 t="str">
        <f>TEXT(((Table1[[#This Row],[deadline]]/60/60)/24)+DATE(1970,1,1),"mmm")</f>
        <v>Aug</v>
      </c>
      <c r="K3462" s="14" t="str">
        <f>TEXT(((Table1[[#This Row],[deadline]]/60/60)/24)+DATE(1970,1,1),"yyyy")</f>
        <v>2014</v>
      </c>
      <c r="L3462">
        <v>1406896752</v>
      </c>
      <c r="M3462">
        <f>((Table1[[#This Row],[launched_at]]/60/60)/24)+DATE(1970,1,1)+(-5/24)</f>
        <v>41852.318888888884</v>
      </c>
      <c r="N3462" t="b">
        <v>0</v>
      </c>
      <c r="O3462">
        <v>19</v>
      </c>
      <c r="P3462" t="b">
        <v>1</v>
      </c>
      <c r="Q3462" t="s">
        <v>8271</v>
      </c>
      <c r="R3462" s="5">
        <f>Table1[[#This Row],[pledged]]/D3462</f>
        <v>1.9</v>
      </c>
      <c r="S3462" s="6">
        <f>IFERROR(Table1[[#This Row],[pledged]]/Table1[[#This Row],[backers_count]],0)</f>
        <v>50</v>
      </c>
      <c r="T3462" s="5" t="s">
        <v>8317</v>
      </c>
      <c r="U3462" s="5" t="s">
        <v>8318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 t="str">
        <f>TEXT(((Table1[[#This Row],[deadline]]/60/60)/24)+DATE(1970,1,1),"mmm")</f>
        <v>Oct</v>
      </c>
      <c r="K3463" s="14" t="str">
        <f>TEXT(((Table1[[#This Row],[deadline]]/60/60)/24)+DATE(1970,1,1),"yyyy")</f>
        <v>2016</v>
      </c>
      <c r="L3463">
        <v>1475248279</v>
      </c>
      <c r="M3463">
        <f>((Table1[[#This Row],[launched_at]]/60/60)/24)+DATE(1970,1,1)+(-5/24)</f>
        <v>42643.424525462957</v>
      </c>
      <c r="N3463" t="b">
        <v>0</v>
      </c>
      <c r="O3463">
        <v>12</v>
      </c>
      <c r="P3463" t="b">
        <v>1</v>
      </c>
      <c r="Q3463" t="s">
        <v>8271</v>
      </c>
      <c r="R3463" s="5">
        <f>Table1[[#This Row],[pledged]]/D3463</f>
        <v>1.39</v>
      </c>
      <c r="S3463" s="6">
        <f>IFERROR(Table1[[#This Row],[pledged]]/Table1[[#This Row],[backers_count]],0)</f>
        <v>57.916666666666664</v>
      </c>
      <c r="T3463" s="5" t="s">
        <v>8317</v>
      </c>
      <c r="U3463" s="5" t="s">
        <v>8318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 t="str">
        <f>TEXT(((Table1[[#This Row],[deadline]]/60/60)/24)+DATE(1970,1,1),"mmm")</f>
        <v>Jul</v>
      </c>
      <c r="K3464" s="14" t="str">
        <f>TEXT(((Table1[[#This Row],[deadline]]/60/60)/24)+DATE(1970,1,1),"yyyy")</f>
        <v>2015</v>
      </c>
      <c r="L3464">
        <v>1435181628</v>
      </c>
      <c r="M3464">
        <f>((Table1[[#This Row],[launched_at]]/60/60)/24)+DATE(1970,1,1)+(-5/24)</f>
        <v>42179.690138888887</v>
      </c>
      <c r="N3464" t="b">
        <v>0</v>
      </c>
      <c r="O3464">
        <v>17</v>
      </c>
      <c r="P3464" t="b">
        <v>1</v>
      </c>
      <c r="Q3464" t="s">
        <v>8271</v>
      </c>
      <c r="R3464" s="5">
        <f>Table1[[#This Row],[pledged]]/D3464</f>
        <v>2.02</v>
      </c>
      <c r="S3464" s="6">
        <f>IFERROR(Table1[[#This Row],[pledged]]/Table1[[#This Row],[backers_count]],0)</f>
        <v>29.705882352941178</v>
      </c>
      <c r="T3464" s="5" t="s">
        <v>8317</v>
      </c>
      <c r="U3464" s="5" t="s">
        <v>8318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 t="str">
        <f>TEXT(((Table1[[#This Row],[deadline]]/60/60)/24)+DATE(1970,1,1),"mmm")</f>
        <v>Oct</v>
      </c>
      <c r="K3465" s="14" t="str">
        <f>TEXT(((Table1[[#This Row],[deadline]]/60/60)/24)+DATE(1970,1,1),"yyyy")</f>
        <v>2016</v>
      </c>
      <c r="L3465">
        <v>1472594585</v>
      </c>
      <c r="M3465">
        <f>((Table1[[#This Row],[launched_at]]/60/60)/24)+DATE(1970,1,1)+(-5/24)</f>
        <v>42612.710474537038</v>
      </c>
      <c r="N3465" t="b">
        <v>0</v>
      </c>
      <c r="O3465">
        <v>114</v>
      </c>
      <c r="P3465" t="b">
        <v>1</v>
      </c>
      <c r="Q3465" t="s">
        <v>8271</v>
      </c>
      <c r="R3465" s="5">
        <f>Table1[[#This Row],[pledged]]/D3465</f>
        <v>1.0338000000000001</v>
      </c>
      <c r="S3465" s="6">
        <f>IFERROR(Table1[[#This Row],[pledged]]/Table1[[#This Row],[backers_count]],0)</f>
        <v>90.684210526315795</v>
      </c>
      <c r="T3465" s="5" t="s">
        <v>8317</v>
      </c>
      <c r="U3465" s="5" t="s">
        <v>8318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 t="str">
        <f>TEXT(((Table1[[#This Row],[deadline]]/60/60)/24)+DATE(1970,1,1),"mmm")</f>
        <v>Aug</v>
      </c>
      <c r="K3466" s="14" t="str">
        <f>TEXT(((Table1[[#This Row],[deadline]]/60/60)/24)+DATE(1970,1,1),"yyyy")</f>
        <v>2016</v>
      </c>
      <c r="L3466">
        <v>1469329637</v>
      </c>
      <c r="M3466">
        <f>((Table1[[#This Row],[launched_at]]/60/60)/24)+DATE(1970,1,1)+(-5/24)</f>
        <v>42574.921724537031</v>
      </c>
      <c r="N3466" t="b">
        <v>0</v>
      </c>
      <c r="O3466">
        <v>93</v>
      </c>
      <c r="P3466" t="b">
        <v>1</v>
      </c>
      <c r="Q3466" t="s">
        <v>8271</v>
      </c>
      <c r="R3466" s="5">
        <f>Table1[[#This Row],[pledged]]/D3466</f>
        <v>1.023236</v>
      </c>
      <c r="S3466" s="6">
        <f>IFERROR(Table1[[#This Row],[pledged]]/Table1[[#This Row],[backers_count]],0)</f>
        <v>55.012688172043013</v>
      </c>
      <c r="T3466" s="5" t="s">
        <v>8317</v>
      </c>
      <c r="U3466" s="5" t="s">
        <v>8318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 t="str">
        <f>TEXT(((Table1[[#This Row],[deadline]]/60/60)/24)+DATE(1970,1,1),"mmm")</f>
        <v>Aug</v>
      </c>
      <c r="K3467" s="14" t="str">
        <f>TEXT(((Table1[[#This Row],[deadline]]/60/60)/24)+DATE(1970,1,1),"yyyy")</f>
        <v>2015</v>
      </c>
      <c r="L3467">
        <v>1436972472</v>
      </c>
      <c r="M3467">
        <f>((Table1[[#This Row],[launched_at]]/60/60)/24)+DATE(1970,1,1)+(-5/24)</f>
        <v>42200.417499999996</v>
      </c>
      <c r="N3467" t="b">
        <v>0</v>
      </c>
      <c r="O3467">
        <v>36</v>
      </c>
      <c r="P3467" t="b">
        <v>1</v>
      </c>
      <c r="Q3467" t="s">
        <v>8271</v>
      </c>
      <c r="R3467" s="5">
        <f>Table1[[#This Row],[pledged]]/D3467</f>
        <v>1.03</v>
      </c>
      <c r="S3467" s="6">
        <f>IFERROR(Table1[[#This Row],[pledged]]/Table1[[#This Row],[backers_count]],0)</f>
        <v>57.222222222222221</v>
      </c>
      <c r="T3467" s="5" t="s">
        <v>8317</v>
      </c>
      <c r="U3467" s="5" t="s">
        <v>8318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 t="str">
        <f>TEXT(((Table1[[#This Row],[deadline]]/60/60)/24)+DATE(1970,1,1),"mmm")</f>
        <v>Apr</v>
      </c>
      <c r="K3468" s="14" t="str">
        <f>TEXT(((Table1[[#This Row],[deadline]]/60/60)/24)+DATE(1970,1,1),"yyyy")</f>
        <v>2016</v>
      </c>
      <c r="L3468">
        <v>1455928050</v>
      </c>
      <c r="M3468">
        <f>((Table1[[#This Row],[launched_at]]/60/60)/24)+DATE(1970,1,1)+(-5/24)</f>
        <v>42419.810763888883</v>
      </c>
      <c r="N3468" t="b">
        <v>0</v>
      </c>
      <c r="O3468">
        <v>61</v>
      </c>
      <c r="P3468" t="b">
        <v>1</v>
      </c>
      <c r="Q3468" t="s">
        <v>8271</v>
      </c>
      <c r="R3468" s="5">
        <f>Table1[[#This Row],[pledged]]/D3468</f>
        <v>1.2714285714285714</v>
      </c>
      <c r="S3468" s="6">
        <f>IFERROR(Table1[[#This Row],[pledged]]/Table1[[#This Row],[backers_count]],0)</f>
        <v>72.950819672131146</v>
      </c>
      <c r="T3468" s="5" t="s">
        <v>8317</v>
      </c>
      <c r="U3468" s="5" t="s">
        <v>8318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 t="str">
        <f>TEXT(((Table1[[#This Row],[deadline]]/60/60)/24)+DATE(1970,1,1),"mmm")</f>
        <v>Mar</v>
      </c>
      <c r="K3469" s="14" t="str">
        <f>TEXT(((Table1[[#This Row],[deadline]]/60/60)/24)+DATE(1970,1,1),"yyyy")</f>
        <v>2015</v>
      </c>
      <c r="L3469">
        <v>1424275632</v>
      </c>
      <c r="M3469">
        <f>((Table1[[#This Row],[launched_at]]/60/60)/24)+DATE(1970,1,1)+(-5/24)</f>
        <v>42053.463333333326</v>
      </c>
      <c r="N3469" t="b">
        <v>0</v>
      </c>
      <c r="O3469">
        <v>47</v>
      </c>
      <c r="P3469" t="b">
        <v>1</v>
      </c>
      <c r="Q3469" t="s">
        <v>8271</v>
      </c>
      <c r="R3469" s="5">
        <f>Table1[[#This Row],[pledged]]/D3469</f>
        <v>1.01</v>
      </c>
      <c r="S3469" s="6">
        <f>IFERROR(Table1[[#This Row],[pledged]]/Table1[[#This Row],[backers_count]],0)</f>
        <v>64.468085106382972</v>
      </c>
      <c r="T3469" s="5" t="s">
        <v>8317</v>
      </c>
      <c r="U3469" s="5" t="s">
        <v>8318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 t="str">
        <f>TEXT(((Table1[[#This Row],[deadline]]/60/60)/24)+DATE(1970,1,1),"mmm")</f>
        <v>Sep</v>
      </c>
      <c r="K3470" s="14" t="str">
        <f>TEXT(((Table1[[#This Row],[deadline]]/60/60)/24)+DATE(1970,1,1),"yyyy")</f>
        <v>2016</v>
      </c>
      <c r="L3470">
        <v>1471976529</v>
      </c>
      <c r="M3470">
        <f>((Table1[[#This Row],[launched_at]]/60/60)/24)+DATE(1970,1,1)+(-5/24)</f>
        <v>42605.557048611103</v>
      </c>
      <c r="N3470" t="b">
        <v>0</v>
      </c>
      <c r="O3470">
        <v>17</v>
      </c>
      <c r="P3470" t="b">
        <v>1</v>
      </c>
      <c r="Q3470" t="s">
        <v>8271</v>
      </c>
      <c r="R3470" s="5">
        <f>Table1[[#This Row],[pledged]]/D3470</f>
        <v>1.2178</v>
      </c>
      <c r="S3470" s="6">
        <f>IFERROR(Table1[[#This Row],[pledged]]/Table1[[#This Row],[backers_count]],0)</f>
        <v>716.35294117647061</v>
      </c>
      <c r="T3470" s="5" t="s">
        <v>8317</v>
      </c>
      <c r="U3470" s="5" t="s">
        <v>8318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 t="str">
        <f>TEXT(((Table1[[#This Row],[deadline]]/60/60)/24)+DATE(1970,1,1),"mmm")</f>
        <v>Apr</v>
      </c>
      <c r="K3471" s="14" t="str">
        <f>TEXT(((Table1[[#This Row],[deadline]]/60/60)/24)+DATE(1970,1,1),"yyyy")</f>
        <v>2016</v>
      </c>
      <c r="L3471">
        <v>1459265045</v>
      </c>
      <c r="M3471">
        <f>((Table1[[#This Row],[launched_at]]/60/60)/24)+DATE(1970,1,1)+(-5/24)</f>
        <v>42458.433391203704</v>
      </c>
      <c r="N3471" t="b">
        <v>0</v>
      </c>
      <c r="O3471">
        <v>63</v>
      </c>
      <c r="P3471" t="b">
        <v>1</v>
      </c>
      <c r="Q3471" t="s">
        <v>8271</v>
      </c>
      <c r="R3471" s="5">
        <f>Table1[[#This Row],[pledged]]/D3471</f>
        <v>1.1339285714285714</v>
      </c>
      <c r="S3471" s="6">
        <f>IFERROR(Table1[[#This Row],[pledged]]/Table1[[#This Row],[backers_count]],0)</f>
        <v>50.396825396825399</v>
      </c>
      <c r="T3471" s="5" t="s">
        <v>8317</v>
      </c>
      <c r="U3471" s="5" t="s">
        <v>8318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 t="str">
        <f>TEXT(((Table1[[#This Row],[deadline]]/60/60)/24)+DATE(1970,1,1),"mmm")</f>
        <v>Jul</v>
      </c>
      <c r="K3472" s="14" t="str">
        <f>TEXT(((Table1[[#This Row],[deadline]]/60/60)/24)+DATE(1970,1,1),"yyyy")</f>
        <v>2016</v>
      </c>
      <c r="L3472">
        <v>1465345902</v>
      </c>
      <c r="M3472">
        <f>((Table1[[#This Row],[launched_at]]/60/60)/24)+DATE(1970,1,1)+(-5/24)</f>
        <v>42528.813680555548</v>
      </c>
      <c r="N3472" t="b">
        <v>0</v>
      </c>
      <c r="O3472">
        <v>9</v>
      </c>
      <c r="P3472" t="b">
        <v>1</v>
      </c>
      <c r="Q3472" t="s">
        <v>8271</v>
      </c>
      <c r="R3472" s="5">
        <f>Table1[[#This Row],[pledged]]/D3472</f>
        <v>1.5</v>
      </c>
      <c r="S3472" s="6">
        <f>IFERROR(Table1[[#This Row],[pledged]]/Table1[[#This Row],[backers_count]],0)</f>
        <v>41.666666666666664</v>
      </c>
      <c r="T3472" s="5" t="s">
        <v>8317</v>
      </c>
      <c r="U3472" s="5" t="s">
        <v>8318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 t="str">
        <f>TEXT(((Table1[[#This Row],[deadline]]/60/60)/24)+DATE(1970,1,1),"mmm")</f>
        <v>Aug</v>
      </c>
      <c r="K3473" s="14" t="str">
        <f>TEXT(((Table1[[#This Row],[deadline]]/60/60)/24)+DATE(1970,1,1),"yyyy")</f>
        <v>2014</v>
      </c>
      <c r="L3473">
        <v>1405971690</v>
      </c>
      <c r="M3473">
        <f>((Table1[[#This Row],[launched_at]]/60/60)/24)+DATE(1970,1,1)+(-5/24)</f>
        <v>41841.612152777772</v>
      </c>
      <c r="N3473" t="b">
        <v>0</v>
      </c>
      <c r="O3473">
        <v>30</v>
      </c>
      <c r="P3473" t="b">
        <v>1</v>
      </c>
      <c r="Q3473" t="s">
        <v>8271</v>
      </c>
      <c r="R3473" s="5">
        <f>Table1[[#This Row],[pledged]]/D3473</f>
        <v>2.1459999999999999</v>
      </c>
      <c r="S3473" s="6">
        <f>IFERROR(Table1[[#This Row],[pledged]]/Table1[[#This Row],[backers_count]],0)</f>
        <v>35.766666666666666</v>
      </c>
      <c r="T3473" s="5" t="s">
        <v>8317</v>
      </c>
      <c r="U3473" s="5" t="s">
        <v>8318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 t="str">
        <f>TEXT(((Table1[[#This Row],[deadline]]/60/60)/24)+DATE(1970,1,1),"mmm")</f>
        <v>Nov</v>
      </c>
      <c r="K3474" s="14" t="str">
        <f>TEXT(((Table1[[#This Row],[deadline]]/60/60)/24)+DATE(1970,1,1),"yyyy")</f>
        <v>2014</v>
      </c>
      <c r="L3474">
        <v>1413432331</v>
      </c>
      <c r="M3474">
        <f>((Table1[[#This Row],[launched_at]]/60/60)/24)+DATE(1970,1,1)+(-5/24)</f>
        <v>41927.962164351848</v>
      </c>
      <c r="N3474" t="b">
        <v>0</v>
      </c>
      <c r="O3474">
        <v>23</v>
      </c>
      <c r="P3474" t="b">
        <v>1</v>
      </c>
      <c r="Q3474" t="s">
        <v>8271</v>
      </c>
      <c r="R3474" s="5">
        <f>Table1[[#This Row],[pledged]]/D3474</f>
        <v>1.0205</v>
      </c>
      <c r="S3474" s="6">
        <f>IFERROR(Table1[[#This Row],[pledged]]/Table1[[#This Row],[backers_count]],0)</f>
        <v>88.739130434782609</v>
      </c>
      <c r="T3474" s="5" t="s">
        <v>8317</v>
      </c>
      <c r="U3474" s="5" t="s">
        <v>8318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 t="str">
        <f>TEXT(((Table1[[#This Row],[deadline]]/60/60)/24)+DATE(1970,1,1),"mmm")</f>
        <v>Mar</v>
      </c>
      <c r="K3475" s="14" t="str">
        <f>TEXT(((Table1[[#This Row],[deadline]]/60/60)/24)+DATE(1970,1,1),"yyyy")</f>
        <v>2015</v>
      </c>
      <c r="L3475">
        <v>1425067296</v>
      </c>
      <c r="M3475">
        <f>((Table1[[#This Row],[launched_at]]/60/60)/24)+DATE(1970,1,1)+(-5/24)</f>
        <v>42062.626111111109</v>
      </c>
      <c r="N3475" t="b">
        <v>0</v>
      </c>
      <c r="O3475">
        <v>33</v>
      </c>
      <c r="P3475" t="b">
        <v>1</v>
      </c>
      <c r="Q3475" t="s">
        <v>8271</v>
      </c>
      <c r="R3475" s="5">
        <f>Table1[[#This Row],[pledged]]/D3475</f>
        <v>1</v>
      </c>
      <c r="S3475" s="6">
        <f>IFERROR(Table1[[#This Row],[pledged]]/Table1[[#This Row],[backers_count]],0)</f>
        <v>148.4848484848485</v>
      </c>
      <c r="T3475" s="5" t="s">
        <v>8317</v>
      </c>
      <c r="U3475" s="5" t="s">
        <v>8318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 t="str">
        <f>TEXT(((Table1[[#This Row],[deadline]]/60/60)/24)+DATE(1970,1,1),"mmm")</f>
        <v>Jul</v>
      </c>
      <c r="K3476" s="14" t="str">
        <f>TEXT(((Table1[[#This Row],[deadline]]/60/60)/24)+DATE(1970,1,1),"yyyy")</f>
        <v>2016</v>
      </c>
      <c r="L3476">
        <v>1466424131</v>
      </c>
      <c r="M3476">
        <f>((Table1[[#This Row],[launched_at]]/60/60)/24)+DATE(1970,1,1)+(-5/24)</f>
        <v>42541.293182870366</v>
      </c>
      <c r="N3476" t="b">
        <v>0</v>
      </c>
      <c r="O3476">
        <v>39</v>
      </c>
      <c r="P3476" t="b">
        <v>1</v>
      </c>
      <c r="Q3476" t="s">
        <v>8271</v>
      </c>
      <c r="R3476" s="5">
        <f>Table1[[#This Row],[pledged]]/D3476</f>
        <v>1.01</v>
      </c>
      <c r="S3476" s="6">
        <f>IFERROR(Table1[[#This Row],[pledged]]/Table1[[#This Row],[backers_count]],0)</f>
        <v>51.794871794871796</v>
      </c>
      <c r="T3476" s="5" t="s">
        <v>8317</v>
      </c>
      <c r="U3476" s="5" t="s">
        <v>8318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 t="str">
        <f>TEXT(((Table1[[#This Row],[deadline]]/60/60)/24)+DATE(1970,1,1),"mmm")</f>
        <v>Nov</v>
      </c>
      <c r="K3477" s="14" t="str">
        <f>TEXT(((Table1[[#This Row],[deadline]]/60/60)/24)+DATE(1970,1,1),"yyyy")</f>
        <v>2014</v>
      </c>
      <c r="L3477">
        <v>1412629704</v>
      </c>
      <c r="M3477">
        <f>((Table1[[#This Row],[launched_at]]/60/60)/24)+DATE(1970,1,1)+(-5/24)</f>
        <v>41918.672499999993</v>
      </c>
      <c r="N3477" t="b">
        <v>0</v>
      </c>
      <c r="O3477">
        <v>17</v>
      </c>
      <c r="P3477" t="b">
        <v>1</v>
      </c>
      <c r="Q3477" t="s">
        <v>8271</v>
      </c>
      <c r="R3477" s="5">
        <f>Table1[[#This Row],[pledged]]/D3477</f>
        <v>1.1333333333333333</v>
      </c>
      <c r="S3477" s="6">
        <f>IFERROR(Table1[[#This Row],[pledged]]/Table1[[#This Row],[backers_count]],0)</f>
        <v>20</v>
      </c>
      <c r="T3477" s="5" t="s">
        <v>8317</v>
      </c>
      <c r="U3477" s="5" t="s">
        <v>8318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 t="str">
        <f>TEXT(((Table1[[#This Row],[deadline]]/60/60)/24)+DATE(1970,1,1),"mmm")</f>
        <v>Oct</v>
      </c>
      <c r="K3478" s="14" t="str">
        <f>TEXT(((Table1[[#This Row],[deadline]]/60/60)/24)+DATE(1970,1,1),"yyyy")</f>
        <v>2014</v>
      </c>
      <c r="L3478">
        <v>1412836990</v>
      </c>
      <c r="M3478">
        <f>((Table1[[#This Row],[launched_at]]/60/60)/24)+DATE(1970,1,1)+(-5/24)</f>
        <v>41921.071643518517</v>
      </c>
      <c r="N3478" t="b">
        <v>0</v>
      </c>
      <c r="O3478">
        <v>6</v>
      </c>
      <c r="P3478" t="b">
        <v>1</v>
      </c>
      <c r="Q3478" t="s">
        <v>8271</v>
      </c>
      <c r="R3478" s="5">
        <f>Table1[[#This Row],[pledged]]/D3478</f>
        <v>1.04</v>
      </c>
      <c r="S3478" s="6">
        <f>IFERROR(Table1[[#This Row],[pledged]]/Table1[[#This Row],[backers_count]],0)</f>
        <v>52</v>
      </c>
      <c r="T3478" s="5" t="s">
        <v>8317</v>
      </c>
      <c r="U3478" s="5" t="s">
        <v>8318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 t="str">
        <f>TEXT(((Table1[[#This Row],[deadline]]/60/60)/24)+DATE(1970,1,1),"mmm")</f>
        <v>May</v>
      </c>
      <c r="K3479" s="14" t="str">
        <f>TEXT(((Table1[[#This Row],[deadline]]/60/60)/24)+DATE(1970,1,1),"yyyy")</f>
        <v>2015</v>
      </c>
      <c r="L3479">
        <v>1430761243</v>
      </c>
      <c r="M3479">
        <f>((Table1[[#This Row],[launched_at]]/60/60)/24)+DATE(1970,1,1)+(-5/24)</f>
        <v>42128.528275462959</v>
      </c>
      <c r="N3479" t="b">
        <v>0</v>
      </c>
      <c r="O3479">
        <v>39</v>
      </c>
      <c r="P3479" t="b">
        <v>1</v>
      </c>
      <c r="Q3479" t="s">
        <v>8271</v>
      </c>
      <c r="R3479" s="5">
        <f>Table1[[#This Row],[pledged]]/D3479</f>
        <v>1.1533333333333333</v>
      </c>
      <c r="S3479" s="6">
        <f>IFERROR(Table1[[#This Row],[pledged]]/Table1[[#This Row],[backers_count]],0)</f>
        <v>53.230769230769234</v>
      </c>
      <c r="T3479" s="5" t="s">
        <v>8317</v>
      </c>
      <c r="U3479" s="5" t="s">
        <v>8318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 t="str">
        <f>TEXT(((Table1[[#This Row],[deadline]]/60/60)/24)+DATE(1970,1,1),"mmm")</f>
        <v>Mar</v>
      </c>
      <c r="K3480" s="14" t="str">
        <f>TEXT(((Table1[[#This Row],[deadline]]/60/60)/24)+DATE(1970,1,1),"yyyy")</f>
        <v>2015</v>
      </c>
      <c r="L3480">
        <v>1424296822</v>
      </c>
      <c r="M3480">
        <f>((Table1[[#This Row],[launched_at]]/60/60)/24)+DATE(1970,1,1)+(-5/24)</f>
        <v>42053.708587962967</v>
      </c>
      <c r="N3480" t="b">
        <v>0</v>
      </c>
      <c r="O3480">
        <v>57</v>
      </c>
      <c r="P3480" t="b">
        <v>1</v>
      </c>
      <c r="Q3480" t="s">
        <v>8271</v>
      </c>
      <c r="R3480" s="5">
        <f>Table1[[#This Row],[pledged]]/D3480</f>
        <v>1.1285000000000001</v>
      </c>
      <c r="S3480" s="6">
        <f>IFERROR(Table1[[#This Row],[pledged]]/Table1[[#This Row],[backers_count]],0)</f>
        <v>39.596491228070178</v>
      </c>
      <c r="T3480" s="5" t="s">
        <v>8317</v>
      </c>
      <c r="U3480" s="5" t="s">
        <v>8318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 t="str">
        <f>TEXT(((Table1[[#This Row],[deadline]]/60/60)/24)+DATE(1970,1,1),"mmm")</f>
        <v>Jun</v>
      </c>
      <c r="K3481" s="14" t="str">
        <f>TEXT(((Table1[[#This Row],[deadline]]/60/60)/24)+DATE(1970,1,1),"yyyy")</f>
        <v>2014</v>
      </c>
      <c r="L3481">
        <v>1400790680</v>
      </c>
      <c r="M3481">
        <f>((Table1[[#This Row],[launched_at]]/60/60)/24)+DATE(1970,1,1)+(-5/24)</f>
        <v>41781.646759259253</v>
      </c>
      <c r="N3481" t="b">
        <v>0</v>
      </c>
      <c r="O3481">
        <v>56</v>
      </c>
      <c r="P3481" t="b">
        <v>1</v>
      </c>
      <c r="Q3481" t="s">
        <v>8271</v>
      </c>
      <c r="R3481" s="5">
        <f>Table1[[#This Row],[pledged]]/D3481</f>
        <v>1.2786666666666666</v>
      </c>
      <c r="S3481" s="6">
        <f>IFERROR(Table1[[#This Row],[pledged]]/Table1[[#This Row],[backers_count]],0)</f>
        <v>34.25</v>
      </c>
      <c r="T3481" s="5" t="s">
        <v>8317</v>
      </c>
      <c r="U3481" s="5" t="s">
        <v>8318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 t="str">
        <f>TEXT(((Table1[[#This Row],[deadline]]/60/60)/24)+DATE(1970,1,1),"mmm")</f>
        <v>Jul</v>
      </c>
      <c r="K3482" s="14" t="str">
        <f>TEXT(((Table1[[#This Row],[deadline]]/60/60)/24)+DATE(1970,1,1),"yyyy")</f>
        <v>2015</v>
      </c>
      <c r="L3482">
        <v>1434440227</v>
      </c>
      <c r="M3482">
        <f>((Table1[[#This Row],[launched_at]]/60/60)/24)+DATE(1970,1,1)+(-5/24)</f>
        <v>42171.109108796292</v>
      </c>
      <c r="N3482" t="b">
        <v>0</v>
      </c>
      <c r="O3482">
        <v>13</v>
      </c>
      <c r="P3482" t="b">
        <v>1</v>
      </c>
      <c r="Q3482" t="s">
        <v>8271</v>
      </c>
      <c r="R3482" s="5">
        <f>Table1[[#This Row],[pledged]]/D3482</f>
        <v>1.4266666666666667</v>
      </c>
      <c r="S3482" s="6">
        <f>IFERROR(Table1[[#This Row],[pledged]]/Table1[[#This Row],[backers_count]],0)</f>
        <v>164.61538461538461</v>
      </c>
      <c r="T3482" s="5" t="s">
        <v>8317</v>
      </c>
      <c r="U3482" s="5" t="s">
        <v>8318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 t="str">
        <f>TEXT(((Table1[[#This Row],[deadline]]/60/60)/24)+DATE(1970,1,1),"mmm")</f>
        <v>Jan</v>
      </c>
      <c r="K3483" s="14" t="str">
        <f>TEXT(((Table1[[#This Row],[deadline]]/60/60)/24)+DATE(1970,1,1),"yyyy")</f>
        <v>2015</v>
      </c>
      <c r="L3483">
        <v>1418709388</v>
      </c>
      <c r="M3483">
        <f>((Table1[[#This Row],[launched_at]]/60/60)/24)+DATE(1970,1,1)+(-5/24)</f>
        <v>41989.039212962954</v>
      </c>
      <c r="N3483" t="b">
        <v>0</v>
      </c>
      <c r="O3483">
        <v>95</v>
      </c>
      <c r="P3483" t="b">
        <v>1</v>
      </c>
      <c r="Q3483" t="s">
        <v>8271</v>
      </c>
      <c r="R3483" s="5">
        <f>Table1[[#This Row],[pledged]]/D3483</f>
        <v>1.1879999999999999</v>
      </c>
      <c r="S3483" s="6">
        <f>IFERROR(Table1[[#This Row],[pledged]]/Table1[[#This Row],[backers_count]],0)</f>
        <v>125.05263157894737</v>
      </c>
      <c r="T3483" s="5" t="s">
        <v>8317</v>
      </c>
      <c r="U3483" s="5" t="s">
        <v>8318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 t="str">
        <f>TEXT(((Table1[[#This Row],[deadline]]/60/60)/24)+DATE(1970,1,1),"mmm")</f>
        <v>Jul</v>
      </c>
      <c r="K3484" s="14" t="str">
        <f>TEXT(((Table1[[#This Row],[deadline]]/60/60)/24)+DATE(1970,1,1),"yyyy")</f>
        <v>2014</v>
      </c>
      <c r="L3484">
        <v>1402079466</v>
      </c>
      <c r="M3484">
        <f>((Table1[[#This Row],[launched_at]]/60/60)/24)+DATE(1970,1,1)+(-5/24)</f>
        <v>41796.563263888886</v>
      </c>
      <c r="N3484" t="b">
        <v>0</v>
      </c>
      <c r="O3484">
        <v>80</v>
      </c>
      <c r="P3484" t="b">
        <v>1</v>
      </c>
      <c r="Q3484" t="s">
        <v>8271</v>
      </c>
      <c r="R3484" s="5">
        <f>Table1[[#This Row],[pledged]]/D3484</f>
        <v>1.3833333333333333</v>
      </c>
      <c r="S3484" s="6">
        <f>IFERROR(Table1[[#This Row],[pledged]]/Table1[[#This Row],[backers_count]],0)</f>
        <v>51.875</v>
      </c>
      <c r="T3484" s="5" t="s">
        <v>8317</v>
      </c>
      <c r="U3484" s="5" t="s">
        <v>8318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 t="str">
        <f>TEXT(((Table1[[#This Row],[deadline]]/60/60)/24)+DATE(1970,1,1),"mmm")</f>
        <v>Jul</v>
      </c>
      <c r="K3485" s="14" t="str">
        <f>TEXT(((Table1[[#This Row],[deadline]]/60/60)/24)+DATE(1970,1,1),"yyyy")</f>
        <v>2014</v>
      </c>
      <c r="L3485">
        <v>1401811381</v>
      </c>
      <c r="M3485">
        <f>((Table1[[#This Row],[launched_at]]/60/60)/24)+DATE(1970,1,1)+(-5/24)</f>
        <v>41793.460428240738</v>
      </c>
      <c r="N3485" t="b">
        <v>0</v>
      </c>
      <c r="O3485">
        <v>133</v>
      </c>
      <c r="P3485" t="b">
        <v>1</v>
      </c>
      <c r="Q3485" t="s">
        <v>8271</v>
      </c>
      <c r="R3485" s="5">
        <f>Table1[[#This Row],[pledged]]/D3485</f>
        <v>1.599402985074627</v>
      </c>
      <c r="S3485" s="6">
        <f>IFERROR(Table1[[#This Row],[pledged]]/Table1[[#This Row],[backers_count]],0)</f>
        <v>40.285714285714285</v>
      </c>
      <c r="T3485" s="5" t="s">
        <v>8317</v>
      </c>
      <c r="U3485" s="5" t="s">
        <v>8318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 t="str">
        <f>TEXT(((Table1[[#This Row],[deadline]]/60/60)/24)+DATE(1970,1,1),"mmm")</f>
        <v>Jun</v>
      </c>
      <c r="K3486" s="14" t="str">
        <f>TEXT(((Table1[[#This Row],[deadline]]/60/60)/24)+DATE(1970,1,1),"yyyy")</f>
        <v>2016</v>
      </c>
      <c r="L3486">
        <v>1463422499</v>
      </c>
      <c r="M3486">
        <f>((Table1[[#This Row],[launched_at]]/60/60)/24)+DATE(1970,1,1)+(-5/24)</f>
        <v>42506.552071759252</v>
      </c>
      <c r="N3486" t="b">
        <v>0</v>
      </c>
      <c r="O3486">
        <v>44</v>
      </c>
      <c r="P3486" t="b">
        <v>1</v>
      </c>
      <c r="Q3486" t="s">
        <v>8271</v>
      </c>
      <c r="R3486" s="5">
        <f>Table1[[#This Row],[pledged]]/D3486</f>
        <v>1.1424000000000001</v>
      </c>
      <c r="S3486" s="6">
        <f>IFERROR(Table1[[#This Row],[pledged]]/Table1[[#This Row],[backers_count]],0)</f>
        <v>64.909090909090907</v>
      </c>
      <c r="T3486" s="5" t="s">
        <v>8317</v>
      </c>
      <c r="U3486" s="5" t="s">
        <v>8318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 t="str">
        <f>TEXT(((Table1[[#This Row],[deadline]]/60/60)/24)+DATE(1970,1,1),"mmm")</f>
        <v>Feb</v>
      </c>
      <c r="K3487" s="14" t="str">
        <f>TEXT(((Table1[[#This Row],[deadline]]/60/60)/24)+DATE(1970,1,1),"yyyy")</f>
        <v>2016</v>
      </c>
      <c r="L3487">
        <v>1451839080</v>
      </c>
      <c r="M3487">
        <f>((Table1[[#This Row],[launched_at]]/60/60)/24)+DATE(1970,1,1)+(-5/24)</f>
        <v>42372.484722222223</v>
      </c>
      <c r="N3487" t="b">
        <v>0</v>
      </c>
      <c r="O3487">
        <v>30</v>
      </c>
      <c r="P3487" t="b">
        <v>1</v>
      </c>
      <c r="Q3487" t="s">
        <v>8271</v>
      </c>
      <c r="R3487" s="5">
        <f>Table1[[#This Row],[pledged]]/D3487</f>
        <v>1.0060606060606061</v>
      </c>
      <c r="S3487" s="6">
        <f>IFERROR(Table1[[#This Row],[pledged]]/Table1[[#This Row],[backers_count]],0)</f>
        <v>55.333333333333336</v>
      </c>
      <c r="T3487" s="5" t="s">
        <v>8317</v>
      </c>
      <c r="U3487" s="5" t="s">
        <v>8318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 t="str">
        <f>TEXT(((Table1[[#This Row],[deadline]]/60/60)/24)+DATE(1970,1,1),"mmm")</f>
        <v>Jun</v>
      </c>
      <c r="K3488" s="14" t="str">
        <f>TEXT(((Table1[[#This Row],[deadline]]/60/60)/24)+DATE(1970,1,1),"yyyy")</f>
        <v>2015</v>
      </c>
      <c r="L3488">
        <v>1430600401</v>
      </c>
      <c r="M3488">
        <f>((Table1[[#This Row],[launched_at]]/60/60)/24)+DATE(1970,1,1)+(-5/24)</f>
        <v>42126.666678240734</v>
      </c>
      <c r="N3488" t="b">
        <v>0</v>
      </c>
      <c r="O3488">
        <v>56</v>
      </c>
      <c r="P3488" t="b">
        <v>1</v>
      </c>
      <c r="Q3488" t="s">
        <v>8271</v>
      </c>
      <c r="R3488" s="5">
        <f>Table1[[#This Row],[pledged]]/D3488</f>
        <v>1.552</v>
      </c>
      <c r="S3488" s="6">
        <f>IFERROR(Table1[[#This Row],[pledged]]/Table1[[#This Row],[backers_count]],0)</f>
        <v>83.142857142857139</v>
      </c>
      <c r="T3488" s="5" t="s">
        <v>8317</v>
      </c>
      <c r="U3488" s="5" t="s">
        <v>8318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 t="str">
        <f>TEXT(((Table1[[#This Row],[deadline]]/60/60)/24)+DATE(1970,1,1),"mmm")</f>
        <v>Jun</v>
      </c>
      <c r="K3489" s="14" t="str">
        <f>TEXT(((Table1[[#This Row],[deadline]]/60/60)/24)+DATE(1970,1,1),"yyyy")</f>
        <v>2015</v>
      </c>
      <c r="L3489">
        <v>1432593252</v>
      </c>
      <c r="M3489">
        <f>((Table1[[#This Row],[launched_at]]/60/60)/24)+DATE(1970,1,1)+(-5/24)</f>
        <v>42149.732083333329</v>
      </c>
      <c r="N3489" t="b">
        <v>0</v>
      </c>
      <c r="O3489">
        <v>66</v>
      </c>
      <c r="P3489" t="b">
        <v>1</v>
      </c>
      <c r="Q3489" t="s">
        <v>8271</v>
      </c>
      <c r="R3489" s="5">
        <f>Table1[[#This Row],[pledged]]/D3489</f>
        <v>1.2775000000000001</v>
      </c>
      <c r="S3489" s="6">
        <f>IFERROR(Table1[[#This Row],[pledged]]/Table1[[#This Row],[backers_count]],0)</f>
        <v>38.712121212121211</v>
      </c>
      <c r="T3489" s="5" t="s">
        <v>8317</v>
      </c>
      <c r="U3489" s="5" t="s">
        <v>8318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 t="str">
        <f>TEXT(((Table1[[#This Row],[deadline]]/60/60)/24)+DATE(1970,1,1),"mmm")</f>
        <v>Apr</v>
      </c>
      <c r="K3490" s="14" t="str">
        <f>TEXT(((Table1[[#This Row],[deadline]]/60/60)/24)+DATE(1970,1,1),"yyyy")</f>
        <v>2015</v>
      </c>
      <c r="L3490">
        <v>1427221560</v>
      </c>
      <c r="M3490">
        <f>((Table1[[#This Row],[launched_at]]/60/60)/24)+DATE(1970,1,1)+(-5/24)</f>
        <v>42087.55972222222</v>
      </c>
      <c r="N3490" t="b">
        <v>0</v>
      </c>
      <c r="O3490">
        <v>29</v>
      </c>
      <c r="P3490" t="b">
        <v>1</v>
      </c>
      <c r="Q3490" t="s">
        <v>8271</v>
      </c>
      <c r="R3490" s="5">
        <f>Table1[[#This Row],[pledged]]/D3490</f>
        <v>1.212</v>
      </c>
      <c r="S3490" s="6">
        <f>IFERROR(Table1[[#This Row],[pledged]]/Table1[[#This Row],[backers_count]],0)</f>
        <v>125.37931034482759</v>
      </c>
      <c r="T3490" s="5" t="s">
        <v>8317</v>
      </c>
      <c r="U3490" s="5" t="s">
        <v>8318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 t="str">
        <f>TEXT(((Table1[[#This Row],[deadline]]/60/60)/24)+DATE(1970,1,1),"mmm")</f>
        <v>May</v>
      </c>
      <c r="K3491" s="14" t="str">
        <f>TEXT(((Table1[[#This Row],[deadline]]/60/60)/24)+DATE(1970,1,1),"yyyy")</f>
        <v>2014</v>
      </c>
      <c r="L3491">
        <v>1398352531</v>
      </c>
      <c r="M3491">
        <f>((Table1[[#This Row],[launched_at]]/60/60)/24)+DATE(1970,1,1)+(-5/24)</f>
        <v>41753.427442129629</v>
      </c>
      <c r="N3491" t="b">
        <v>0</v>
      </c>
      <c r="O3491">
        <v>72</v>
      </c>
      <c r="P3491" t="b">
        <v>1</v>
      </c>
      <c r="Q3491" t="s">
        <v>8271</v>
      </c>
      <c r="R3491" s="5">
        <f>Table1[[#This Row],[pledged]]/D3491</f>
        <v>1.127</v>
      </c>
      <c r="S3491" s="6">
        <f>IFERROR(Table1[[#This Row],[pledged]]/Table1[[#This Row],[backers_count]],0)</f>
        <v>78.263888888888886</v>
      </c>
      <c r="T3491" s="5" t="s">
        <v>8317</v>
      </c>
      <c r="U3491" s="5" t="s">
        <v>8318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 t="str">
        <f>TEXT(((Table1[[#This Row],[deadline]]/60/60)/24)+DATE(1970,1,1),"mmm")</f>
        <v>Apr</v>
      </c>
      <c r="K3492" s="14" t="str">
        <f>TEXT(((Table1[[#This Row],[deadline]]/60/60)/24)+DATE(1970,1,1),"yyyy")</f>
        <v>2016</v>
      </c>
      <c r="L3492">
        <v>1457982924</v>
      </c>
      <c r="M3492">
        <f>((Table1[[#This Row],[launched_at]]/60/60)/24)+DATE(1970,1,1)+(-5/24)</f>
        <v>42443.594027777777</v>
      </c>
      <c r="N3492" t="b">
        <v>0</v>
      </c>
      <c r="O3492">
        <v>27</v>
      </c>
      <c r="P3492" t="b">
        <v>1</v>
      </c>
      <c r="Q3492" t="s">
        <v>8271</v>
      </c>
      <c r="R3492" s="5">
        <f>Table1[[#This Row],[pledged]]/D3492</f>
        <v>1.2749999999999999</v>
      </c>
      <c r="S3492" s="6">
        <f>IFERROR(Table1[[#This Row],[pledged]]/Table1[[#This Row],[backers_count]],0)</f>
        <v>47.222222222222221</v>
      </c>
      <c r="T3492" s="5" t="s">
        <v>8317</v>
      </c>
      <c r="U3492" s="5" t="s">
        <v>8318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 t="str">
        <f>TEXT(((Table1[[#This Row],[deadline]]/60/60)/24)+DATE(1970,1,1),"mmm")</f>
        <v>May</v>
      </c>
      <c r="K3493" s="14" t="str">
        <f>TEXT(((Table1[[#This Row],[deadline]]/60/60)/24)+DATE(1970,1,1),"yyyy")</f>
        <v>2015</v>
      </c>
      <c r="L3493">
        <v>1430114384</v>
      </c>
      <c r="M3493">
        <f>((Table1[[#This Row],[launched_at]]/60/60)/24)+DATE(1970,1,1)+(-5/24)</f>
        <v>42121.041481481479</v>
      </c>
      <c r="N3493" t="b">
        <v>0</v>
      </c>
      <c r="O3493">
        <v>10</v>
      </c>
      <c r="P3493" t="b">
        <v>1</v>
      </c>
      <c r="Q3493" t="s">
        <v>8271</v>
      </c>
      <c r="R3493" s="5">
        <f>Table1[[#This Row],[pledged]]/D3493</f>
        <v>1.5820000000000001</v>
      </c>
      <c r="S3493" s="6">
        <f>IFERROR(Table1[[#This Row],[pledged]]/Table1[[#This Row],[backers_count]],0)</f>
        <v>79.099999999999994</v>
      </c>
      <c r="T3493" s="5" t="s">
        <v>8317</v>
      </c>
      <c r="U3493" s="5" t="s">
        <v>8318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 t="str">
        <f>TEXT(((Table1[[#This Row],[deadline]]/60/60)/24)+DATE(1970,1,1),"mmm")</f>
        <v>Oct</v>
      </c>
      <c r="K3494" s="14" t="str">
        <f>TEXT(((Table1[[#This Row],[deadline]]/60/60)/24)+DATE(1970,1,1),"yyyy")</f>
        <v>2015</v>
      </c>
      <c r="L3494">
        <v>1442794397</v>
      </c>
      <c r="M3494">
        <f>((Table1[[#This Row],[launched_at]]/60/60)/24)+DATE(1970,1,1)+(-5/24)</f>
        <v>42267.800891203697</v>
      </c>
      <c r="N3494" t="b">
        <v>0</v>
      </c>
      <c r="O3494">
        <v>35</v>
      </c>
      <c r="P3494" t="b">
        <v>1</v>
      </c>
      <c r="Q3494" t="s">
        <v>8271</v>
      </c>
      <c r="R3494" s="5">
        <f>Table1[[#This Row],[pledged]]/D3494</f>
        <v>1.0526894736842105</v>
      </c>
      <c r="S3494" s="6">
        <f>IFERROR(Table1[[#This Row],[pledged]]/Table1[[#This Row],[backers_count]],0)</f>
        <v>114.29199999999999</v>
      </c>
      <c r="T3494" s="5" t="s">
        <v>8317</v>
      </c>
      <c r="U3494" s="5" t="s">
        <v>8318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 t="str">
        <f>TEXT(((Table1[[#This Row],[deadline]]/60/60)/24)+DATE(1970,1,1),"mmm")</f>
        <v>Aug</v>
      </c>
      <c r="K3495" s="14" t="str">
        <f>TEXT(((Table1[[#This Row],[deadline]]/60/60)/24)+DATE(1970,1,1),"yyyy")</f>
        <v>2014</v>
      </c>
      <c r="L3495">
        <v>1406580436</v>
      </c>
      <c r="M3495">
        <f>((Table1[[#This Row],[launched_at]]/60/60)/24)+DATE(1970,1,1)+(-5/24)</f>
        <v>41848.657824074071</v>
      </c>
      <c r="N3495" t="b">
        <v>0</v>
      </c>
      <c r="O3495">
        <v>29</v>
      </c>
      <c r="P3495" t="b">
        <v>1</v>
      </c>
      <c r="Q3495" t="s">
        <v>8271</v>
      </c>
      <c r="R3495" s="5">
        <f>Table1[[#This Row],[pledged]]/D3495</f>
        <v>1</v>
      </c>
      <c r="S3495" s="6">
        <f>IFERROR(Table1[[#This Row],[pledged]]/Table1[[#This Row],[backers_count]],0)</f>
        <v>51.724137931034484</v>
      </c>
      <c r="T3495" s="5" t="s">
        <v>8317</v>
      </c>
      <c r="U3495" s="5" t="s">
        <v>8318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 t="str">
        <f>TEXT(((Table1[[#This Row],[deadline]]/60/60)/24)+DATE(1970,1,1),"mmm")</f>
        <v>Nov</v>
      </c>
      <c r="K3496" s="14" t="str">
        <f>TEXT(((Table1[[#This Row],[deadline]]/60/60)/24)+DATE(1970,1,1),"yyyy")</f>
        <v>2016</v>
      </c>
      <c r="L3496">
        <v>1479186575</v>
      </c>
      <c r="M3496">
        <f>((Table1[[#This Row],[launched_at]]/60/60)/24)+DATE(1970,1,1)+(-5/24)</f>
        <v>42689.006655092591</v>
      </c>
      <c r="N3496" t="b">
        <v>0</v>
      </c>
      <c r="O3496">
        <v>13</v>
      </c>
      <c r="P3496" t="b">
        <v>1</v>
      </c>
      <c r="Q3496" t="s">
        <v>8271</v>
      </c>
      <c r="R3496" s="5">
        <f>Table1[[#This Row],[pledged]]/D3496</f>
        <v>1</v>
      </c>
      <c r="S3496" s="6">
        <f>IFERROR(Table1[[#This Row],[pledged]]/Table1[[#This Row],[backers_count]],0)</f>
        <v>30.76923076923077</v>
      </c>
      <c r="T3496" s="5" t="s">
        <v>8317</v>
      </c>
      <c r="U3496" s="5" t="s">
        <v>8318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 t="str">
        <f>TEXT(((Table1[[#This Row],[deadline]]/60/60)/24)+DATE(1970,1,1),"mmm")</f>
        <v>Nov</v>
      </c>
      <c r="K3497" s="14" t="str">
        <f>TEXT(((Table1[[#This Row],[deadline]]/60/60)/24)+DATE(1970,1,1),"yyyy")</f>
        <v>2014</v>
      </c>
      <c r="L3497">
        <v>1412360309</v>
      </c>
      <c r="M3497">
        <f>((Table1[[#This Row],[launched_at]]/60/60)/24)+DATE(1970,1,1)+(-5/24)</f>
        <v>41915.554502314815</v>
      </c>
      <c r="N3497" t="b">
        <v>0</v>
      </c>
      <c r="O3497">
        <v>72</v>
      </c>
      <c r="P3497" t="b">
        <v>1</v>
      </c>
      <c r="Q3497" t="s">
        <v>8271</v>
      </c>
      <c r="R3497" s="5">
        <f>Table1[[#This Row],[pledged]]/D3497</f>
        <v>1.0686</v>
      </c>
      <c r="S3497" s="6">
        <f>IFERROR(Table1[[#This Row],[pledged]]/Table1[[#This Row],[backers_count]],0)</f>
        <v>74.208333333333329</v>
      </c>
      <c r="T3497" s="5" t="s">
        <v>8317</v>
      </c>
      <c r="U3497" s="5" t="s">
        <v>8318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 t="str">
        <f>TEXT(((Table1[[#This Row],[deadline]]/60/60)/24)+DATE(1970,1,1),"mmm")</f>
        <v>Sep</v>
      </c>
      <c r="K3498" s="14" t="str">
        <f>TEXT(((Table1[[#This Row],[deadline]]/60/60)/24)+DATE(1970,1,1),"yyyy")</f>
        <v>2016</v>
      </c>
      <c r="L3498">
        <v>1470169166</v>
      </c>
      <c r="M3498">
        <f>((Table1[[#This Row],[launched_at]]/60/60)/24)+DATE(1970,1,1)+(-5/24)</f>
        <v>42584.638495370367</v>
      </c>
      <c r="N3498" t="b">
        <v>0</v>
      </c>
      <c r="O3498">
        <v>78</v>
      </c>
      <c r="P3498" t="b">
        <v>1</v>
      </c>
      <c r="Q3498" t="s">
        <v>8271</v>
      </c>
      <c r="R3498" s="5">
        <f>Table1[[#This Row],[pledged]]/D3498</f>
        <v>1.244</v>
      </c>
      <c r="S3498" s="6">
        <f>IFERROR(Table1[[#This Row],[pledged]]/Table1[[#This Row],[backers_count]],0)</f>
        <v>47.846153846153847</v>
      </c>
      <c r="T3498" s="5" t="s">
        <v>8317</v>
      </c>
      <c r="U3498" s="5" t="s">
        <v>8318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 t="str">
        <f>TEXT(((Table1[[#This Row],[deadline]]/60/60)/24)+DATE(1970,1,1),"mmm")</f>
        <v>Jun</v>
      </c>
      <c r="K3499" s="14" t="str">
        <f>TEXT(((Table1[[#This Row],[deadline]]/60/60)/24)+DATE(1970,1,1),"yyyy")</f>
        <v>2016</v>
      </c>
      <c r="L3499">
        <v>1463852904</v>
      </c>
      <c r="M3499">
        <f>((Table1[[#This Row],[launched_at]]/60/60)/24)+DATE(1970,1,1)+(-5/24)</f>
        <v>42511.533611111103</v>
      </c>
      <c r="N3499" t="b">
        <v>0</v>
      </c>
      <c r="O3499">
        <v>49</v>
      </c>
      <c r="P3499" t="b">
        <v>1</v>
      </c>
      <c r="Q3499" t="s">
        <v>8271</v>
      </c>
      <c r="R3499" s="5">
        <f>Table1[[#This Row],[pledged]]/D3499</f>
        <v>1.0870406189555126</v>
      </c>
      <c r="S3499" s="6">
        <f>IFERROR(Table1[[#This Row],[pledged]]/Table1[[#This Row],[backers_count]],0)</f>
        <v>34.408163265306122</v>
      </c>
      <c r="T3499" s="5" t="s">
        <v>8317</v>
      </c>
      <c r="U3499" s="5" t="s">
        <v>8318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 t="str">
        <f>TEXT(((Table1[[#This Row],[deadline]]/60/60)/24)+DATE(1970,1,1),"mmm")</f>
        <v>May</v>
      </c>
      <c r="K3500" s="14" t="str">
        <f>TEXT(((Table1[[#This Row],[deadline]]/60/60)/24)+DATE(1970,1,1),"yyyy")</f>
        <v>2016</v>
      </c>
      <c r="L3500">
        <v>1459309704</v>
      </c>
      <c r="M3500">
        <f>((Table1[[#This Row],[launched_at]]/60/60)/24)+DATE(1970,1,1)+(-5/24)</f>
        <v>42458.950277777774</v>
      </c>
      <c r="N3500" t="b">
        <v>0</v>
      </c>
      <c r="O3500">
        <v>42</v>
      </c>
      <c r="P3500" t="b">
        <v>1</v>
      </c>
      <c r="Q3500" t="s">
        <v>8271</v>
      </c>
      <c r="R3500" s="5">
        <f>Table1[[#This Row],[pledged]]/D3500</f>
        <v>1.0242424242424242</v>
      </c>
      <c r="S3500" s="6">
        <f>IFERROR(Table1[[#This Row],[pledged]]/Table1[[#This Row],[backers_count]],0)</f>
        <v>40.238095238095241</v>
      </c>
      <c r="T3500" s="5" t="s">
        <v>8317</v>
      </c>
      <c r="U3500" s="5" t="s">
        <v>8318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 t="str">
        <f>TEXT(((Table1[[#This Row],[deadline]]/60/60)/24)+DATE(1970,1,1),"mmm")</f>
        <v>Jul</v>
      </c>
      <c r="K3501" s="14" t="str">
        <f>TEXT(((Table1[[#This Row],[deadline]]/60/60)/24)+DATE(1970,1,1),"yyyy")</f>
        <v>2015</v>
      </c>
      <c r="L3501">
        <v>1431046325</v>
      </c>
      <c r="M3501">
        <f>((Table1[[#This Row],[launched_at]]/60/60)/24)+DATE(1970,1,1)+(-5/24)</f>
        <v>42131.827835648146</v>
      </c>
      <c r="N3501" t="b">
        <v>0</v>
      </c>
      <c r="O3501">
        <v>35</v>
      </c>
      <c r="P3501" t="b">
        <v>1</v>
      </c>
      <c r="Q3501" t="s">
        <v>8271</v>
      </c>
      <c r="R3501" s="5">
        <f>Table1[[#This Row],[pledged]]/D3501</f>
        <v>1.0549999999999999</v>
      </c>
      <c r="S3501" s="6">
        <f>IFERROR(Table1[[#This Row],[pledged]]/Table1[[#This Row],[backers_count]],0)</f>
        <v>60.285714285714285</v>
      </c>
      <c r="T3501" s="5" t="s">
        <v>8317</v>
      </c>
      <c r="U3501" s="5" t="s">
        <v>8318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 t="str">
        <f>TEXT(((Table1[[#This Row],[deadline]]/60/60)/24)+DATE(1970,1,1),"mmm")</f>
        <v>Mar</v>
      </c>
      <c r="K3502" s="14" t="str">
        <f>TEXT(((Table1[[#This Row],[deadline]]/60/60)/24)+DATE(1970,1,1),"yyyy")</f>
        <v>2016</v>
      </c>
      <c r="L3502">
        <v>1455919438</v>
      </c>
      <c r="M3502">
        <f>((Table1[[#This Row],[launched_at]]/60/60)/24)+DATE(1970,1,1)+(-5/24)</f>
        <v>42419.711087962954</v>
      </c>
      <c r="N3502" t="b">
        <v>0</v>
      </c>
      <c r="O3502">
        <v>42</v>
      </c>
      <c r="P3502" t="b">
        <v>1</v>
      </c>
      <c r="Q3502" t="s">
        <v>8271</v>
      </c>
      <c r="R3502" s="5">
        <f>Table1[[#This Row],[pledged]]/D3502</f>
        <v>1.0629999999999999</v>
      </c>
      <c r="S3502" s="6">
        <f>IFERROR(Table1[[#This Row],[pledged]]/Table1[[#This Row],[backers_count]],0)</f>
        <v>25.30952380952381</v>
      </c>
      <c r="T3502" s="5" t="s">
        <v>8317</v>
      </c>
      <c r="U3502" s="5" t="s">
        <v>8318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 t="str">
        <f>TEXT(((Table1[[#This Row],[deadline]]/60/60)/24)+DATE(1970,1,1),"mmm")</f>
        <v>Sep</v>
      </c>
      <c r="K3503" s="14" t="str">
        <f>TEXT(((Table1[[#This Row],[deadline]]/60/60)/24)+DATE(1970,1,1),"yyyy")</f>
        <v>2015</v>
      </c>
      <c r="L3503">
        <v>1439835595</v>
      </c>
      <c r="M3503">
        <f>((Table1[[#This Row],[launched_at]]/60/60)/24)+DATE(1970,1,1)+(-5/24)</f>
        <v>42233.555497685178</v>
      </c>
      <c r="N3503" t="b">
        <v>0</v>
      </c>
      <c r="O3503">
        <v>42</v>
      </c>
      <c r="P3503" t="b">
        <v>1</v>
      </c>
      <c r="Q3503" t="s">
        <v>8271</v>
      </c>
      <c r="R3503" s="5">
        <f>Table1[[#This Row],[pledged]]/D3503</f>
        <v>1.0066666666666666</v>
      </c>
      <c r="S3503" s="6">
        <f>IFERROR(Table1[[#This Row],[pledged]]/Table1[[#This Row],[backers_count]],0)</f>
        <v>35.952380952380949</v>
      </c>
      <c r="T3503" s="5" t="s">
        <v>8317</v>
      </c>
      <c r="U3503" s="5" t="s">
        <v>8318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 t="str">
        <f>TEXT(((Table1[[#This Row],[deadline]]/60/60)/24)+DATE(1970,1,1),"mmm")</f>
        <v>Mar</v>
      </c>
      <c r="K3504" s="14" t="str">
        <f>TEXT(((Table1[[#This Row],[deadline]]/60/60)/24)+DATE(1970,1,1),"yyyy")</f>
        <v>2016</v>
      </c>
      <c r="L3504">
        <v>1456862924</v>
      </c>
      <c r="M3504">
        <f>((Table1[[#This Row],[launched_at]]/60/60)/24)+DATE(1970,1,1)+(-5/24)</f>
        <v>42430.631064814814</v>
      </c>
      <c r="N3504" t="b">
        <v>0</v>
      </c>
      <c r="O3504">
        <v>31</v>
      </c>
      <c r="P3504" t="b">
        <v>1</v>
      </c>
      <c r="Q3504" t="s">
        <v>8271</v>
      </c>
      <c r="R3504" s="5">
        <f>Table1[[#This Row],[pledged]]/D3504</f>
        <v>1.054</v>
      </c>
      <c r="S3504" s="6">
        <f>IFERROR(Table1[[#This Row],[pledged]]/Table1[[#This Row],[backers_count]],0)</f>
        <v>136</v>
      </c>
      <c r="T3504" s="5" t="s">
        <v>8317</v>
      </c>
      <c r="U3504" s="5" t="s">
        <v>8318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 t="str">
        <f>TEXT(((Table1[[#This Row],[deadline]]/60/60)/24)+DATE(1970,1,1),"mmm")</f>
        <v>Jul</v>
      </c>
      <c r="K3505" s="14" t="str">
        <f>TEXT(((Table1[[#This Row],[deadline]]/60/60)/24)+DATE(1970,1,1),"yyyy")</f>
        <v>2016</v>
      </c>
      <c r="L3505">
        <v>1466767728</v>
      </c>
      <c r="M3505">
        <f>((Table1[[#This Row],[launched_at]]/60/60)/24)+DATE(1970,1,1)+(-5/24)</f>
        <v>42545.27</v>
      </c>
      <c r="N3505" t="b">
        <v>0</v>
      </c>
      <c r="O3505">
        <v>38</v>
      </c>
      <c r="P3505" t="b">
        <v>1</v>
      </c>
      <c r="Q3505" t="s">
        <v>8271</v>
      </c>
      <c r="R3505" s="5">
        <f>Table1[[#This Row],[pledged]]/D3505</f>
        <v>1.0755999999999999</v>
      </c>
      <c r="S3505" s="6">
        <f>IFERROR(Table1[[#This Row],[pledged]]/Table1[[#This Row],[backers_count]],0)</f>
        <v>70.763157894736835</v>
      </c>
      <c r="T3505" s="5" t="s">
        <v>8317</v>
      </c>
      <c r="U3505" s="5" t="s">
        <v>8318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 t="str">
        <f>TEXT(((Table1[[#This Row],[deadline]]/60/60)/24)+DATE(1970,1,1),"mmm")</f>
        <v>Nov</v>
      </c>
      <c r="K3506" s="14" t="str">
        <f>TEXT(((Table1[[#This Row],[deadline]]/60/60)/24)+DATE(1970,1,1),"yyyy")</f>
        <v>2015</v>
      </c>
      <c r="L3506">
        <v>1445363891</v>
      </c>
      <c r="M3506">
        <f>((Table1[[#This Row],[launched_at]]/60/60)/24)+DATE(1970,1,1)+(-5/24)</f>
        <v>42297.540405092594</v>
      </c>
      <c r="N3506" t="b">
        <v>0</v>
      </c>
      <c r="O3506">
        <v>8</v>
      </c>
      <c r="P3506" t="b">
        <v>1</v>
      </c>
      <c r="Q3506" t="s">
        <v>8271</v>
      </c>
      <c r="R3506" s="5">
        <f>Table1[[#This Row],[pledged]]/D3506</f>
        <v>1</v>
      </c>
      <c r="S3506" s="6">
        <f>IFERROR(Table1[[#This Row],[pledged]]/Table1[[#This Row],[backers_count]],0)</f>
        <v>125</v>
      </c>
      <c r="T3506" s="5" t="s">
        <v>8317</v>
      </c>
      <c r="U3506" s="5" t="s">
        <v>8318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 t="str">
        <f>TEXT(((Table1[[#This Row],[deadline]]/60/60)/24)+DATE(1970,1,1),"mmm")</f>
        <v>May</v>
      </c>
      <c r="K3507" s="14" t="str">
        <f>TEXT(((Table1[[#This Row],[deadline]]/60/60)/24)+DATE(1970,1,1),"yyyy")</f>
        <v>2014</v>
      </c>
      <c r="L3507">
        <v>1398983245</v>
      </c>
      <c r="M3507">
        <f>((Table1[[#This Row],[launched_at]]/60/60)/24)+DATE(1970,1,1)+(-5/24)</f>
        <v>41760.727372685185</v>
      </c>
      <c r="N3507" t="b">
        <v>0</v>
      </c>
      <c r="O3507">
        <v>39</v>
      </c>
      <c r="P3507" t="b">
        <v>1</v>
      </c>
      <c r="Q3507" t="s">
        <v>8271</v>
      </c>
      <c r="R3507" s="5">
        <f>Table1[[#This Row],[pledged]]/D3507</f>
        <v>1.0376000000000001</v>
      </c>
      <c r="S3507" s="6">
        <f>IFERROR(Table1[[#This Row],[pledged]]/Table1[[#This Row],[backers_count]],0)</f>
        <v>66.512820512820511</v>
      </c>
      <c r="T3507" s="5" t="s">
        <v>8317</v>
      </c>
      <c r="U3507" s="5" t="s">
        <v>8318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 t="str">
        <f>TEXT(((Table1[[#This Row],[deadline]]/60/60)/24)+DATE(1970,1,1),"mmm")</f>
        <v>Aug</v>
      </c>
      <c r="K3508" s="14" t="str">
        <f>TEXT(((Table1[[#This Row],[deadline]]/60/60)/24)+DATE(1970,1,1),"yyyy")</f>
        <v>2014</v>
      </c>
      <c r="L3508">
        <v>1404927440</v>
      </c>
      <c r="M3508">
        <f>((Table1[[#This Row],[launched_at]]/60/60)/24)+DATE(1970,1,1)+(-5/24)</f>
        <v>41829.525925925926</v>
      </c>
      <c r="N3508" t="b">
        <v>0</v>
      </c>
      <c r="O3508">
        <v>29</v>
      </c>
      <c r="P3508" t="b">
        <v>1</v>
      </c>
      <c r="Q3508" t="s">
        <v>8271</v>
      </c>
      <c r="R3508" s="5">
        <f>Table1[[#This Row],[pledged]]/D3508</f>
        <v>1.0149999999999999</v>
      </c>
      <c r="S3508" s="6">
        <f>IFERROR(Table1[[#This Row],[pledged]]/Table1[[#This Row],[backers_count]],0)</f>
        <v>105</v>
      </c>
      <c r="T3508" s="5" t="s">
        <v>8317</v>
      </c>
      <c r="U3508" s="5" t="s">
        <v>8318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 t="str">
        <f>TEXT(((Table1[[#This Row],[deadline]]/60/60)/24)+DATE(1970,1,1),"mmm")</f>
        <v>May</v>
      </c>
      <c r="K3509" s="14" t="str">
        <f>TEXT(((Table1[[#This Row],[deadline]]/60/60)/24)+DATE(1970,1,1),"yyyy")</f>
        <v>2016</v>
      </c>
      <c r="L3509">
        <v>1462140537</v>
      </c>
      <c r="M3509">
        <f>((Table1[[#This Row],[launched_at]]/60/60)/24)+DATE(1970,1,1)+(-5/24)</f>
        <v>42491.714548611104</v>
      </c>
      <c r="N3509" t="b">
        <v>0</v>
      </c>
      <c r="O3509">
        <v>72</v>
      </c>
      <c r="P3509" t="b">
        <v>1</v>
      </c>
      <c r="Q3509" t="s">
        <v>8271</v>
      </c>
      <c r="R3509" s="5">
        <f>Table1[[#This Row],[pledged]]/D3509</f>
        <v>1.044</v>
      </c>
      <c r="S3509" s="6">
        <f>IFERROR(Table1[[#This Row],[pledged]]/Table1[[#This Row],[backers_count]],0)</f>
        <v>145</v>
      </c>
      <c r="T3509" s="5" t="s">
        <v>8317</v>
      </c>
      <c r="U3509" s="5" t="s">
        <v>8318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 t="str">
        <f>TEXT(((Table1[[#This Row],[deadline]]/60/60)/24)+DATE(1970,1,1),"mmm")</f>
        <v>May</v>
      </c>
      <c r="K3510" s="14" t="str">
        <f>TEXT(((Table1[[#This Row],[deadline]]/60/60)/24)+DATE(1970,1,1),"yyyy")</f>
        <v>2016</v>
      </c>
      <c r="L3510">
        <v>1460914253</v>
      </c>
      <c r="M3510">
        <f>((Table1[[#This Row],[launched_at]]/60/60)/24)+DATE(1970,1,1)+(-5/24)</f>
        <v>42477.521446759252</v>
      </c>
      <c r="N3510" t="b">
        <v>0</v>
      </c>
      <c r="O3510">
        <v>15</v>
      </c>
      <c r="P3510" t="b">
        <v>1</v>
      </c>
      <c r="Q3510" t="s">
        <v>8271</v>
      </c>
      <c r="R3510" s="5">
        <f>Table1[[#This Row],[pledged]]/D3510</f>
        <v>1.8</v>
      </c>
      <c r="S3510" s="6">
        <f>IFERROR(Table1[[#This Row],[pledged]]/Table1[[#This Row],[backers_count]],0)</f>
        <v>12</v>
      </c>
      <c r="T3510" s="5" t="s">
        <v>8317</v>
      </c>
      <c r="U3510" s="5" t="s">
        <v>8318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 t="str">
        <f>TEXT(((Table1[[#This Row],[deadline]]/60/60)/24)+DATE(1970,1,1),"mmm")</f>
        <v>Nov</v>
      </c>
      <c r="K3511" s="14" t="str">
        <f>TEXT(((Table1[[#This Row],[deadline]]/60/60)/24)+DATE(1970,1,1),"yyyy")</f>
        <v>2014</v>
      </c>
      <c r="L3511">
        <v>1415392666</v>
      </c>
      <c r="M3511">
        <f>((Table1[[#This Row],[launched_at]]/60/60)/24)+DATE(1970,1,1)+(-5/24)</f>
        <v>41950.651226851849</v>
      </c>
      <c r="N3511" t="b">
        <v>0</v>
      </c>
      <c r="O3511">
        <v>33</v>
      </c>
      <c r="P3511" t="b">
        <v>1</v>
      </c>
      <c r="Q3511" t="s">
        <v>8271</v>
      </c>
      <c r="R3511" s="5">
        <f>Table1[[#This Row],[pledged]]/D3511</f>
        <v>1.0633333333333332</v>
      </c>
      <c r="S3511" s="6">
        <f>IFERROR(Table1[[#This Row],[pledged]]/Table1[[#This Row],[backers_count]],0)</f>
        <v>96.666666666666671</v>
      </c>
      <c r="T3511" s="5" t="s">
        <v>8317</v>
      </c>
      <c r="U3511" s="5" t="s">
        <v>8318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 t="str">
        <f>TEXT(((Table1[[#This Row],[deadline]]/60/60)/24)+DATE(1970,1,1),"mmm")</f>
        <v>Jul</v>
      </c>
      <c r="K3512" s="14" t="str">
        <f>TEXT(((Table1[[#This Row],[deadline]]/60/60)/24)+DATE(1970,1,1),"yyyy")</f>
        <v>2014</v>
      </c>
      <c r="L3512">
        <v>1402584846</v>
      </c>
      <c r="M3512">
        <f>((Table1[[#This Row],[launched_at]]/60/60)/24)+DATE(1970,1,1)+(-5/24)</f>
        <v>41802.412569444445</v>
      </c>
      <c r="N3512" t="b">
        <v>0</v>
      </c>
      <c r="O3512">
        <v>15</v>
      </c>
      <c r="P3512" t="b">
        <v>1</v>
      </c>
      <c r="Q3512" t="s">
        <v>8271</v>
      </c>
      <c r="R3512" s="5">
        <f>Table1[[#This Row],[pledged]]/D3512</f>
        <v>1.0055555555555555</v>
      </c>
      <c r="S3512" s="6">
        <f>IFERROR(Table1[[#This Row],[pledged]]/Table1[[#This Row],[backers_count]],0)</f>
        <v>60.333333333333336</v>
      </c>
      <c r="T3512" s="5" t="s">
        <v>8317</v>
      </c>
      <c r="U3512" s="5" t="s">
        <v>8318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 t="str">
        <f>TEXT(((Table1[[#This Row],[deadline]]/60/60)/24)+DATE(1970,1,1),"mmm")</f>
        <v>Nov</v>
      </c>
      <c r="K3513" s="14" t="str">
        <f>TEXT(((Table1[[#This Row],[deadline]]/60/60)/24)+DATE(1970,1,1),"yyyy")</f>
        <v>2014</v>
      </c>
      <c r="L3513">
        <v>1413406695</v>
      </c>
      <c r="M3513">
        <f>((Table1[[#This Row],[launched_at]]/60/60)/24)+DATE(1970,1,1)+(-5/24)</f>
        <v>41927.665451388886</v>
      </c>
      <c r="N3513" t="b">
        <v>0</v>
      </c>
      <c r="O3513">
        <v>19</v>
      </c>
      <c r="P3513" t="b">
        <v>1</v>
      </c>
      <c r="Q3513" t="s">
        <v>8271</v>
      </c>
      <c r="R3513" s="5">
        <f>Table1[[#This Row],[pledged]]/D3513</f>
        <v>1.012</v>
      </c>
      <c r="S3513" s="6">
        <f>IFERROR(Table1[[#This Row],[pledged]]/Table1[[#This Row],[backers_count]],0)</f>
        <v>79.89473684210526</v>
      </c>
      <c r="T3513" s="5" t="s">
        <v>8317</v>
      </c>
      <c r="U3513" s="5" t="s">
        <v>8318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 t="str">
        <f>TEXT(((Table1[[#This Row],[deadline]]/60/60)/24)+DATE(1970,1,1),"mmm")</f>
        <v>Apr</v>
      </c>
      <c r="K3514" s="14" t="str">
        <f>TEXT(((Table1[[#This Row],[deadline]]/60/60)/24)+DATE(1970,1,1),"yyyy")</f>
        <v>2015</v>
      </c>
      <c r="L3514">
        <v>1424609592</v>
      </c>
      <c r="M3514">
        <f>((Table1[[#This Row],[launched_at]]/60/60)/24)+DATE(1970,1,1)+(-5/24)</f>
        <v>42057.328611111108</v>
      </c>
      <c r="N3514" t="b">
        <v>0</v>
      </c>
      <c r="O3514">
        <v>17</v>
      </c>
      <c r="P3514" t="b">
        <v>1</v>
      </c>
      <c r="Q3514" t="s">
        <v>8271</v>
      </c>
      <c r="R3514" s="5">
        <f>Table1[[#This Row],[pledged]]/D3514</f>
        <v>1</v>
      </c>
      <c r="S3514" s="6">
        <f>IFERROR(Table1[[#This Row],[pledged]]/Table1[[#This Row],[backers_count]],0)</f>
        <v>58.823529411764703</v>
      </c>
      <c r="T3514" s="5" t="s">
        <v>8317</v>
      </c>
      <c r="U3514" s="5" t="s">
        <v>8318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 t="str">
        <f>TEXT(((Table1[[#This Row],[deadline]]/60/60)/24)+DATE(1970,1,1),"mmm")</f>
        <v>Jun</v>
      </c>
      <c r="K3515" s="14" t="str">
        <f>TEXT(((Table1[[#This Row],[deadline]]/60/60)/24)+DATE(1970,1,1),"yyyy")</f>
        <v>2014</v>
      </c>
      <c r="L3515">
        <v>1400725112</v>
      </c>
      <c r="M3515">
        <f>((Table1[[#This Row],[launched_at]]/60/60)/24)+DATE(1970,1,1)+(-5/24)</f>
        <v>41780.887870370367</v>
      </c>
      <c r="N3515" t="b">
        <v>0</v>
      </c>
      <c r="O3515">
        <v>44</v>
      </c>
      <c r="P3515" t="b">
        <v>1</v>
      </c>
      <c r="Q3515" t="s">
        <v>8271</v>
      </c>
      <c r="R3515" s="5">
        <f>Table1[[#This Row],[pledged]]/D3515</f>
        <v>1.1839285714285714</v>
      </c>
      <c r="S3515" s="6">
        <f>IFERROR(Table1[[#This Row],[pledged]]/Table1[[#This Row],[backers_count]],0)</f>
        <v>75.340909090909093</v>
      </c>
      <c r="T3515" s="5" t="s">
        <v>8317</v>
      </c>
      <c r="U3515" s="5" t="s">
        <v>8318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 t="str">
        <f>TEXT(((Table1[[#This Row],[deadline]]/60/60)/24)+DATE(1970,1,1),"mmm")</f>
        <v>Feb</v>
      </c>
      <c r="K3516" s="14" t="str">
        <f>TEXT(((Table1[[#This Row],[deadline]]/60/60)/24)+DATE(1970,1,1),"yyyy")</f>
        <v>2015</v>
      </c>
      <c r="L3516">
        <v>1421439552</v>
      </c>
      <c r="M3516">
        <f>((Table1[[#This Row],[launched_at]]/60/60)/24)+DATE(1970,1,1)+(-5/24)</f>
        <v>42020.638333333329</v>
      </c>
      <c r="N3516" t="b">
        <v>0</v>
      </c>
      <c r="O3516">
        <v>10</v>
      </c>
      <c r="P3516" t="b">
        <v>1</v>
      </c>
      <c r="Q3516" t="s">
        <v>8271</v>
      </c>
      <c r="R3516" s="5">
        <f>Table1[[#This Row],[pledged]]/D3516</f>
        <v>1.1000000000000001</v>
      </c>
      <c r="S3516" s="6">
        <f>IFERROR(Table1[[#This Row],[pledged]]/Table1[[#This Row],[backers_count]],0)</f>
        <v>55</v>
      </c>
      <c r="T3516" s="5" t="s">
        <v>8317</v>
      </c>
      <c r="U3516" s="5" t="s">
        <v>8318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 t="str">
        <f>TEXT(((Table1[[#This Row],[deadline]]/60/60)/24)+DATE(1970,1,1),"mmm")</f>
        <v>May</v>
      </c>
      <c r="K3517" s="14" t="str">
        <f>TEXT(((Table1[[#This Row],[deadline]]/60/60)/24)+DATE(1970,1,1),"yyyy")</f>
        <v>2015</v>
      </c>
      <c r="L3517">
        <v>1430505171</v>
      </c>
      <c r="M3517">
        <f>((Table1[[#This Row],[launched_at]]/60/60)/24)+DATE(1970,1,1)+(-5/24)</f>
        <v>42125.564479166664</v>
      </c>
      <c r="N3517" t="b">
        <v>0</v>
      </c>
      <c r="O3517">
        <v>46</v>
      </c>
      <c r="P3517" t="b">
        <v>1</v>
      </c>
      <c r="Q3517" t="s">
        <v>8271</v>
      </c>
      <c r="R3517" s="5">
        <f>Table1[[#This Row],[pledged]]/D3517</f>
        <v>1.0266666666666666</v>
      </c>
      <c r="S3517" s="6">
        <f>IFERROR(Table1[[#This Row],[pledged]]/Table1[[#This Row],[backers_count]],0)</f>
        <v>66.956521739130437</v>
      </c>
      <c r="T3517" s="5" t="s">
        <v>8317</v>
      </c>
      <c r="U3517" s="5" t="s">
        <v>8318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 t="str">
        <f>TEXT(((Table1[[#This Row],[deadline]]/60/60)/24)+DATE(1970,1,1),"mmm")</f>
        <v>Sep</v>
      </c>
      <c r="K3518" s="14" t="str">
        <f>TEXT(((Table1[[#This Row],[deadline]]/60/60)/24)+DATE(1970,1,1),"yyyy")</f>
        <v>2014</v>
      </c>
      <c r="L3518">
        <v>1407197670</v>
      </c>
      <c r="M3518">
        <f>((Table1[[#This Row],[launched_at]]/60/60)/24)+DATE(1970,1,1)+(-5/24)</f>
        <v>41855.801736111105</v>
      </c>
      <c r="N3518" t="b">
        <v>0</v>
      </c>
      <c r="O3518">
        <v>11</v>
      </c>
      <c r="P3518" t="b">
        <v>1</v>
      </c>
      <c r="Q3518" t="s">
        <v>8271</v>
      </c>
      <c r="R3518" s="5">
        <f>Table1[[#This Row],[pledged]]/D3518</f>
        <v>1</v>
      </c>
      <c r="S3518" s="6">
        <f>IFERROR(Table1[[#This Row],[pledged]]/Table1[[#This Row],[backers_count]],0)</f>
        <v>227.27272727272728</v>
      </c>
      <c r="T3518" s="5" t="s">
        <v>8317</v>
      </c>
      <c r="U3518" s="5" t="s">
        <v>8318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 t="str">
        <f>TEXT(((Table1[[#This Row],[deadline]]/60/60)/24)+DATE(1970,1,1),"mmm")</f>
        <v>Jul</v>
      </c>
      <c r="K3519" s="14" t="str">
        <f>TEXT(((Table1[[#This Row],[deadline]]/60/60)/24)+DATE(1970,1,1),"yyyy")</f>
        <v>2014</v>
      </c>
      <c r="L3519">
        <v>1401910634</v>
      </c>
      <c r="M3519">
        <f>((Table1[[#This Row],[launched_at]]/60/60)/24)+DATE(1970,1,1)+(-5/24)</f>
        <v>41794.609189814815</v>
      </c>
      <c r="N3519" t="b">
        <v>0</v>
      </c>
      <c r="O3519">
        <v>13</v>
      </c>
      <c r="P3519" t="b">
        <v>1</v>
      </c>
      <c r="Q3519" t="s">
        <v>8271</v>
      </c>
      <c r="R3519" s="5">
        <f>Table1[[#This Row],[pledged]]/D3519</f>
        <v>1</v>
      </c>
      <c r="S3519" s="6">
        <f>IFERROR(Table1[[#This Row],[pledged]]/Table1[[#This Row],[backers_count]],0)</f>
        <v>307.69230769230768</v>
      </c>
      <c r="T3519" s="5" t="s">
        <v>8317</v>
      </c>
      <c r="U3519" s="5" t="s">
        <v>8318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 t="str">
        <f>TEXT(((Table1[[#This Row],[deadline]]/60/60)/24)+DATE(1970,1,1),"mmm")</f>
        <v>Oct</v>
      </c>
      <c r="K3520" s="14" t="str">
        <f>TEXT(((Table1[[#This Row],[deadline]]/60/60)/24)+DATE(1970,1,1),"yyyy")</f>
        <v>2014</v>
      </c>
      <c r="L3520">
        <v>1410461299</v>
      </c>
      <c r="M3520">
        <f>((Table1[[#This Row],[launched_at]]/60/60)/24)+DATE(1970,1,1)+(-5/24)</f>
        <v>41893.575219907405</v>
      </c>
      <c r="N3520" t="b">
        <v>0</v>
      </c>
      <c r="O3520">
        <v>33</v>
      </c>
      <c r="P3520" t="b">
        <v>1</v>
      </c>
      <c r="Q3520" t="s">
        <v>8271</v>
      </c>
      <c r="R3520" s="5">
        <f>Table1[[#This Row],[pledged]]/D3520</f>
        <v>1.10046</v>
      </c>
      <c r="S3520" s="6">
        <f>IFERROR(Table1[[#This Row],[pledged]]/Table1[[#This Row],[backers_count]],0)</f>
        <v>50.020909090909093</v>
      </c>
      <c r="T3520" s="5" t="s">
        <v>8317</v>
      </c>
      <c r="U3520" s="5" t="s">
        <v>8318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 t="str">
        <f>TEXT(((Table1[[#This Row],[deadline]]/60/60)/24)+DATE(1970,1,1),"mmm")</f>
        <v>Mar</v>
      </c>
      <c r="K3521" s="14" t="str">
        <f>TEXT(((Table1[[#This Row],[deadline]]/60/60)/24)+DATE(1970,1,1),"yyyy")</f>
        <v>2015</v>
      </c>
      <c r="L3521">
        <v>1422886950</v>
      </c>
      <c r="M3521">
        <f>((Table1[[#This Row],[launched_at]]/60/60)/24)+DATE(1970,1,1)+(-5/24)</f>
        <v>42037.390624999993</v>
      </c>
      <c r="N3521" t="b">
        <v>0</v>
      </c>
      <c r="O3521">
        <v>28</v>
      </c>
      <c r="P3521" t="b">
        <v>1</v>
      </c>
      <c r="Q3521" t="s">
        <v>8271</v>
      </c>
      <c r="R3521" s="5">
        <f>Table1[[#This Row],[pledged]]/D3521</f>
        <v>1.0135000000000001</v>
      </c>
      <c r="S3521" s="6">
        <f>IFERROR(Table1[[#This Row],[pledged]]/Table1[[#This Row],[backers_count]],0)</f>
        <v>72.392857142857139</v>
      </c>
      <c r="T3521" s="5" t="s">
        <v>8317</v>
      </c>
      <c r="U3521" s="5" t="s">
        <v>8318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 t="str">
        <f>TEXT(((Table1[[#This Row],[deadline]]/60/60)/24)+DATE(1970,1,1),"mmm")</f>
        <v>Sep</v>
      </c>
      <c r="K3522" s="14" t="str">
        <f>TEXT(((Table1[[#This Row],[deadline]]/60/60)/24)+DATE(1970,1,1),"yyyy")</f>
        <v>2015</v>
      </c>
      <c r="L3522">
        <v>1439322412</v>
      </c>
      <c r="M3522">
        <f>((Table1[[#This Row],[launched_at]]/60/60)/24)+DATE(1970,1,1)+(-5/24)</f>
        <v>42227.615879629629</v>
      </c>
      <c r="N3522" t="b">
        <v>0</v>
      </c>
      <c r="O3522">
        <v>21</v>
      </c>
      <c r="P3522" t="b">
        <v>1</v>
      </c>
      <c r="Q3522" t="s">
        <v>8271</v>
      </c>
      <c r="R3522" s="5">
        <f>Table1[[#This Row],[pledged]]/D3522</f>
        <v>1.0075000000000001</v>
      </c>
      <c r="S3522" s="6">
        <f>IFERROR(Table1[[#This Row],[pledged]]/Table1[[#This Row],[backers_count]],0)</f>
        <v>95.952380952380949</v>
      </c>
      <c r="T3522" s="5" t="s">
        <v>8317</v>
      </c>
      <c r="U3522" s="5" t="s">
        <v>8318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 t="str">
        <f>TEXT(((Table1[[#This Row],[deadline]]/60/60)/24)+DATE(1970,1,1),"mmm")</f>
        <v>Sep</v>
      </c>
      <c r="K3523" s="14" t="str">
        <f>TEXT(((Table1[[#This Row],[deadline]]/60/60)/24)+DATE(1970,1,1),"yyyy")</f>
        <v>2014</v>
      </c>
      <c r="L3523">
        <v>1409388020</v>
      </c>
      <c r="M3523">
        <f>((Table1[[#This Row],[launched_at]]/60/60)/24)+DATE(1970,1,1)+(-5/24)</f>
        <v>41881.153009259258</v>
      </c>
      <c r="N3523" t="b">
        <v>0</v>
      </c>
      <c r="O3523">
        <v>13</v>
      </c>
      <c r="P3523" t="b">
        <v>1</v>
      </c>
      <c r="Q3523" t="s">
        <v>8271</v>
      </c>
      <c r="R3523" s="5">
        <f>Table1[[#This Row],[pledged]]/D3523</f>
        <v>1.6942857142857144</v>
      </c>
      <c r="S3523" s="6">
        <f>IFERROR(Table1[[#This Row],[pledged]]/Table1[[#This Row],[backers_count]],0)</f>
        <v>45.615384615384613</v>
      </c>
      <c r="T3523" s="5" t="s">
        <v>8317</v>
      </c>
      <c r="U3523" s="5" t="s">
        <v>8318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 t="str">
        <f>TEXT(((Table1[[#This Row],[deadline]]/60/60)/24)+DATE(1970,1,1),"mmm")</f>
        <v>Sep</v>
      </c>
      <c r="K3524" s="14" t="str">
        <f>TEXT(((Table1[[#This Row],[deadline]]/60/60)/24)+DATE(1970,1,1),"yyyy")</f>
        <v>2015</v>
      </c>
      <c r="L3524">
        <v>1439924246</v>
      </c>
      <c r="M3524">
        <f>((Table1[[#This Row],[launched_at]]/60/60)/24)+DATE(1970,1,1)+(-5/24)</f>
        <v>42234.581550925919</v>
      </c>
      <c r="N3524" t="b">
        <v>0</v>
      </c>
      <c r="O3524">
        <v>34</v>
      </c>
      <c r="P3524" t="b">
        <v>1</v>
      </c>
      <c r="Q3524" t="s">
        <v>8271</v>
      </c>
      <c r="R3524" s="5">
        <f>Table1[[#This Row],[pledged]]/D3524</f>
        <v>1</v>
      </c>
      <c r="S3524" s="6">
        <f>IFERROR(Table1[[#This Row],[pledged]]/Table1[[#This Row],[backers_count]],0)</f>
        <v>41.029411764705884</v>
      </c>
      <c r="T3524" s="5" t="s">
        <v>8317</v>
      </c>
      <c r="U3524" s="5" t="s">
        <v>8318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 t="str">
        <f>TEXT(((Table1[[#This Row],[deadline]]/60/60)/24)+DATE(1970,1,1),"mmm")</f>
        <v>Sep</v>
      </c>
      <c r="K3525" s="14" t="str">
        <f>TEXT(((Table1[[#This Row],[deadline]]/60/60)/24)+DATE(1970,1,1),"yyyy")</f>
        <v>2016</v>
      </c>
      <c r="L3525">
        <v>1469871148</v>
      </c>
      <c r="M3525">
        <f>((Table1[[#This Row],[launched_at]]/60/60)/24)+DATE(1970,1,1)+(-5/24)</f>
        <v>42581.189212962963</v>
      </c>
      <c r="N3525" t="b">
        <v>0</v>
      </c>
      <c r="O3525">
        <v>80</v>
      </c>
      <c r="P3525" t="b">
        <v>1</v>
      </c>
      <c r="Q3525" t="s">
        <v>8271</v>
      </c>
      <c r="R3525" s="5">
        <f>Table1[[#This Row],[pledged]]/D3525</f>
        <v>1.1365000000000001</v>
      </c>
      <c r="S3525" s="6">
        <f>IFERROR(Table1[[#This Row],[pledged]]/Table1[[#This Row],[backers_count]],0)</f>
        <v>56.825000000000003</v>
      </c>
      <c r="T3525" s="5" t="s">
        <v>8317</v>
      </c>
      <c r="U3525" s="5" t="s">
        <v>8318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 t="str">
        <f>TEXT(((Table1[[#This Row],[deadline]]/60/60)/24)+DATE(1970,1,1),"mmm")</f>
        <v>Sep</v>
      </c>
      <c r="K3526" s="14" t="str">
        <f>TEXT(((Table1[[#This Row],[deadline]]/60/60)/24)+DATE(1970,1,1),"yyyy")</f>
        <v>2014</v>
      </c>
      <c r="L3526">
        <v>1409336373</v>
      </c>
      <c r="M3526">
        <f>((Table1[[#This Row],[launched_at]]/60/60)/24)+DATE(1970,1,1)+(-5/24)</f>
        <v>41880.555243055554</v>
      </c>
      <c r="N3526" t="b">
        <v>0</v>
      </c>
      <c r="O3526">
        <v>74</v>
      </c>
      <c r="P3526" t="b">
        <v>1</v>
      </c>
      <c r="Q3526" t="s">
        <v>8271</v>
      </c>
      <c r="R3526" s="5">
        <f>Table1[[#This Row],[pledged]]/D3526</f>
        <v>1.0156000000000001</v>
      </c>
      <c r="S3526" s="6">
        <f>IFERROR(Table1[[#This Row],[pledged]]/Table1[[#This Row],[backers_count]],0)</f>
        <v>137.24324324324326</v>
      </c>
      <c r="T3526" s="5" t="s">
        <v>8317</v>
      </c>
      <c r="U3526" s="5" t="s">
        <v>8318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 t="str">
        <f>TEXT(((Table1[[#This Row],[deadline]]/60/60)/24)+DATE(1970,1,1),"mmm")</f>
        <v>Aug</v>
      </c>
      <c r="K3527" s="14" t="str">
        <f>TEXT(((Table1[[#This Row],[deadline]]/60/60)/24)+DATE(1970,1,1),"yyyy")</f>
        <v>2015</v>
      </c>
      <c r="L3527">
        <v>1438188106</v>
      </c>
      <c r="M3527">
        <f>((Table1[[#This Row],[launched_at]]/60/60)/24)+DATE(1970,1,1)+(-5/24)</f>
        <v>42214.487337962964</v>
      </c>
      <c r="N3527" t="b">
        <v>0</v>
      </c>
      <c r="O3527">
        <v>7</v>
      </c>
      <c r="P3527" t="b">
        <v>1</v>
      </c>
      <c r="Q3527" t="s">
        <v>8271</v>
      </c>
      <c r="R3527" s="5">
        <f>Table1[[#This Row],[pledged]]/D3527</f>
        <v>1.06</v>
      </c>
      <c r="S3527" s="6">
        <f>IFERROR(Table1[[#This Row],[pledged]]/Table1[[#This Row],[backers_count]],0)</f>
        <v>75.714285714285708</v>
      </c>
      <c r="T3527" s="5" t="s">
        <v>8317</v>
      </c>
      <c r="U3527" s="5" t="s">
        <v>8318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 t="str">
        <f>TEXT(((Table1[[#This Row],[deadline]]/60/60)/24)+DATE(1970,1,1),"mmm")</f>
        <v>Apr</v>
      </c>
      <c r="K3528" s="14" t="str">
        <f>TEXT(((Table1[[#This Row],[deadline]]/60/60)/24)+DATE(1970,1,1),"yyyy")</f>
        <v>2016</v>
      </c>
      <c r="L3528">
        <v>1459411371</v>
      </c>
      <c r="M3528">
        <f>((Table1[[#This Row],[launched_at]]/60/60)/24)+DATE(1970,1,1)+(-5/24)</f>
        <v>42460.126979166664</v>
      </c>
      <c r="N3528" t="b">
        <v>0</v>
      </c>
      <c r="O3528">
        <v>34</v>
      </c>
      <c r="P3528" t="b">
        <v>1</v>
      </c>
      <c r="Q3528" t="s">
        <v>8271</v>
      </c>
      <c r="R3528" s="5">
        <f>Table1[[#This Row],[pledged]]/D3528</f>
        <v>1.02</v>
      </c>
      <c r="S3528" s="6">
        <f>IFERROR(Table1[[#This Row],[pledged]]/Table1[[#This Row],[backers_count]],0)</f>
        <v>99</v>
      </c>
      <c r="T3528" s="5" t="s">
        <v>8317</v>
      </c>
      <c r="U3528" s="5" t="s">
        <v>8318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 t="str">
        <f>TEXT(((Table1[[#This Row],[deadline]]/60/60)/24)+DATE(1970,1,1),"mmm")</f>
        <v>Jul</v>
      </c>
      <c r="K3529" s="14" t="str">
        <f>TEXT(((Table1[[#This Row],[deadline]]/60/60)/24)+DATE(1970,1,1),"yyyy")</f>
        <v>2015</v>
      </c>
      <c r="L3529">
        <v>1434069205</v>
      </c>
      <c r="M3529">
        <f>((Table1[[#This Row],[launched_at]]/60/60)/24)+DATE(1970,1,1)+(-5/24)</f>
        <v>42166.814872685187</v>
      </c>
      <c r="N3529" t="b">
        <v>0</v>
      </c>
      <c r="O3529">
        <v>86</v>
      </c>
      <c r="P3529" t="b">
        <v>1</v>
      </c>
      <c r="Q3529" t="s">
        <v>8271</v>
      </c>
      <c r="R3529" s="5">
        <f>Table1[[#This Row],[pledged]]/D3529</f>
        <v>1.1691666666666667</v>
      </c>
      <c r="S3529" s="6">
        <f>IFERROR(Table1[[#This Row],[pledged]]/Table1[[#This Row],[backers_count]],0)</f>
        <v>81.569767441860463</v>
      </c>
      <c r="T3529" s="5" t="s">
        <v>8317</v>
      </c>
      <c r="U3529" s="5" t="s">
        <v>8318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 t="str">
        <f>TEXT(((Table1[[#This Row],[deadline]]/60/60)/24)+DATE(1970,1,1),"mmm")</f>
        <v>Jan</v>
      </c>
      <c r="K3530" s="14" t="str">
        <f>TEXT(((Table1[[#This Row],[deadline]]/60/60)/24)+DATE(1970,1,1),"yyyy")</f>
        <v>2017</v>
      </c>
      <c r="L3530">
        <v>1483012918</v>
      </c>
      <c r="M3530">
        <f>((Table1[[#This Row],[launched_at]]/60/60)/24)+DATE(1970,1,1)+(-5/24)</f>
        <v>42733.293032407404</v>
      </c>
      <c r="N3530" t="b">
        <v>0</v>
      </c>
      <c r="O3530">
        <v>37</v>
      </c>
      <c r="P3530" t="b">
        <v>1</v>
      </c>
      <c r="Q3530" t="s">
        <v>8271</v>
      </c>
      <c r="R3530" s="5">
        <f>Table1[[#This Row],[pledged]]/D3530</f>
        <v>1.0115151515151515</v>
      </c>
      <c r="S3530" s="6">
        <f>IFERROR(Table1[[#This Row],[pledged]]/Table1[[#This Row],[backers_count]],0)</f>
        <v>45.108108108108105</v>
      </c>
      <c r="T3530" s="5" t="s">
        <v>8317</v>
      </c>
      <c r="U3530" s="5" t="s">
        <v>8318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 t="str">
        <f>TEXT(((Table1[[#This Row],[deadline]]/60/60)/24)+DATE(1970,1,1),"mmm")</f>
        <v>Jul</v>
      </c>
      <c r="K3531" s="14" t="str">
        <f>TEXT(((Table1[[#This Row],[deadline]]/60/60)/24)+DATE(1970,1,1),"yyyy")</f>
        <v>2015</v>
      </c>
      <c r="L3531">
        <v>1434997018</v>
      </c>
      <c r="M3531">
        <f>((Table1[[#This Row],[launched_at]]/60/60)/24)+DATE(1970,1,1)+(-5/24)</f>
        <v>42177.553449074076</v>
      </c>
      <c r="N3531" t="b">
        <v>0</v>
      </c>
      <c r="O3531">
        <v>18</v>
      </c>
      <c r="P3531" t="b">
        <v>1</v>
      </c>
      <c r="Q3531" t="s">
        <v>8271</v>
      </c>
      <c r="R3531" s="5">
        <f>Table1[[#This Row],[pledged]]/D3531</f>
        <v>1.32</v>
      </c>
      <c r="S3531" s="6">
        <f>IFERROR(Table1[[#This Row],[pledged]]/Table1[[#This Row],[backers_count]],0)</f>
        <v>36.666666666666664</v>
      </c>
      <c r="T3531" s="5" t="s">
        <v>8317</v>
      </c>
      <c r="U3531" s="5" t="s">
        <v>8318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 t="str">
        <f>TEXT(((Table1[[#This Row],[deadline]]/60/60)/24)+DATE(1970,1,1),"mmm")</f>
        <v>Apr</v>
      </c>
      <c r="K3532" s="14" t="str">
        <f>TEXT(((Table1[[#This Row],[deadline]]/60/60)/24)+DATE(1970,1,1),"yyyy")</f>
        <v>2016</v>
      </c>
      <c r="L3532">
        <v>1457881057</v>
      </c>
      <c r="M3532">
        <f>((Table1[[#This Row],[launched_at]]/60/60)/24)+DATE(1970,1,1)+(-5/24)</f>
        <v>42442.41501157407</v>
      </c>
      <c r="N3532" t="b">
        <v>0</v>
      </c>
      <c r="O3532">
        <v>22</v>
      </c>
      <c r="P3532" t="b">
        <v>1</v>
      </c>
      <c r="Q3532" t="s">
        <v>8271</v>
      </c>
      <c r="R3532" s="5">
        <f>Table1[[#This Row],[pledged]]/D3532</f>
        <v>1</v>
      </c>
      <c r="S3532" s="6">
        <f>IFERROR(Table1[[#This Row],[pledged]]/Table1[[#This Row],[backers_count]],0)</f>
        <v>125</v>
      </c>
      <c r="T3532" s="5" t="s">
        <v>8317</v>
      </c>
      <c r="U3532" s="5" t="s">
        <v>8318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 t="str">
        <f>TEXT(((Table1[[#This Row],[deadline]]/60/60)/24)+DATE(1970,1,1),"mmm")</f>
        <v>Jun</v>
      </c>
      <c r="K3533" s="14" t="str">
        <f>TEXT(((Table1[[#This Row],[deadline]]/60/60)/24)+DATE(1970,1,1),"yyyy")</f>
        <v>2016</v>
      </c>
      <c r="L3533">
        <v>1464709334</v>
      </c>
      <c r="M3533">
        <f>((Table1[[#This Row],[launched_at]]/60/60)/24)+DATE(1970,1,1)+(-5/24)</f>
        <v>42521.44599537037</v>
      </c>
      <c r="N3533" t="b">
        <v>0</v>
      </c>
      <c r="O3533">
        <v>26</v>
      </c>
      <c r="P3533" t="b">
        <v>1</v>
      </c>
      <c r="Q3533" t="s">
        <v>8271</v>
      </c>
      <c r="R3533" s="5">
        <f>Table1[[#This Row],[pledged]]/D3533</f>
        <v>1.28</v>
      </c>
      <c r="S3533" s="6">
        <f>IFERROR(Table1[[#This Row],[pledged]]/Table1[[#This Row],[backers_count]],0)</f>
        <v>49.230769230769234</v>
      </c>
      <c r="T3533" s="5" t="s">
        <v>8317</v>
      </c>
      <c r="U3533" s="5" t="s">
        <v>8318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 t="str">
        <f>TEXT(((Table1[[#This Row],[deadline]]/60/60)/24)+DATE(1970,1,1),"mmm")</f>
        <v>Sep</v>
      </c>
      <c r="K3534" s="14" t="str">
        <f>TEXT(((Table1[[#This Row],[deadline]]/60/60)/24)+DATE(1970,1,1),"yyyy")</f>
        <v>2014</v>
      </c>
      <c r="L3534">
        <v>1409667827</v>
      </c>
      <c r="M3534">
        <f>((Table1[[#This Row],[launched_at]]/60/60)/24)+DATE(1970,1,1)+(-5/24)</f>
        <v>41884.391516203701</v>
      </c>
      <c r="N3534" t="b">
        <v>0</v>
      </c>
      <c r="O3534">
        <v>27</v>
      </c>
      <c r="P3534" t="b">
        <v>1</v>
      </c>
      <c r="Q3534" t="s">
        <v>8271</v>
      </c>
      <c r="R3534" s="5">
        <f>Table1[[#This Row],[pledged]]/D3534</f>
        <v>1.1895833333333334</v>
      </c>
      <c r="S3534" s="6">
        <f>IFERROR(Table1[[#This Row],[pledged]]/Table1[[#This Row],[backers_count]],0)</f>
        <v>42.296296296296298</v>
      </c>
      <c r="T3534" s="5" t="s">
        <v>8317</v>
      </c>
      <c r="U3534" s="5" t="s">
        <v>8318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 t="str">
        <f>TEXT(((Table1[[#This Row],[deadline]]/60/60)/24)+DATE(1970,1,1),"mmm")</f>
        <v>Nov</v>
      </c>
      <c r="K3535" s="14" t="str">
        <f>TEXT(((Table1[[#This Row],[deadline]]/60/60)/24)+DATE(1970,1,1),"yyyy")</f>
        <v>2015</v>
      </c>
      <c r="L3535">
        <v>1444673767</v>
      </c>
      <c r="M3535">
        <f>((Table1[[#This Row],[launched_at]]/60/60)/24)+DATE(1970,1,1)+(-5/24)</f>
        <v>42289.552858796298</v>
      </c>
      <c r="N3535" t="b">
        <v>0</v>
      </c>
      <c r="O3535">
        <v>8</v>
      </c>
      <c r="P3535" t="b">
        <v>1</v>
      </c>
      <c r="Q3535" t="s">
        <v>8271</v>
      </c>
      <c r="R3535" s="5">
        <f>Table1[[#This Row],[pledged]]/D3535</f>
        <v>1.262</v>
      </c>
      <c r="S3535" s="6">
        <f>IFERROR(Table1[[#This Row],[pledged]]/Table1[[#This Row],[backers_count]],0)</f>
        <v>78.875</v>
      </c>
      <c r="T3535" s="5" t="s">
        <v>8317</v>
      </c>
      <c r="U3535" s="5" t="s">
        <v>8318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 t="str">
        <f>TEXT(((Table1[[#This Row],[deadline]]/60/60)/24)+DATE(1970,1,1),"mmm")</f>
        <v>Oct</v>
      </c>
      <c r="K3536" s="14" t="str">
        <f>TEXT(((Table1[[#This Row],[deadline]]/60/60)/24)+DATE(1970,1,1),"yyyy")</f>
        <v>2015</v>
      </c>
      <c r="L3536">
        <v>1440687623</v>
      </c>
      <c r="M3536">
        <f>((Table1[[#This Row],[launched_at]]/60/60)/24)+DATE(1970,1,1)+(-5/24)</f>
        <v>42243.416932870365</v>
      </c>
      <c r="N3536" t="b">
        <v>0</v>
      </c>
      <c r="O3536">
        <v>204</v>
      </c>
      <c r="P3536" t="b">
        <v>1</v>
      </c>
      <c r="Q3536" t="s">
        <v>8271</v>
      </c>
      <c r="R3536" s="5">
        <f>Table1[[#This Row],[pledged]]/D3536</f>
        <v>1.5620000000000001</v>
      </c>
      <c r="S3536" s="6">
        <f>IFERROR(Table1[[#This Row],[pledged]]/Table1[[#This Row],[backers_count]],0)</f>
        <v>38.284313725490193</v>
      </c>
      <c r="T3536" s="5" t="s">
        <v>8317</v>
      </c>
      <c r="U3536" s="5" t="s">
        <v>8318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 t="str">
        <f>TEXT(((Table1[[#This Row],[deadline]]/60/60)/24)+DATE(1970,1,1),"mmm")</f>
        <v>Oct</v>
      </c>
      <c r="K3537" s="14" t="str">
        <f>TEXT(((Table1[[#This Row],[deadline]]/60/60)/24)+DATE(1970,1,1),"yyyy")</f>
        <v>2015</v>
      </c>
      <c r="L3537">
        <v>1441120910</v>
      </c>
      <c r="M3537">
        <f>((Table1[[#This Row],[launched_at]]/60/60)/24)+DATE(1970,1,1)+(-5/24)</f>
        <v>42248.431828703695</v>
      </c>
      <c r="N3537" t="b">
        <v>0</v>
      </c>
      <c r="O3537">
        <v>46</v>
      </c>
      <c r="P3537" t="b">
        <v>1</v>
      </c>
      <c r="Q3537" t="s">
        <v>8271</v>
      </c>
      <c r="R3537" s="5">
        <f>Table1[[#This Row],[pledged]]/D3537</f>
        <v>1.0315000000000001</v>
      </c>
      <c r="S3537" s="6">
        <f>IFERROR(Table1[[#This Row],[pledged]]/Table1[[#This Row],[backers_count]],0)</f>
        <v>44.847826086956523</v>
      </c>
      <c r="T3537" s="5" t="s">
        <v>8317</v>
      </c>
      <c r="U3537" s="5" t="s">
        <v>8318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 t="str">
        <f>TEXT(((Table1[[#This Row],[deadline]]/60/60)/24)+DATE(1970,1,1),"mmm")</f>
        <v>Dec</v>
      </c>
      <c r="K3538" s="14" t="str">
        <f>TEXT(((Table1[[#This Row],[deadline]]/60/60)/24)+DATE(1970,1,1),"yyyy")</f>
        <v>2015</v>
      </c>
      <c r="L3538">
        <v>1448040425</v>
      </c>
      <c r="M3538">
        <f>((Table1[[#This Row],[launched_at]]/60/60)/24)+DATE(1970,1,1)+(-5/24)</f>
        <v>42328.518807870372</v>
      </c>
      <c r="N3538" t="b">
        <v>0</v>
      </c>
      <c r="O3538">
        <v>17</v>
      </c>
      <c r="P3538" t="b">
        <v>1</v>
      </c>
      <c r="Q3538" t="s">
        <v>8271</v>
      </c>
      <c r="R3538" s="5">
        <f>Table1[[#This Row],[pledged]]/D3538</f>
        <v>1.5333333333333334</v>
      </c>
      <c r="S3538" s="6">
        <f>IFERROR(Table1[[#This Row],[pledged]]/Table1[[#This Row],[backers_count]],0)</f>
        <v>13.529411764705882</v>
      </c>
      <c r="T3538" s="5" t="s">
        <v>8317</v>
      </c>
      <c r="U3538" s="5" t="s">
        <v>8318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 t="str">
        <f>TEXT(((Table1[[#This Row],[deadline]]/60/60)/24)+DATE(1970,1,1),"mmm")</f>
        <v>Nov</v>
      </c>
      <c r="K3539" s="14" t="str">
        <f>TEXT(((Table1[[#This Row],[deadline]]/60/60)/24)+DATE(1970,1,1),"yyyy")</f>
        <v>2014</v>
      </c>
      <c r="L3539">
        <v>1413016216</v>
      </c>
      <c r="M3539">
        <f>((Table1[[#This Row],[launched_at]]/60/60)/24)+DATE(1970,1,1)+(-5/24)</f>
        <v>41923.146018518513</v>
      </c>
      <c r="N3539" t="b">
        <v>0</v>
      </c>
      <c r="O3539">
        <v>28</v>
      </c>
      <c r="P3539" t="b">
        <v>1</v>
      </c>
      <c r="Q3539" t="s">
        <v>8271</v>
      </c>
      <c r="R3539" s="5">
        <f>Table1[[#This Row],[pledged]]/D3539</f>
        <v>1.8044444444444445</v>
      </c>
      <c r="S3539" s="6">
        <f>IFERROR(Table1[[#This Row],[pledged]]/Table1[[#This Row],[backers_count]],0)</f>
        <v>43.5</v>
      </c>
      <c r="T3539" s="5" t="s">
        <v>8317</v>
      </c>
      <c r="U3539" s="5" t="s">
        <v>8318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 t="str">
        <f>TEXT(((Table1[[#This Row],[deadline]]/60/60)/24)+DATE(1970,1,1),"mmm")</f>
        <v>Aug</v>
      </c>
      <c r="K3540" s="14" t="str">
        <f>TEXT(((Table1[[#This Row],[deadline]]/60/60)/24)+DATE(1970,1,1),"yyyy")</f>
        <v>2016</v>
      </c>
      <c r="L3540">
        <v>1469009140</v>
      </c>
      <c r="M3540">
        <f>((Table1[[#This Row],[launched_at]]/60/60)/24)+DATE(1970,1,1)+(-5/24)</f>
        <v>42571.212268518517</v>
      </c>
      <c r="N3540" t="b">
        <v>0</v>
      </c>
      <c r="O3540">
        <v>83</v>
      </c>
      <c r="P3540" t="b">
        <v>1</v>
      </c>
      <c r="Q3540" t="s">
        <v>8271</v>
      </c>
      <c r="R3540" s="5">
        <f>Table1[[#This Row],[pledged]]/D3540</f>
        <v>1.2845</v>
      </c>
      <c r="S3540" s="6">
        <f>IFERROR(Table1[[#This Row],[pledged]]/Table1[[#This Row],[backers_count]],0)</f>
        <v>30.951807228915662</v>
      </c>
      <c r="T3540" s="5" t="s">
        <v>8317</v>
      </c>
      <c r="U3540" s="5" t="s">
        <v>8318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 t="str">
        <f>TEXT(((Table1[[#This Row],[deadline]]/60/60)/24)+DATE(1970,1,1),"mmm")</f>
        <v>Sep</v>
      </c>
      <c r="K3541" s="14" t="str">
        <f>TEXT(((Table1[[#This Row],[deadline]]/60/60)/24)+DATE(1970,1,1),"yyyy")</f>
        <v>2016</v>
      </c>
      <c r="L3541">
        <v>1471543722</v>
      </c>
      <c r="M3541">
        <f>((Table1[[#This Row],[launched_at]]/60/60)/24)+DATE(1970,1,1)+(-5/24)</f>
        <v>42600.547708333332</v>
      </c>
      <c r="N3541" t="b">
        <v>0</v>
      </c>
      <c r="O3541">
        <v>13</v>
      </c>
      <c r="P3541" t="b">
        <v>1</v>
      </c>
      <c r="Q3541" t="s">
        <v>8271</v>
      </c>
      <c r="R3541" s="5">
        <f>Table1[[#This Row],[pledged]]/D3541</f>
        <v>1.1966666666666668</v>
      </c>
      <c r="S3541" s="6">
        <f>IFERROR(Table1[[#This Row],[pledged]]/Table1[[#This Row],[backers_count]],0)</f>
        <v>55.230769230769234</v>
      </c>
      <c r="T3541" s="5" t="s">
        <v>8317</v>
      </c>
      <c r="U3541" s="5" t="s">
        <v>8318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 t="str">
        <f>TEXT(((Table1[[#This Row],[deadline]]/60/60)/24)+DATE(1970,1,1),"mmm")</f>
        <v>Jun</v>
      </c>
      <c r="K3542" s="14" t="str">
        <f>TEXT(((Table1[[#This Row],[deadline]]/60/60)/24)+DATE(1970,1,1),"yyyy")</f>
        <v>2016</v>
      </c>
      <c r="L3542">
        <v>1464307491</v>
      </c>
      <c r="M3542">
        <f>((Table1[[#This Row],[launched_at]]/60/60)/24)+DATE(1970,1,1)+(-5/24)</f>
        <v>42516.795034722221</v>
      </c>
      <c r="N3542" t="b">
        <v>0</v>
      </c>
      <c r="O3542">
        <v>8</v>
      </c>
      <c r="P3542" t="b">
        <v>1</v>
      </c>
      <c r="Q3542" t="s">
        <v>8271</v>
      </c>
      <c r="R3542" s="5">
        <f>Table1[[#This Row],[pledged]]/D3542</f>
        <v>1.23</v>
      </c>
      <c r="S3542" s="6">
        <f>IFERROR(Table1[[#This Row],[pledged]]/Table1[[#This Row],[backers_count]],0)</f>
        <v>46.125</v>
      </c>
      <c r="T3542" s="5" t="s">
        <v>8317</v>
      </c>
      <c r="U3542" s="5" t="s">
        <v>8318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 t="str">
        <f>TEXT(((Table1[[#This Row],[deadline]]/60/60)/24)+DATE(1970,1,1),"mmm")</f>
        <v>Aug</v>
      </c>
      <c r="K3543" s="14" t="str">
        <f>TEXT(((Table1[[#This Row],[deadline]]/60/60)/24)+DATE(1970,1,1),"yyyy")</f>
        <v>2015</v>
      </c>
      <c r="L3543">
        <v>1438882275</v>
      </c>
      <c r="M3543">
        <f>((Table1[[#This Row],[launched_at]]/60/60)/24)+DATE(1970,1,1)+(-5/24)</f>
        <v>42222.521701388883</v>
      </c>
      <c r="N3543" t="b">
        <v>0</v>
      </c>
      <c r="O3543">
        <v>32</v>
      </c>
      <c r="P3543" t="b">
        <v>1</v>
      </c>
      <c r="Q3543" t="s">
        <v>8271</v>
      </c>
      <c r="R3543" s="5">
        <f>Table1[[#This Row],[pledged]]/D3543</f>
        <v>1.05</v>
      </c>
      <c r="S3543" s="6">
        <f>IFERROR(Table1[[#This Row],[pledged]]/Table1[[#This Row],[backers_count]],0)</f>
        <v>39.375</v>
      </c>
      <c r="T3543" s="5" t="s">
        <v>8317</v>
      </c>
      <c r="U3543" s="5" t="s">
        <v>8318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 t="str">
        <f>TEXT(((Table1[[#This Row],[deadline]]/60/60)/24)+DATE(1970,1,1),"mmm")</f>
        <v>Sep</v>
      </c>
      <c r="K3544" s="14" t="str">
        <f>TEXT(((Table1[[#This Row],[deadline]]/60/60)/24)+DATE(1970,1,1),"yyyy")</f>
        <v>2014</v>
      </c>
      <c r="L3544">
        <v>1404915822</v>
      </c>
      <c r="M3544">
        <f>((Table1[[#This Row],[launched_at]]/60/60)/24)+DATE(1970,1,1)+(-5/24)</f>
        <v>41829.391458333332</v>
      </c>
      <c r="N3544" t="b">
        <v>0</v>
      </c>
      <c r="O3544">
        <v>85</v>
      </c>
      <c r="P3544" t="b">
        <v>1</v>
      </c>
      <c r="Q3544" t="s">
        <v>8271</v>
      </c>
      <c r="R3544" s="5">
        <f>Table1[[#This Row],[pledged]]/D3544</f>
        <v>1.0223636363636364</v>
      </c>
      <c r="S3544" s="6">
        <f>IFERROR(Table1[[#This Row],[pledged]]/Table1[[#This Row],[backers_count]],0)</f>
        <v>66.152941176470591</v>
      </c>
      <c r="T3544" s="5" t="s">
        <v>8317</v>
      </c>
      <c r="U3544" s="5" t="s">
        <v>8318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 t="str">
        <f>TEXT(((Table1[[#This Row],[deadline]]/60/60)/24)+DATE(1970,1,1),"mmm")</f>
        <v>Jun</v>
      </c>
      <c r="K3545" s="14" t="str">
        <f>TEXT(((Table1[[#This Row],[deadline]]/60/60)/24)+DATE(1970,1,1),"yyyy")</f>
        <v>2015</v>
      </c>
      <c r="L3545">
        <v>1432663659</v>
      </c>
      <c r="M3545">
        <f>((Table1[[#This Row],[launched_at]]/60/60)/24)+DATE(1970,1,1)+(-5/24)</f>
        <v>42150.546979166662</v>
      </c>
      <c r="N3545" t="b">
        <v>0</v>
      </c>
      <c r="O3545">
        <v>29</v>
      </c>
      <c r="P3545" t="b">
        <v>1</v>
      </c>
      <c r="Q3545" t="s">
        <v>8271</v>
      </c>
      <c r="R3545" s="5">
        <f>Table1[[#This Row],[pledged]]/D3545</f>
        <v>1.0466666666666666</v>
      </c>
      <c r="S3545" s="6">
        <f>IFERROR(Table1[[#This Row],[pledged]]/Table1[[#This Row],[backers_count]],0)</f>
        <v>54.137931034482762</v>
      </c>
      <c r="T3545" s="5" t="s">
        <v>8317</v>
      </c>
      <c r="U3545" s="5" t="s">
        <v>8318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 t="str">
        <f>TEXT(((Table1[[#This Row],[deadline]]/60/60)/24)+DATE(1970,1,1),"mmm")</f>
        <v>Mar</v>
      </c>
      <c r="K3546" s="14" t="str">
        <f>TEXT(((Table1[[#This Row],[deadline]]/60/60)/24)+DATE(1970,1,1),"yyyy")</f>
        <v>2015</v>
      </c>
      <c r="L3546">
        <v>1423166257</v>
      </c>
      <c r="M3546">
        <f>((Table1[[#This Row],[launched_at]]/60/60)/24)+DATE(1970,1,1)+(-5/24)</f>
        <v>42040.623344907406</v>
      </c>
      <c r="N3546" t="b">
        <v>0</v>
      </c>
      <c r="O3546">
        <v>24</v>
      </c>
      <c r="P3546" t="b">
        <v>1</v>
      </c>
      <c r="Q3546" t="s">
        <v>8271</v>
      </c>
      <c r="R3546" s="5">
        <f>Table1[[#This Row],[pledged]]/D3546</f>
        <v>1</v>
      </c>
      <c r="S3546" s="6">
        <f>IFERROR(Table1[[#This Row],[pledged]]/Table1[[#This Row],[backers_count]],0)</f>
        <v>104.16666666666667</v>
      </c>
      <c r="T3546" s="5" t="s">
        <v>8317</v>
      </c>
      <c r="U3546" s="5" t="s">
        <v>8318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 t="str">
        <f>TEXT(((Table1[[#This Row],[deadline]]/60/60)/24)+DATE(1970,1,1),"mmm")</f>
        <v>Apr</v>
      </c>
      <c r="K3547" s="14" t="str">
        <f>TEXT(((Table1[[#This Row],[deadline]]/60/60)/24)+DATE(1970,1,1),"yyyy")</f>
        <v>2015</v>
      </c>
      <c r="L3547">
        <v>1426188159</v>
      </c>
      <c r="M3547">
        <f>((Table1[[#This Row],[launched_at]]/60/60)/24)+DATE(1970,1,1)+(-5/24)</f>
        <v>42075.599062499998</v>
      </c>
      <c r="N3547" t="b">
        <v>0</v>
      </c>
      <c r="O3547">
        <v>8</v>
      </c>
      <c r="P3547" t="b">
        <v>1</v>
      </c>
      <c r="Q3547" t="s">
        <v>8271</v>
      </c>
      <c r="R3547" s="5">
        <f>Table1[[#This Row],[pledged]]/D3547</f>
        <v>1.004</v>
      </c>
      <c r="S3547" s="6">
        <f>IFERROR(Table1[[#This Row],[pledged]]/Table1[[#This Row],[backers_count]],0)</f>
        <v>31.375</v>
      </c>
      <c r="T3547" s="5" t="s">
        <v>8317</v>
      </c>
      <c r="U3547" s="5" t="s">
        <v>8318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 t="str">
        <f>TEXT(((Table1[[#This Row],[deadline]]/60/60)/24)+DATE(1970,1,1),"mmm")</f>
        <v>Apr</v>
      </c>
      <c r="K3548" s="14" t="str">
        <f>TEXT(((Table1[[#This Row],[deadline]]/60/60)/24)+DATE(1970,1,1),"yyyy")</f>
        <v>2015</v>
      </c>
      <c r="L3548">
        <v>1426002684</v>
      </c>
      <c r="M3548">
        <f>((Table1[[#This Row],[launched_at]]/60/60)/24)+DATE(1970,1,1)+(-5/24)</f>
        <v>42073.452361111107</v>
      </c>
      <c r="N3548" t="b">
        <v>0</v>
      </c>
      <c r="O3548">
        <v>19</v>
      </c>
      <c r="P3548" t="b">
        <v>1</v>
      </c>
      <c r="Q3548" t="s">
        <v>8271</v>
      </c>
      <c r="R3548" s="5">
        <f>Table1[[#This Row],[pledged]]/D3548</f>
        <v>1.0227272727272727</v>
      </c>
      <c r="S3548" s="6">
        <f>IFERROR(Table1[[#This Row],[pledged]]/Table1[[#This Row],[backers_count]],0)</f>
        <v>59.210526315789473</v>
      </c>
      <c r="T3548" s="5" t="s">
        <v>8317</v>
      </c>
      <c r="U3548" s="5" t="s">
        <v>8318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 t="str">
        <f>TEXT(((Table1[[#This Row],[deadline]]/60/60)/24)+DATE(1970,1,1),"mmm")</f>
        <v>May</v>
      </c>
      <c r="K3549" s="14" t="str">
        <f>TEXT(((Table1[[#This Row],[deadline]]/60/60)/24)+DATE(1970,1,1),"yyyy")</f>
        <v>2016</v>
      </c>
      <c r="L3549">
        <v>1461117201</v>
      </c>
      <c r="M3549">
        <f>((Table1[[#This Row],[launched_at]]/60/60)/24)+DATE(1970,1,1)+(-5/24)</f>
        <v>42479.870381944442</v>
      </c>
      <c r="N3549" t="b">
        <v>0</v>
      </c>
      <c r="O3549">
        <v>336</v>
      </c>
      <c r="P3549" t="b">
        <v>1</v>
      </c>
      <c r="Q3549" t="s">
        <v>8271</v>
      </c>
      <c r="R3549" s="5">
        <f>Table1[[#This Row],[pledged]]/D3549</f>
        <v>1.1440928571428572</v>
      </c>
      <c r="S3549" s="6">
        <f>IFERROR(Table1[[#This Row],[pledged]]/Table1[[#This Row],[backers_count]],0)</f>
        <v>119.17633928571429</v>
      </c>
      <c r="T3549" s="5" t="s">
        <v>8317</v>
      </c>
      <c r="U3549" s="5" t="s">
        <v>8318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 t="str">
        <f>TEXT(((Table1[[#This Row],[deadline]]/60/60)/24)+DATE(1970,1,1),"mmm")</f>
        <v>Mar</v>
      </c>
      <c r="K3550" s="14" t="str">
        <f>TEXT(((Table1[[#This Row],[deadline]]/60/60)/24)+DATE(1970,1,1),"yyyy")</f>
        <v>2016</v>
      </c>
      <c r="L3550">
        <v>1455230214</v>
      </c>
      <c r="M3550">
        <f>((Table1[[#This Row],[launched_at]]/60/60)/24)+DATE(1970,1,1)+(-5/24)</f>
        <v>42411.733958333331</v>
      </c>
      <c r="N3550" t="b">
        <v>0</v>
      </c>
      <c r="O3550">
        <v>13</v>
      </c>
      <c r="P3550" t="b">
        <v>1</v>
      </c>
      <c r="Q3550" t="s">
        <v>8271</v>
      </c>
      <c r="R3550" s="5">
        <f>Table1[[#This Row],[pledged]]/D3550</f>
        <v>1.019047619047619</v>
      </c>
      <c r="S3550" s="6">
        <f>IFERROR(Table1[[#This Row],[pledged]]/Table1[[#This Row],[backers_count]],0)</f>
        <v>164.61538461538461</v>
      </c>
      <c r="T3550" s="5" t="s">
        <v>8317</v>
      </c>
      <c r="U3550" s="5" t="s">
        <v>8318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 t="str">
        <f>TEXT(((Table1[[#This Row],[deadline]]/60/60)/24)+DATE(1970,1,1),"mmm")</f>
        <v>Sep</v>
      </c>
      <c r="K3551" s="14" t="str">
        <f>TEXT(((Table1[[#This Row],[deadline]]/60/60)/24)+DATE(1970,1,1),"yyyy")</f>
        <v>2015</v>
      </c>
      <c r="L3551">
        <v>1438939673</v>
      </c>
      <c r="M3551">
        <f>((Table1[[#This Row],[launched_at]]/60/60)/24)+DATE(1970,1,1)+(-5/24)</f>
        <v>42223.186030092591</v>
      </c>
      <c r="N3551" t="b">
        <v>0</v>
      </c>
      <c r="O3551">
        <v>42</v>
      </c>
      <c r="P3551" t="b">
        <v>1</v>
      </c>
      <c r="Q3551" t="s">
        <v>8271</v>
      </c>
      <c r="R3551" s="5">
        <f>Table1[[#This Row],[pledged]]/D3551</f>
        <v>1.02</v>
      </c>
      <c r="S3551" s="6">
        <f>IFERROR(Table1[[#This Row],[pledged]]/Table1[[#This Row],[backers_count]],0)</f>
        <v>24.285714285714285</v>
      </c>
      <c r="T3551" s="5" t="s">
        <v>8317</v>
      </c>
      <c r="U3551" s="5" t="s">
        <v>8318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 t="str">
        <f>TEXT(((Table1[[#This Row],[deadline]]/60/60)/24)+DATE(1970,1,1),"mmm")</f>
        <v>May</v>
      </c>
      <c r="K3552" s="14" t="str">
        <f>TEXT(((Table1[[#This Row],[deadline]]/60/60)/24)+DATE(1970,1,1),"yyyy")</f>
        <v>2016</v>
      </c>
      <c r="L3552">
        <v>1459632398</v>
      </c>
      <c r="M3552">
        <f>((Table1[[#This Row],[launched_at]]/60/60)/24)+DATE(1970,1,1)+(-5/24)</f>
        <v>42462.685162037036</v>
      </c>
      <c r="N3552" t="b">
        <v>0</v>
      </c>
      <c r="O3552">
        <v>64</v>
      </c>
      <c r="P3552" t="b">
        <v>1</v>
      </c>
      <c r="Q3552" t="s">
        <v>8271</v>
      </c>
      <c r="R3552" s="5">
        <f>Table1[[#This Row],[pledged]]/D3552</f>
        <v>1.048</v>
      </c>
      <c r="S3552" s="6">
        <f>IFERROR(Table1[[#This Row],[pledged]]/Table1[[#This Row],[backers_count]],0)</f>
        <v>40.9375</v>
      </c>
      <c r="T3552" s="5" t="s">
        <v>8317</v>
      </c>
      <c r="U3552" s="5" t="s">
        <v>8318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 t="str">
        <f>TEXT(((Table1[[#This Row],[deadline]]/60/60)/24)+DATE(1970,1,1),"mmm")</f>
        <v>May</v>
      </c>
      <c r="K3553" s="14" t="str">
        <f>TEXT(((Table1[[#This Row],[deadline]]/60/60)/24)+DATE(1970,1,1),"yyyy")</f>
        <v>2014</v>
      </c>
      <c r="L3553">
        <v>1398342170</v>
      </c>
      <c r="M3553">
        <f>((Table1[[#This Row],[launched_at]]/60/60)/24)+DATE(1970,1,1)+(-5/24)</f>
        <v>41753.307523148142</v>
      </c>
      <c r="N3553" t="b">
        <v>0</v>
      </c>
      <c r="O3553">
        <v>25</v>
      </c>
      <c r="P3553" t="b">
        <v>1</v>
      </c>
      <c r="Q3553" t="s">
        <v>8271</v>
      </c>
      <c r="R3553" s="5">
        <f>Table1[[#This Row],[pledged]]/D3553</f>
        <v>1.0183333333333333</v>
      </c>
      <c r="S3553" s="6">
        <f>IFERROR(Table1[[#This Row],[pledged]]/Table1[[#This Row],[backers_count]],0)</f>
        <v>61.1</v>
      </c>
      <c r="T3553" s="5" t="s">
        <v>8317</v>
      </c>
      <c r="U3553" s="5" t="s">
        <v>8318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 t="str">
        <f>TEXT(((Table1[[#This Row],[deadline]]/60/60)/24)+DATE(1970,1,1),"mmm")</f>
        <v>Jun</v>
      </c>
      <c r="K3554" s="14" t="str">
        <f>TEXT(((Table1[[#This Row],[deadline]]/60/60)/24)+DATE(1970,1,1),"yyyy")</f>
        <v>2014</v>
      </c>
      <c r="L3554">
        <v>1401372324</v>
      </c>
      <c r="M3554">
        <f>((Table1[[#This Row],[launched_at]]/60/60)/24)+DATE(1970,1,1)+(-5/24)</f>
        <v>41788.378749999996</v>
      </c>
      <c r="N3554" t="b">
        <v>0</v>
      </c>
      <c r="O3554">
        <v>20</v>
      </c>
      <c r="P3554" t="b">
        <v>1</v>
      </c>
      <c r="Q3554" t="s">
        <v>8271</v>
      </c>
      <c r="R3554" s="5">
        <f>Table1[[#This Row],[pledged]]/D3554</f>
        <v>1</v>
      </c>
      <c r="S3554" s="6">
        <f>IFERROR(Table1[[#This Row],[pledged]]/Table1[[#This Row],[backers_count]],0)</f>
        <v>38.65</v>
      </c>
      <c r="T3554" s="5" t="s">
        <v>8317</v>
      </c>
      <c r="U3554" s="5" t="s">
        <v>8318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 t="str">
        <f>TEXT(((Table1[[#This Row],[deadline]]/60/60)/24)+DATE(1970,1,1),"mmm")</f>
        <v>Aug</v>
      </c>
      <c r="K3555" s="14" t="str">
        <f>TEXT(((Table1[[#This Row],[deadline]]/60/60)/24)+DATE(1970,1,1),"yyyy")</f>
        <v>2015</v>
      </c>
      <c r="L3555">
        <v>1436575280</v>
      </c>
      <c r="M3555">
        <f>((Table1[[#This Row],[launched_at]]/60/60)/24)+DATE(1970,1,1)+(-5/24)</f>
        <v>42195.820370370369</v>
      </c>
      <c r="N3555" t="b">
        <v>0</v>
      </c>
      <c r="O3555">
        <v>104</v>
      </c>
      <c r="P3555" t="b">
        <v>1</v>
      </c>
      <c r="Q3555" t="s">
        <v>8271</v>
      </c>
      <c r="R3555" s="5">
        <f>Table1[[#This Row],[pledged]]/D3555</f>
        <v>1.0627272727272727</v>
      </c>
      <c r="S3555" s="6">
        <f>IFERROR(Table1[[#This Row],[pledged]]/Table1[[#This Row],[backers_count]],0)</f>
        <v>56.20192307692308</v>
      </c>
      <c r="T3555" s="5" t="s">
        <v>8317</v>
      </c>
      <c r="U3555" s="5" t="s">
        <v>8318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 t="str">
        <f>TEXT(((Table1[[#This Row],[deadline]]/60/60)/24)+DATE(1970,1,1),"mmm")</f>
        <v>Feb</v>
      </c>
      <c r="K3556" s="14" t="str">
        <f>TEXT(((Table1[[#This Row],[deadline]]/60/60)/24)+DATE(1970,1,1),"yyyy")</f>
        <v>2015</v>
      </c>
      <c r="L3556">
        <v>1421025159</v>
      </c>
      <c r="M3556">
        <f>((Table1[[#This Row],[launched_at]]/60/60)/24)+DATE(1970,1,1)+(-5/24)</f>
        <v>42015.842118055552</v>
      </c>
      <c r="N3556" t="b">
        <v>0</v>
      </c>
      <c r="O3556">
        <v>53</v>
      </c>
      <c r="P3556" t="b">
        <v>1</v>
      </c>
      <c r="Q3556" t="s">
        <v>8271</v>
      </c>
      <c r="R3556" s="5">
        <f>Table1[[#This Row],[pledged]]/D3556</f>
        <v>1.1342219999999998</v>
      </c>
      <c r="S3556" s="6">
        <f>IFERROR(Table1[[#This Row],[pledged]]/Table1[[#This Row],[backers_count]],0)</f>
        <v>107.00207547169811</v>
      </c>
      <c r="T3556" s="5" t="s">
        <v>8317</v>
      </c>
      <c r="U3556" s="5" t="s">
        <v>8318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 t="str">
        <f>TEXT(((Table1[[#This Row],[deadline]]/60/60)/24)+DATE(1970,1,1),"mmm")</f>
        <v>Nov</v>
      </c>
      <c r="K3557" s="14" t="str">
        <f>TEXT(((Table1[[#This Row],[deadline]]/60/60)/24)+DATE(1970,1,1),"yyyy")</f>
        <v>2016</v>
      </c>
      <c r="L3557">
        <v>1476786994</v>
      </c>
      <c r="M3557">
        <f>((Table1[[#This Row],[launched_at]]/60/60)/24)+DATE(1970,1,1)+(-5/24)</f>
        <v>42661.233726851853</v>
      </c>
      <c r="N3557" t="b">
        <v>0</v>
      </c>
      <c r="O3557">
        <v>14</v>
      </c>
      <c r="P3557" t="b">
        <v>1</v>
      </c>
      <c r="Q3557" t="s">
        <v>8271</v>
      </c>
      <c r="R3557" s="5">
        <f>Table1[[#This Row],[pledged]]/D3557</f>
        <v>1</v>
      </c>
      <c r="S3557" s="6">
        <f>IFERROR(Table1[[#This Row],[pledged]]/Table1[[#This Row],[backers_count]],0)</f>
        <v>171.42857142857142</v>
      </c>
      <c r="T3557" s="5" t="s">
        <v>8317</v>
      </c>
      <c r="U3557" s="5" t="s">
        <v>8318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 t="str">
        <f>TEXT(((Table1[[#This Row],[deadline]]/60/60)/24)+DATE(1970,1,1),"mmm")</f>
        <v>Aug</v>
      </c>
      <c r="K3558" s="14" t="str">
        <f>TEXT(((Table1[[#This Row],[deadline]]/60/60)/24)+DATE(1970,1,1),"yyyy")</f>
        <v>2014</v>
      </c>
      <c r="L3558">
        <v>1403105724</v>
      </c>
      <c r="M3558">
        <f>((Table1[[#This Row],[launched_at]]/60/60)/24)+DATE(1970,1,1)+(-5/24)</f>
        <v>41808.441249999996</v>
      </c>
      <c r="N3558" t="b">
        <v>0</v>
      </c>
      <c r="O3558">
        <v>20</v>
      </c>
      <c r="P3558" t="b">
        <v>1</v>
      </c>
      <c r="Q3558" t="s">
        <v>8271</v>
      </c>
      <c r="R3558" s="5">
        <f>Table1[[#This Row],[pledged]]/D3558</f>
        <v>1.0045454545454546</v>
      </c>
      <c r="S3558" s="6">
        <f>IFERROR(Table1[[#This Row],[pledged]]/Table1[[#This Row],[backers_count]],0)</f>
        <v>110.5</v>
      </c>
      <c r="T3558" s="5" t="s">
        <v>8317</v>
      </c>
      <c r="U3558" s="5" t="s">
        <v>8318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 t="str">
        <f>TEXT(((Table1[[#This Row],[deadline]]/60/60)/24)+DATE(1970,1,1),"mmm")</f>
        <v>May</v>
      </c>
      <c r="K3559" s="14" t="str">
        <f>TEXT(((Table1[[#This Row],[deadline]]/60/60)/24)+DATE(1970,1,1),"yyyy")</f>
        <v>2014</v>
      </c>
      <c r="L3559">
        <v>1396334311</v>
      </c>
      <c r="M3559">
        <f>((Table1[[#This Row],[launched_at]]/60/60)/24)+DATE(1970,1,1)+(-5/24)</f>
        <v>41730.068414351852</v>
      </c>
      <c r="N3559" t="b">
        <v>0</v>
      </c>
      <c r="O3559">
        <v>558</v>
      </c>
      <c r="P3559" t="b">
        <v>1</v>
      </c>
      <c r="Q3559" t="s">
        <v>8271</v>
      </c>
      <c r="R3559" s="5">
        <f>Table1[[#This Row],[pledged]]/D3559</f>
        <v>1.0003599999999999</v>
      </c>
      <c r="S3559" s="6">
        <f>IFERROR(Table1[[#This Row],[pledged]]/Table1[[#This Row],[backers_count]],0)</f>
        <v>179.27598566308242</v>
      </c>
      <c r="T3559" s="5" t="s">
        <v>8317</v>
      </c>
      <c r="U3559" s="5" t="s">
        <v>8318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 t="str">
        <f>TEXT(((Table1[[#This Row],[deadline]]/60/60)/24)+DATE(1970,1,1),"mmm")</f>
        <v>Jun</v>
      </c>
      <c r="K3560" s="14" t="str">
        <f>TEXT(((Table1[[#This Row],[deadline]]/60/60)/24)+DATE(1970,1,1),"yyyy")</f>
        <v>2015</v>
      </c>
      <c r="L3560">
        <v>1431718575</v>
      </c>
      <c r="M3560">
        <f>((Table1[[#This Row],[launched_at]]/60/60)/24)+DATE(1970,1,1)+(-5/24)</f>
        <v>42139.608506944445</v>
      </c>
      <c r="N3560" t="b">
        <v>0</v>
      </c>
      <c r="O3560">
        <v>22</v>
      </c>
      <c r="P3560" t="b">
        <v>1</v>
      </c>
      <c r="Q3560" t="s">
        <v>8271</v>
      </c>
      <c r="R3560" s="5">
        <f>Table1[[#This Row],[pledged]]/D3560</f>
        <v>1.44</v>
      </c>
      <c r="S3560" s="6">
        <f>IFERROR(Table1[[#This Row],[pledged]]/Table1[[#This Row],[backers_count]],0)</f>
        <v>22.90909090909091</v>
      </c>
      <c r="T3560" s="5" t="s">
        <v>8317</v>
      </c>
      <c r="U3560" s="5" t="s">
        <v>8318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 t="str">
        <f>TEXT(((Table1[[#This Row],[deadline]]/60/60)/24)+DATE(1970,1,1),"mmm")</f>
        <v>Jul</v>
      </c>
      <c r="K3561" s="14" t="str">
        <f>TEXT(((Table1[[#This Row],[deadline]]/60/60)/24)+DATE(1970,1,1),"yyyy")</f>
        <v>2015</v>
      </c>
      <c r="L3561">
        <v>1436408308</v>
      </c>
      <c r="M3561">
        <f>((Table1[[#This Row],[launched_at]]/60/60)/24)+DATE(1970,1,1)+(-5/24)</f>
        <v>42193.887824074067</v>
      </c>
      <c r="N3561" t="b">
        <v>0</v>
      </c>
      <c r="O3561">
        <v>24</v>
      </c>
      <c r="P3561" t="b">
        <v>1</v>
      </c>
      <c r="Q3561" t="s">
        <v>8271</v>
      </c>
      <c r="R3561" s="5">
        <f>Table1[[#This Row],[pledged]]/D3561</f>
        <v>1.0349999999999999</v>
      </c>
      <c r="S3561" s="6">
        <f>IFERROR(Table1[[#This Row],[pledged]]/Table1[[#This Row],[backers_count]],0)</f>
        <v>43.125</v>
      </c>
      <c r="T3561" s="5" t="s">
        <v>8317</v>
      </c>
      <c r="U3561" s="5" t="s">
        <v>8318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 t="str">
        <f>TEXT(((Table1[[#This Row],[deadline]]/60/60)/24)+DATE(1970,1,1),"mmm")</f>
        <v>May</v>
      </c>
      <c r="K3562" s="14" t="str">
        <f>TEXT(((Table1[[#This Row],[deadline]]/60/60)/24)+DATE(1970,1,1),"yyyy")</f>
        <v>2015</v>
      </c>
      <c r="L3562">
        <v>1429651266</v>
      </c>
      <c r="M3562">
        <f>((Table1[[#This Row],[launched_at]]/60/60)/24)+DATE(1970,1,1)+(-5/24)</f>
        <v>42115.681319444448</v>
      </c>
      <c r="N3562" t="b">
        <v>0</v>
      </c>
      <c r="O3562">
        <v>74</v>
      </c>
      <c r="P3562" t="b">
        <v>1</v>
      </c>
      <c r="Q3562" t="s">
        <v>8271</v>
      </c>
      <c r="R3562" s="5">
        <f>Table1[[#This Row],[pledged]]/D3562</f>
        <v>1.0843750000000001</v>
      </c>
      <c r="S3562" s="6">
        <f>IFERROR(Table1[[#This Row],[pledged]]/Table1[[#This Row],[backers_count]],0)</f>
        <v>46.891891891891895</v>
      </c>
      <c r="T3562" s="5" t="s">
        <v>8317</v>
      </c>
      <c r="U3562" s="5" t="s">
        <v>8318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 t="str">
        <f>TEXT(((Table1[[#This Row],[deadline]]/60/60)/24)+DATE(1970,1,1),"mmm")</f>
        <v>Aug</v>
      </c>
      <c r="K3563" s="14" t="str">
        <f>TEXT(((Table1[[#This Row],[deadline]]/60/60)/24)+DATE(1970,1,1),"yyyy")</f>
        <v>2015</v>
      </c>
      <c r="L3563">
        <v>1437236378</v>
      </c>
      <c r="M3563">
        <f>((Table1[[#This Row],[launched_at]]/60/60)/24)+DATE(1970,1,1)+(-5/24)</f>
        <v>42203.471967592595</v>
      </c>
      <c r="N3563" t="b">
        <v>0</v>
      </c>
      <c r="O3563">
        <v>54</v>
      </c>
      <c r="P3563" t="b">
        <v>1</v>
      </c>
      <c r="Q3563" t="s">
        <v>8271</v>
      </c>
      <c r="R3563" s="5">
        <f>Table1[[#This Row],[pledged]]/D3563</f>
        <v>1.024</v>
      </c>
      <c r="S3563" s="6">
        <f>IFERROR(Table1[[#This Row],[pledged]]/Table1[[#This Row],[backers_count]],0)</f>
        <v>47.407407407407405</v>
      </c>
      <c r="T3563" s="5" t="s">
        <v>8317</v>
      </c>
      <c r="U3563" s="5" t="s">
        <v>8318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 t="str">
        <f>TEXT(((Table1[[#This Row],[deadline]]/60/60)/24)+DATE(1970,1,1),"mmm")</f>
        <v>Mar</v>
      </c>
      <c r="K3564" s="14" t="str">
        <f>TEXT(((Table1[[#This Row],[deadline]]/60/60)/24)+DATE(1970,1,1),"yyyy")</f>
        <v>2016</v>
      </c>
      <c r="L3564">
        <v>1457115427</v>
      </c>
      <c r="M3564">
        <f>((Table1[[#This Row],[launched_at]]/60/60)/24)+DATE(1970,1,1)+(-5/24)</f>
        <v>42433.553553240738</v>
      </c>
      <c r="N3564" t="b">
        <v>0</v>
      </c>
      <c r="O3564">
        <v>31</v>
      </c>
      <c r="P3564" t="b">
        <v>1</v>
      </c>
      <c r="Q3564" t="s">
        <v>8271</v>
      </c>
      <c r="R3564" s="5">
        <f>Table1[[#This Row],[pledged]]/D3564</f>
        <v>1.4888888888888889</v>
      </c>
      <c r="S3564" s="6">
        <f>IFERROR(Table1[[#This Row],[pledged]]/Table1[[#This Row],[backers_count]],0)</f>
        <v>15.129032258064516</v>
      </c>
      <c r="T3564" s="5" t="s">
        <v>8317</v>
      </c>
      <c r="U3564" s="5" t="s">
        <v>8318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 t="str">
        <f>TEXT(((Table1[[#This Row],[deadline]]/60/60)/24)+DATE(1970,1,1),"mmm")</f>
        <v>Aug</v>
      </c>
      <c r="K3565" s="14" t="str">
        <f>TEXT(((Table1[[#This Row],[deadline]]/60/60)/24)+DATE(1970,1,1),"yyyy")</f>
        <v>2016</v>
      </c>
      <c r="L3565">
        <v>1467648456</v>
      </c>
      <c r="M3565">
        <f>((Table1[[#This Row],[launched_at]]/60/60)/24)+DATE(1970,1,1)+(-5/24)</f>
        <v>42555.46361111111</v>
      </c>
      <c r="N3565" t="b">
        <v>0</v>
      </c>
      <c r="O3565">
        <v>25</v>
      </c>
      <c r="P3565" t="b">
        <v>1</v>
      </c>
      <c r="Q3565" t="s">
        <v>8271</v>
      </c>
      <c r="R3565" s="5">
        <f>Table1[[#This Row],[pledged]]/D3565</f>
        <v>1.0549000000000002</v>
      </c>
      <c r="S3565" s="6">
        <f>IFERROR(Table1[[#This Row],[pledged]]/Table1[[#This Row],[backers_count]],0)</f>
        <v>21.098000000000003</v>
      </c>
      <c r="T3565" s="5" t="s">
        <v>8317</v>
      </c>
      <c r="U3565" s="5" t="s">
        <v>8318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 t="str">
        <f>TEXT(((Table1[[#This Row],[deadline]]/60/60)/24)+DATE(1970,1,1),"mmm")</f>
        <v>Oct</v>
      </c>
      <c r="K3566" s="14" t="str">
        <f>TEXT(((Table1[[#This Row],[deadline]]/60/60)/24)+DATE(1970,1,1),"yyyy")</f>
        <v>2015</v>
      </c>
      <c r="L3566">
        <v>1440082649</v>
      </c>
      <c r="M3566">
        <f>((Table1[[#This Row],[launched_at]]/60/60)/24)+DATE(1970,1,1)+(-5/24)</f>
        <v>42236.414918981485</v>
      </c>
      <c r="N3566" t="b">
        <v>0</v>
      </c>
      <c r="O3566">
        <v>17</v>
      </c>
      <c r="P3566" t="b">
        <v>1</v>
      </c>
      <c r="Q3566" t="s">
        <v>8271</v>
      </c>
      <c r="R3566" s="5">
        <f>Table1[[#This Row],[pledged]]/D3566</f>
        <v>1.0049999999999999</v>
      </c>
      <c r="S3566" s="6">
        <f>IFERROR(Table1[[#This Row],[pledged]]/Table1[[#This Row],[backers_count]],0)</f>
        <v>59.117647058823529</v>
      </c>
      <c r="T3566" s="5" t="s">
        <v>8317</v>
      </c>
      <c r="U3566" s="5" t="s">
        <v>8318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 t="str">
        <f>TEXT(((Table1[[#This Row],[deadline]]/60/60)/24)+DATE(1970,1,1),"mmm")</f>
        <v>Dec</v>
      </c>
      <c r="K3567" s="14" t="str">
        <f>TEXT(((Table1[[#This Row],[deadline]]/60/60)/24)+DATE(1970,1,1),"yyyy")</f>
        <v>2014</v>
      </c>
      <c r="L3567">
        <v>1417456208</v>
      </c>
      <c r="M3567">
        <f>((Table1[[#This Row],[launched_at]]/60/60)/24)+DATE(1970,1,1)+(-5/24)</f>
        <v>41974.534814814811</v>
      </c>
      <c r="N3567" t="b">
        <v>0</v>
      </c>
      <c r="O3567">
        <v>12</v>
      </c>
      <c r="P3567" t="b">
        <v>1</v>
      </c>
      <c r="Q3567" t="s">
        <v>8271</v>
      </c>
      <c r="R3567" s="5">
        <f>Table1[[#This Row],[pledged]]/D3567</f>
        <v>1.3055555555555556</v>
      </c>
      <c r="S3567" s="6">
        <f>IFERROR(Table1[[#This Row],[pledged]]/Table1[[#This Row],[backers_count]],0)</f>
        <v>97.916666666666671</v>
      </c>
      <c r="T3567" s="5" t="s">
        <v>8317</v>
      </c>
      <c r="U3567" s="5" t="s">
        <v>8318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 t="str">
        <f>TEXT(((Table1[[#This Row],[deadline]]/60/60)/24)+DATE(1970,1,1),"mmm")</f>
        <v>Jan</v>
      </c>
      <c r="K3568" s="14" t="str">
        <f>TEXT(((Table1[[#This Row],[deadline]]/60/60)/24)+DATE(1970,1,1),"yyyy")</f>
        <v>2015</v>
      </c>
      <c r="L3568">
        <v>1419423083</v>
      </c>
      <c r="M3568">
        <f>((Table1[[#This Row],[launched_at]]/60/60)/24)+DATE(1970,1,1)+(-5/24)</f>
        <v>41997.299571759257</v>
      </c>
      <c r="N3568" t="b">
        <v>0</v>
      </c>
      <c r="O3568">
        <v>38</v>
      </c>
      <c r="P3568" t="b">
        <v>1</v>
      </c>
      <c r="Q3568" t="s">
        <v>8271</v>
      </c>
      <c r="R3568" s="5">
        <f>Table1[[#This Row],[pledged]]/D3568</f>
        <v>1.0475000000000001</v>
      </c>
      <c r="S3568" s="6">
        <f>IFERROR(Table1[[#This Row],[pledged]]/Table1[[#This Row],[backers_count]],0)</f>
        <v>55.131578947368418</v>
      </c>
      <c r="T3568" s="5" t="s">
        <v>8317</v>
      </c>
      <c r="U3568" s="5" t="s">
        <v>8318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 t="str">
        <f>TEXT(((Table1[[#This Row],[deadline]]/60/60)/24)+DATE(1970,1,1),"mmm")</f>
        <v>Jun</v>
      </c>
      <c r="K3569" s="14" t="str">
        <f>TEXT(((Table1[[#This Row],[deadline]]/60/60)/24)+DATE(1970,1,1),"yyyy")</f>
        <v>2015</v>
      </c>
      <c r="L3569">
        <v>1431372444</v>
      </c>
      <c r="M3569">
        <f>((Table1[[#This Row],[launched_at]]/60/60)/24)+DATE(1970,1,1)+(-5/24)</f>
        <v>42135.602361111109</v>
      </c>
      <c r="N3569" t="b">
        <v>0</v>
      </c>
      <c r="O3569">
        <v>41</v>
      </c>
      <c r="P3569" t="b">
        <v>1</v>
      </c>
      <c r="Q3569" t="s">
        <v>8271</v>
      </c>
      <c r="R3569" s="5">
        <f>Table1[[#This Row],[pledged]]/D3569</f>
        <v>1.0880000000000001</v>
      </c>
      <c r="S3569" s="6">
        <f>IFERROR(Table1[[#This Row],[pledged]]/Table1[[#This Row],[backers_count]],0)</f>
        <v>26.536585365853657</v>
      </c>
      <c r="T3569" s="5" t="s">
        <v>8317</v>
      </c>
      <c r="U3569" s="5" t="s">
        <v>8318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 t="str">
        <f>TEXT(((Table1[[#This Row],[deadline]]/60/60)/24)+DATE(1970,1,1),"mmm")</f>
        <v>Sep</v>
      </c>
      <c r="K3570" s="14" t="str">
        <f>TEXT(((Table1[[#This Row],[deadline]]/60/60)/24)+DATE(1970,1,1),"yyyy")</f>
        <v>2014</v>
      </c>
      <c r="L3570">
        <v>1408383994</v>
      </c>
      <c r="M3570">
        <f>((Table1[[#This Row],[launched_at]]/60/60)/24)+DATE(1970,1,1)+(-5/24)</f>
        <v>41869.532337962963</v>
      </c>
      <c r="N3570" t="b">
        <v>0</v>
      </c>
      <c r="O3570">
        <v>19</v>
      </c>
      <c r="P3570" t="b">
        <v>1</v>
      </c>
      <c r="Q3570" t="s">
        <v>8271</v>
      </c>
      <c r="R3570" s="5">
        <f>Table1[[#This Row],[pledged]]/D3570</f>
        <v>1.1100000000000001</v>
      </c>
      <c r="S3570" s="6">
        <f>IFERROR(Table1[[#This Row],[pledged]]/Table1[[#This Row],[backers_count]],0)</f>
        <v>58.421052631578945</v>
      </c>
      <c r="T3570" s="5" t="s">
        <v>8317</v>
      </c>
      <c r="U3570" s="5" t="s">
        <v>8318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 t="str">
        <f>TEXT(((Table1[[#This Row],[deadline]]/60/60)/24)+DATE(1970,1,1),"mmm")</f>
        <v>Jan</v>
      </c>
      <c r="K3571" s="14" t="str">
        <f>TEXT(((Table1[[#This Row],[deadline]]/60/60)/24)+DATE(1970,1,1),"yyyy")</f>
        <v>2015</v>
      </c>
      <c r="L3571">
        <v>1418142696</v>
      </c>
      <c r="M3571">
        <f>((Table1[[#This Row],[launched_at]]/60/60)/24)+DATE(1970,1,1)+(-5/24)</f>
        <v>41982.480277777773</v>
      </c>
      <c r="N3571" t="b">
        <v>0</v>
      </c>
      <c r="O3571">
        <v>41</v>
      </c>
      <c r="P3571" t="b">
        <v>1</v>
      </c>
      <c r="Q3571" t="s">
        <v>8271</v>
      </c>
      <c r="R3571" s="5">
        <f>Table1[[#This Row],[pledged]]/D3571</f>
        <v>1.0047999999999999</v>
      </c>
      <c r="S3571" s="6">
        <f>IFERROR(Table1[[#This Row],[pledged]]/Table1[[#This Row],[backers_count]],0)</f>
        <v>122.53658536585365</v>
      </c>
      <c r="T3571" s="5" t="s">
        <v>8317</v>
      </c>
      <c r="U3571" s="5" t="s">
        <v>8318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 t="str">
        <f>TEXT(((Table1[[#This Row],[deadline]]/60/60)/24)+DATE(1970,1,1),"mmm")</f>
        <v>Dec</v>
      </c>
      <c r="K3572" s="14" t="str">
        <f>TEXT(((Table1[[#This Row],[deadline]]/60/60)/24)+DATE(1970,1,1),"yyyy")</f>
        <v>2014</v>
      </c>
      <c r="L3572">
        <v>1417593483</v>
      </c>
      <c r="M3572">
        <f>((Table1[[#This Row],[launched_at]]/60/60)/24)+DATE(1970,1,1)+(-5/24)</f>
        <v>41976.123645833337</v>
      </c>
      <c r="N3572" t="b">
        <v>0</v>
      </c>
      <c r="O3572">
        <v>26</v>
      </c>
      <c r="P3572" t="b">
        <v>1</v>
      </c>
      <c r="Q3572" t="s">
        <v>8271</v>
      </c>
      <c r="R3572" s="5">
        <f>Table1[[#This Row],[pledged]]/D3572</f>
        <v>1.1435</v>
      </c>
      <c r="S3572" s="6">
        <f>IFERROR(Table1[[#This Row],[pledged]]/Table1[[#This Row],[backers_count]],0)</f>
        <v>87.961538461538467</v>
      </c>
      <c r="T3572" s="5" t="s">
        <v>8317</v>
      </c>
      <c r="U3572" s="5" t="s">
        <v>8318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 t="str">
        <f>TEXT(((Table1[[#This Row],[deadline]]/60/60)/24)+DATE(1970,1,1),"mmm")</f>
        <v>Oct</v>
      </c>
      <c r="K3573" s="14" t="str">
        <f>TEXT(((Table1[[#This Row],[deadline]]/60/60)/24)+DATE(1970,1,1),"yyyy")</f>
        <v>2014</v>
      </c>
      <c r="L3573">
        <v>1412109413</v>
      </c>
      <c r="M3573">
        <f>((Table1[[#This Row],[launched_at]]/60/60)/24)+DATE(1970,1,1)+(-5/24)</f>
        <v>41912.650613425925</v>
      </c>
      <c r="N3573" t="b">
        <v>0</v>
      </c>
      <c r="O3573">
        <v>25</v>
      </c>
      <c r="P3573" t="b">
        <v>1</v>
      </c>
      <c r="Q3573" t="s">
        <v>8271</v>
      </c>
      <c r="R3573" s="5">
        <f>Table1[[#This Row],[pledged]]/D3573</f>
        <v>1.2206666666666666</v>
      </c>
      <c r="S3573" s="6">
        <f>IFERROR(Table1[[#This Row],[pledged]]/Table1[[#This Row],[backers_count]],0)</f>
        <v>73.239999999999995</v>
      </c>
      <c r="T3573" s="5" t="s">
        <v>8317</v>
      </c>
      <c r="U3573" s="5" t="s">
        <v>8318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 t="str">
        <f>TEXT(((Table1[[#This Row],[deadline]]/60/60)/24)+DATE(1970,1,1),"mmm")</f>
        <v>Jun</v>
      </c>
      <c r="K3574" s="14" t="str">
        <f>TEXT(((Table1[[#This Row],[deadline]]/60/60)/24)+DATE(1970,1,1),"yyyy")</f>
        <v>2015</v>
      </c>
      <c r="L3574">
        <v>1432302082</v>
      </c>
      <c r="M3574">
        <f>((Table1[[#This Row],[launched_at]]/60/60)/24)+DATE(1970,1,1)+(-5/24)</f>
        <v>42146.36206018518</v>
      </c>
      <c r="N3574" t="b">
        <v>0</v>
      </c>
      <c r="O3574">
        <v>9</v>
      </c>
      <c r="P3574" t="b">
        <v>1</v>
      </c>
      <c r="Q3574" t="s">
        <v>8271</v>
      </c>
      <c r="R3574" s="5">
        <f>Table1[[#This Row],[pledged]]/D3574</f>
        <v>1</v>
      </c>
      <c r="S3574" s="6">
        <f>IFERROR(Table1[[#This Row],[pledged]]/Table1[[#This Row],[backers_count]],0)</f>
        <v>55.555555555555557</v>
      </c>
      <c r="T3574" s="5" t="s">
        <v>8317</v>
      </c>
      <c r="U3574" s="5" t="s">
        <v>8318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 t="str">
        <f>TEXT(((Table1[[#This Row],[deadline]]/60/60)/24)+DATE(1970,1,1),"mmm")</f>
        <v>Nov</v>
      </c>
      <c r="K3575" s="14" t="str">
        <f>TEXT(((Table1[[#This Row],[deadline]]/60/60)/24)+DATE(1970,1,1),"yyyy")</f>
        <v>2014</v>
      </c>
      <c r="L3575">
        <v>1412845246</v>
      </c>
      <c r="M3575">
        <f>((Table1[[#This Row],[launched_at]]/60/60)/24)+DATE(1970,1,1)+(-5/24)</f>
        <v>41921.167199074072</v>
      </c>
      <c r="N3575" t="b">
        <v>0</v>
      </c>
      <c r="O3575">
        <v>78</v>
      </c>
      <c r="P3575" t="b">
        <v>1</v>
      </c>
      <c r="Q3575" t="s">
        <v>8271</v>
      </c>
      <c r="R3575" s="5">
        <f>Table1[[#This Row],[pledged]]/D3575</f>
        <v>1.028</v>
      </c>
      <c r="S3575" s="6">
        <f>IFERROR(Table1[[#This Row],[pledged]]/Table1[[#This Row],[backers_count]],0)</f>
        <v>39.53846153846154</v>
      </c>
      <c r="T3575" s="5" t="s">
        <v>8317</v>
      </c>
      <c r="U3575" s="5" t="s">
        <v>8318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 t="str">
        <f>TEXT(((Table1[[#This Row],[deadline]]/60/60)/24)+DATE(1970,1,1),"mmm")</f>
        <v>Nov</v>
      </c>
      <c r="K3576" s="14" t="str">
        <f>TEXT(((Table1[[#This Row],[deadline]]/60/60)/24)+DATE(1970,1,1),"yyyy")</f>
        <v>2014</v>
      </c>
      <c r="L3576">
        <v>1413326248</v>
      </c>
      <c r="M3576">
        <f>((Table1[[#This Row],[launched_at]]/60/60)/24)+DATE(1970,1,1)+(-5/24)</f>
        <v>41926.734351851846</v>
      </c>
      <c r="N3576" t="b">
        <v>0</v>
      </c>
      <c r="O3576">
        <v>45</v>
      </c>
      <c r="P3576" t="b">
        <v>1</v>
      </c>
      <c r="Q3576" t="s">
        <v>8271</v>
      </c>
      <c r="R3576" s="5">
        <f>Table1[[#This Row],[pledged]]/D3576</f>
        <v>1.0612068965517241</v>
      </c>
      <c r="S3576" s="6">
        <f>IFERROR(Table1[[#This Row],[pledged]]/Table1[[#This Row],[backers_count]],0)</f>
        <v>136.77777777777777</v>
      </c>
      <c r="T3576" s="5" t="s">
        <v>8317</v>
      </c>
      <c r="U3576" s="5" t="s">
        <v>8318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 t="str">
        <f>TEXT(((Table1[[#This Row],[deadline]]/60/60)/24)+DATE(1970,1,1),"mmm")</f>
        <v>Aug</v>
      </c>
      <c r="K3577" s="14" t="str">
        <f>TEXT(((Table1[[#This Row],[deadline]]/60/60)/24)+DATE(1970,1,1),"yyyy")</f>
        <v>2016</v>
      </c>
      <c r="L3577">
        <v>1468176527</v>
      </c>
      <c r="M3577">
        <f>((Table1[[#This Row],[launched_at]]/60/60)/24)+DATE(1970,1,1)+(-5/24)</f>
        <v>42561.575543981475</v>
      </c>
      <c r="N3577" t="b">
        <v>0</v>
      </c>
      <c r="O3577">
        <v>102</v>
      </c>
      <c r="P3577" t="b">
        <v>1</v>
      </c>
      <c r="Q3577" t="s">
        <v>8271</v>
      </c>
      <c r="R3577" s="5">
        <f>Table1[[#This Row],[pledged]]/D3577</f>
        <v>1.0133000000000001</v>
      </c>
      <c r="S3577" s="6">
        <f>IFERROR(Table1[[#This Row],[pledged]]/Table1[[#This Row],[backers_count]],0)</f>
        <v>99.343137254901961</v>
      </c>
      <c r="T3577" s="5" t="s">
        <v>8317</v>
      </c>
      <c r="U3577" s="5" t="s">
        <v>8318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 t="str">
        <f>TEXT(((Table1[[#This Row],[deadline]]/60/60)/24)+DATE(1970,1,1),"mmm")</f>
        <v>Dec</v>
      </c>
      <c r="K3578" s="14" t="str">
        <f>TEXT(((Table1[[#This Row],[deadline]]/60/60)/24)+DATE(1970,1,1),"yyyy")</f>
        <v>2016</v>
      </c>
      <c r="L3578">
        <v>1475759454</v>
      </c>
      <c r="M3578">
        <f>((Table1[[#This Row],[launched_at]]/60/60)/24)+DATE(1970,1,1)+(-5/24)</f>
        <v>42649.340902777774</v>
      </c>
      <c r="N3578" t="b">
        <v>0</v>
      </c>
      <c r="O3578">
        <v>5</v>
      </c>
      <c r="P3578" t="b">
        <v>1</v>
      </c>
      <c r="Q3578" t="s">
        <v>8271</v>
      </c>
      <c r="R3578" s="5">
        <f>Table1[[#This Row],[pledged]]/D3578</f>
        <v>1</v>
      </c>
      <c r="S3578" s="6">
        <f>IFERROR(Table1[[#This Row],[pledged]]/Table1[[#This Row],[backers_count]],0)</f>
        <v>20</v>
      </c>
      <c r="T3578" s="5" t="s">
        <v>8317</v>
      </c>
      <c r="U3578" s="5" t="s">
        <v>8318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 t="str">
        <f>TEXT(((Table1[[#This Row],[deadline]]/60/60)/24)+DATE(1970,1,1),"mmm")</f>
        <v>Apr</v>
      </c>
      <c r="K3579" s="14" t="str">
        <f>TEXT(((Table1[[#This Row],[deadline]]/60/60)/24)+DATE(1970,1,1),"yyyy")</f>
        <v>2015</v>
      </c>
      <c r="L3579">
        <v>1427741583</v>
      </c>
      <c r="M3579">
        <f>((Table1[[#This Row],[launched_at]]/60/60)/24)+DATE(1970,1,1)+(-5/24)</f>
        <v>42093.578506944446</v>
      </c>
      <c r="N3579" t="b">
        <v>0</v>
      </c>
      <c r="O3579">
        <v>27</v>
      </c>
      <c r="P3579" t="b">
        <v>1</v>
      </c>
      <c r="Q3579" t="s">
        <v>8271</v>
      </c>
      <c r="R3579" s="5">
        <f>Table1[[#This Row],[pledged]]/D3579</f>
        <v>1.3</v>
      </c>
      <c r="S3579" s="6">
        <f>IFERROR(Table1[[#This Row],[pledged]]/Table1[[#This Row],[backers_count]],0)</f>
        <v>28.888888888888889</v>
      </c>
      <c r="T3579" s="5" t="s">
        <v>8317</v>
      </c>
      <c r="U3579" s="5" t="s">
        <v>8318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 t="str">
        <f>TEXT(((Table1[[#This Row],[deadline]]/60/60)/24)+DATE(1970,1,1),"mmm")</f>
        <v>Apr</v>
      </c>
      <c r="K3580" s="14" t="str">
        <f>TEXT(((Table1[[#This Row],[deadline]]/60/60)/24)+DATE(1970,1,1),"yyyy")</f>
        <v>2016</v>
      </c>
      <c r="L3580">
        <v>1459445777</v>
      </c>
      <c r="M3580">
        <f>((Table1[[#This Row],[launched_at]]/60/60)/24)+DATE(1970,1,1)+(-5/24)</f>
        <v>42460.525196759256</v>
      </c>
      <c r="N3580" t="b">
        <v>0</v>
      </c>
      <c r="O3580">
        <v>37</v>
      </c>
      <c r="P3580" t="b">
        <v>1</v>
      </c>
      <c r="Q3580" t="s">
        <v>8271</v>
      </c>
      <c r="R3580" s="5">
        <f>Table1[[#This Row],[pledged]]/D3580</f>
        <v>1.0001333333333333</v>
      </c>
      <c r="S3580" s="6">
        <f>IFERROR(Table1[[#This Row],[pledged]]/Table1[[#This Row],[backers_count]],0)</f>
        <v>40.545945945945945</v>
      </c>
      <c r="T3580" s="5" t="s">
        <v>8317</v>
      </c>
      <c r="U3580" s="5" t="s">
        <v>8318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 t="str">
        <f>TEXT(((Table1[[#This Row],[deadline]]/60/60)/24)+DATE(1970,1,1),"mmm")</f>
        <v>Mar</v>
      </c>
      <c r="K3581" s="14" t="str">
        <f>TEXT(((Table1[[#This Row],[deadline]]/60/60)/24)+DATE(1970,1,1),"yyyy")</f>
        <v>2016</v>
      </c>
      <c r="L3581">
        <v>1456856256</v>
      </c>
      <c r="M3581">
        <f>((Table1[[#This Row],[launched_at]]/60/60)/24)+DATE(1970,1,1)+(-5/24)</f>
        <v>42430.553888888891</v>
      </c>
      <c r="N3581" t="b">
        <v>0</v>
      </c>
      <c r="O3581">
        <v>14</v>
      </c>
      <c r="P3581" t="b">
        <v>1</v>
      </c>
      <c r="Q3581" t="s">
        <v>8271</v>
      </c>
      <c r="R3581" s="5">
        <f>Table1[[#This Row],[pledged]]/D3581</f>
        <v>1</v>
      </c>
      <c r="S3581" s="6">
        <f>IFERROR(Table1[[#This Row],[pledged]]/Table1[[#This Row],[backers_count]],0)</f>
        <v>35.714285714285715</v>
      </c>
      <c r="T3581" s="5" t="s">
        <v>8317</v>
      </c>
      <c r="U3581" s="5" t="s">
        <v>8318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 t="str">
        <f>TEXT(((Table1[[#This Row],[deadline]]/60/60)/24)+DATE(1970,1,1),"mmm")</f>
        <v>Mar</v>
      </c>
      <c r="K3582" s="14" t="str">
        <f>TEXT(((Table1[[#This Row],[deadline]]/60/60)/24)+DATE(1970,1,1),"yyyy")</f>
        <v>2015</v>
      </c>
      <c r="L3582">
        <v>1421900022</v>
      </c>
      <c r="M3582">
        <f>((Table1[[#This Row],[launched_at]]/60/60)/24)+DATE(1970,1,1)+(-5/24)</f>
        <v>42025.967847222222</v>
      </c>
      <c r="N3582" t="b">
        <v>0</v>
      </c>
      <c r="O3582">
        <v>27</v>
      </c>
      <c r="P3582" t="b">
        <v>1</v>
      </c>
      <c r="Q3582" t="s">
        <v>8271</v>
      </c>
      <c r="R3582" s="5">
        <f>Table1[[#This Row],[pledged]]/D3582</f>
        <v>1.1388888888888888</v>
      </c>
      <c r="S3582" s="6">
        <f>IFERROR(Table1[[#This Row],[pledged]]/Table1[[#This Row],[backers_count]],0)</f>
        <v>37.962962962962962</v>
      </c>
      <c r="T3582" s="5" t="s">
        <v>8317</v>
      </c>
      <c r="U3582" s="5" t="s">
        <v>8318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 t="str">
        <f>TEXT(((Table1[[#This Row],[deadline]]/60/60)/24)+DATE(1970,1,1),"mmm")</f>
        <v>Jul</v>
      </c>
      <c r="K3583" s="14" t="str">
        <f>TEXT(((Table1[[#This Row],[deadline]]/60/60)/24)+DATE(1970,1,1),"yyyy")</f>
        <v>2014</v>
      </c>
      <c r="L3583">
        <v>1405509510</v>
      </c>
      <c r="M3583">
        <f>((Table1[[#This Row],[launched_at]]/60/60)/24)+DATE(1970,1,1)+(-5/24)</f>
        <v>41836.26284722222</v>
      </c>
      <c r="N3583" t="b">
        <v>0</v>
      </c>
      <c r="O3583">
        <v>45</v>
      </c>
      <c r="P3583" t="b">
        <v>1</v>
      </c>
      <c r="Q3583" t="s">
        <v>8271</v>
      </c>
      <c r="R3583" s="5">
        <f>Table1[[#This Row],[pledged]]/D3583</f>
        <v>1</v>
      </c>
      <c r="S3583" s="6">
        <f>IFERROR(Table1[[#This Row],[pledged]]/Table1[[#This Row],[backers_count]],0)</f>
        <v>33.333333333333336</v>
      </c>
      <c r="T3583" s="5" t="s">
        <v>8317</v>
      </c>
      <c r="U3583" s="5" t="s">
        <v>8318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 t="str">
        <f>TEXT(((Table1[[#This Row],[deadline]]/60/60)/24)+DATE(1970,1,1),"mmm")</f>
        <v>Apr</v>
      </c>
      <c r="K3584" s="14" t="str">
        <f>TEXT(((Table1[[#This Row],[deadline]]/60/60)/24)+DATE(1970,1,1),"yyyy")</f>
        <v>2016</v>
      </c>
      <c r="L3584">
        <v>1458613082</v>
      </c>
      <c r="M3584">
        <f>((Table1[[#This Row],[launched_at]]/60/60)/24)+DATE(1970,1,1)+(-5/24)</f>
        <v>42450.887523148143</v>
      </c>
      <c r="N3584" t="b">
        <v>0</v>
      </c>
      <c r="O3584">
        <v>49</v>
      </c>
      <c r="P3584" t="b">
        <v>1</v>
      </c>
      <c r="Q3584" t="s">
        <v>8271</v>
      </c>
      <c r="R3584" s="5">
        <f>Table1[[#This Row],[pledged]]/D3584</f>
        <v>2.87</v>
      </c>
      <c r="S3584" s="6">
        <f>IFERROR(Table1[[#This Row],[pledged]]/Table1[[#This Row],[backers_count]],0)</f>
        <v>58.571428571428569</v>
      </c>
      <c r="T3584" s="5" t="s">
        <v>8317</v>
      </c>
      <c r="U3584" s="5" t="s">
        <v>8318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 t="str">
        <f>TEXT(((Table1[[#This Row],[deadline]]/60/60)/24)+DATE(1970,1,1),"mmm")</f>
        <v>Apr</v>
      </c>
      <c r="K3585" s="14" t="str">
        <f>TEXT(((Table1[[#This Row],[deadline]]/60/60)/24)+DATE(1970,1,1),"yyyy")</f>
        <v>2016</v>
      </c>
      <c r="L3585">
        <v>1455790405</v>
      </c>
      <c r="M3585">
        <f>((Table1[[#This Row],[launched_at]]/60/60)/24)+DATE(1970,1,1)+(-5/24)</f>
        <v>42418.217650462961</v>
      </c>
      <c r="N3585" t="b">
        <v>0</v>
      </c>
      <c r="O3585">
        <v>24</v>
      </c>
      <c r="P3585" t="b">
        <v>1</v>
      </c>
      <c r="Q3585" t="s">
        <v>8271</v>
      </c>
      <c r="R3585" s="5">
        <f>Table1[[#This Row],[pledged]]/D3585</f>
        <v>1.085</v>
      </c>
      <c r="S3585" s="6">
        <f>IFERROR(Table1[[#This Row],[pledged]]/Table1[[#This Row],[backers_count]],0)</f>
        <v>135.625</v>
      </c>
      <c r="T3585" s="5" t="s">
        <v>8317</v>
      </c>
      <c r="U3585" s="5" t="s">
        <v>8318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 t="str">
        <f>TEXT(((Table1[[#This Row],[deadline]]/60/60)/24)+DATE(1970,1,1),"mmm")</f>
        <v>Jul</v>
      </c>
      <c r="K3586" s="14" t="str">
        <f>TEXT(((Table1[[#This Row],[deadline]]/60/60)/24)+DATE(1970,1,1),"yyyy")</f>
        <v>2015</v>
      </c>
      <c r="L3586">
        <v>1434180944</v>
      </c>
      <c r="M3586">
        <f>((Table1[[#This Row],[launched_at]]/60/60)/24)+DATE(1970,1,1)+(-5/24)</f>
        <v>42168.108148148145</v>
      </c>
      <c r="N3586" t="b">
        <v>0</v>
      </c>
      <c r="O3586">
        <v>112</v>
      </c>
      <c r="P3586" t="b">
        <v>1</v>
      </c>
      <c r="Q3586" t="s">
        <v>8271</v>
      </c>
      <c r="R3586" s="5">
        <f>Table1[[#This Row],[pledged]]/D3586</f>
        <v>1.155</v>
      </c>
      <c r="S3586" s="6">
        <f>IFERROR(Table1[[#This Row],[pledged]]/Table1[[#This Row],[backers_count]],0)</f>
        <v>30.9375</v>
      </c>
      <c r="T3586" s="5" t="s">
        <v>8317</v>
      </c>
      <c r="U3586" s="5" t="s">
        <v>8318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 t="str">
        <f>TEXT(((Table1[[#This Row],[deadline]]/60/60)/24)+DATE(1970,1,1),"mmm")</f>
        <v>Dec</v>
      </c>
      <c r="K3587" s="14" t="str">
        <f>TEXT(((Table1[[#This Row],[deadline]]/60/60)/24)+DATE(1970,1,1),"yyyy")</f>
        <v>2014</v>
      </c>
      <c r="L3587">
        <v>1416589890</v>
      </c>
      <c r="M3587">
        <f>((Table1[[#This Row],[launched_at]]/60/60)/24)+DATE(1970,1,1)+(-5/24)</f>
        <v>41964.507986111108</v>
      </c>
      <c r="N3587" t="b">
        <v>0</v>
      </c>
      <c r="O3587">
        <v>23</v>
      </c>
      <c r="P3587" t="b">
        <v>1</v>
      </c>
      <c r="Q3587" t="s">
        <v>8271</v>
      </c>
      <c r="R3587" s="5">
        <f>Table1[[#This Row],[pledged]]/D3587</f>
        <v>1.1911764705882353</v>
      </c>
      <c r="S3587" s="6">
        <f>IFERROR(Table1[[#This Row],[pledged]]/Table1[[#This Row],[backers_count]],0)</f>
        <v>176.08695652173913</v>
      </c>
      <c r="T3587" s="5" t="s">
        <v>8317</v>
      </c>
      <c r="U3587" s="5" t="s">
        <v>8318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 t="str">
        <f>TEXT(((Table1[[#This Row],[deadline]]/60/60)/24)+DATE(1970,1,1),"mmm")</f>
        <v>Sep</v>
      </c>
      <c r="K3588" s="14" t="str">
        <f>TEXT(((Table1[[#This Row],[deadline]]/60/60)/24)+DATE(1970,1,1),"yyyy")</f>
        <v>2016</v>
      </c>
      <c r="L3588">
        <v>1469465070</v>
      </c>
      <c r="M3588">
        <f>((Table1[[#This Row],[launched_at]]/60/60)/24)+DATE(1970,1,1)+(-5/24)</f>
        <v>42576.489236111105</v>
      </c>
      <c r="N3588" t="b">
        <v>0</v>
      </c>
      <c r="O3588">
        <v>54</v>
      </c>
      <c r="P3588" t="b">
        <v>1</v>
      </c>
      <c r="Q3588" t="s">
        <v>8271</v>
      </c>
      <c r="R3588" s="5">
        <f>Table1[[#This Row],[pledged]]/D3588</f>
        <v>1.0942666666666667</v>
      </c>
      <c r="S3588" s="6">
        <f>IFERROR(Table1[[#This Row],[pledged]]/Table1[[#This Row],[backers_count]],0)</f>
        <v>151.9814814814815</v>
      </c>
      <c r="T3588" s="5" t="s">
        <v>8317</v>
      </c>
      <c r="U3588" s="5" t="s">
        <v>8318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 t="str">
        <f>TEXT(((Table1[[#This Row],[deadline]]/60/60)/24)+DATE(1970,1,1),"mmm")</f>
        <v>Jun</v>
      </c>
      <c r="K3589" s="14" t="str">
        <f>TEXT(((Table1[[#This Row],[deadline]]/60/60)/24)+DATE(1970,1,1),"yyyy")</f>
        <v>2016</v>
      </c>
      <c r="L3589">
        <v>1463144254</v>
      </c>
      <c r="M3589">
        <f>((Table1[[#This Row],[launched_at]]/60/60)/24)+DATE(1970,1,1)+(-5/24)</f>
        <v>42503.331643518519</v>
      </c>
      <c r="N3589" t="b">
        <v>0</v>
      </c>
      <c r="O3589">
        <v>28</v>
      </c>
      <c r="P3589" t="b">
        <v>1</v>
      </c>
      <c r="Q3589" t="s">
        <v>8271</v>
      </c>
      <c r="R3589" s="5">
        <f>Table1[[#This Row],[pledged]]/D3589</f>
        <v>1.266</v>
      </c>
      <c r="S3589" s="6">
        <f>IFERROR(Table1[[#This Row],[pledged]]/Table1[[#This Row],[backers_count]],0)</f>
        <v>22.607142857142858</v>
      </c>
      <c r="T3589" s="5" t="s">
        <v>8317</v>
      </c>
      <c r="U3589" s="5" t="s">
        <v>8318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 t="str">
        <f>TEXT(((Table1[[#This Row],[deadline]]/60/60)/24)+DATE(1970,1,1),"mmm")</f>
        <v>Apr</v>
      </c>
      <c r="K3590" s="14" t="str">
        <f>TEXT(((Table1[[#This Row],[deadline]]/60/60)/24)+DATE(1970,1,1),"yyyy")</f>
        <v>2015</v>
      </c>
      <c r="L3590">
        <v>1428436410</v>
      </c>
      <c r="M3590">
        <f>((Table1[[#This Row],[launched_at]]/60/60)/24)+DATE(1970,1,1)+(-5/24)</f>
        <v>42101.620486111111</v>
      </c>
      <c r="N3590" t="b">
        <v>0</v>
      </c>
      <c r="O3590">
        <v>11</v>
      </c>
      <c r="P3590" t="b">
        <v>1</v>
      </c>
      <c r="Q3590" t="s">
        <v>8271</v>
      </c>
      <c r="R3590" s="5">
        <f>Table1[[#This Row],[pledged]]/D3590</f>
        <v>1.0049999999999999</v>
      </c>
      <c r="S3590" s="6">
        <f>IFERROR(Table1[[#This Row],[pledged]]/Table1[[#This Row],[backers_count]],0)</f>
        <v>18.272727272727273</v>
      </c>
      <c r="T3590" s="5" t="s">
        <v>8317</v>
      </c>
      <c r="U3590" s="5" t="s">
        <v>8318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 t="str">
        <f>TEXT(((Table1[[#This Row],[deadline]]/60/60)/24)+DATE(1970,1,1),"mmm")</f>
        <v>May</v>
      </c>
      <c r="K3591" s="14" t="str">
        <f>TEXT(((Table1[[#This Row],[deadline]]/60/60)/24)+DATE(1970,1,1),"yyyy")</f>
        <v>2015</v>
      </c>
      <c r="L3591">
        <v>1430494347</v>
      </c>
      <c r="M3591">
        <f>((Table1[[#This Row],[launched_at]]/60/60)/24)+DATE(1970,1,1)+(-5/24)</f>
        <v>42125.439201388886</v>
      </c>
      <c r="N3591" t="b">
        <v>0</v>
      </c>
      <c r="O3591">
        <v>62</v>
      </c>
      <c r="P3591" t="b">
        <v>1</v>
      </c>
      <c r="Q3591" t="s">
        <v>8271</v>
      </c>
      <c r="R3591" s="5">
        <f>Table1[[#This Row],[pledged]]/D3591</f>
        <v>1.2749999999999999</v>
      </c>
      <c r="S3591" s="6">
        <f>IFERROR(Table1[[#This Row],[pledged]]/Table1[[#This Row],[backers_count]],0)</f>
        <v>82.258064516129039</v>
      </c>
      <c r="T3591" s="5" t="s">
        <v>8317</v>
      </c>
      <c r="U3591" s="5" t="s">
        <v>8318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 t="str">
        <f>TEXT(((Table1[[#This Row],[deadline]]/60/60)/24)+DATE(1970,1,1),"mmm")</f>
        <v>Oct</v>
      </c>
      <c r="K3592" s="14" t="str">
        <f>TEXT(((Table1[[#This Row],[deadline]]/60/60)/24)+DATE(1970,1,1),"yyyy")</f>
        <v>2014</v>
      </c>
      <c r="L3592">
        <v>1411200034</v>
      </c>
      <c r="M3592">
        <f>((Table1[[#This Row],[launched_at]]/60/60)/24)+DATE(1970,1,1)+(-5/24)</f>
        <v>41902.125393518516</v>
      </c>
      <c r="N3592" t="b">
        <v>0</v>
      </c>
      <c r="O3592">
        <v>73</v>
      </c>
      <c r="P3592" t="b">
        <v>1</v>
      </c>
      <c r="Q3592" t="s">
        <v>8271</v>
      </c>
      <c r="R3592" s="5">
        <f>Table1[[#This Row],[pledged]]/D3592</f>
        <v>1.0005999999999999</v>
      </c>
      <c r="S3592" s="6">
        <f>IFERROR(Table1[[#This Row],[pledged]]/Table1[[#This Row],[backers_count]],0)</f>
        <v>68.534246575342465</v>
      </c>
      <c r="T3592" s="5" t="s">
        <v>8317</v>
      </c>
      <c r="U3592" s="5" t="s">
        <v>8318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 t="str">
        <f>TEXT(((Table1[[#This Row],[deadline]]/60/60)/24)+DATE(1970,1,1),"mmm")</f>
        <v>Jan</v>
      </c>
      <c r="K3593" s="14" t="str">
        <f>TEXT(((Table1[[#This Row],[deadline]]/60/60)/24)+DATE(1970,1,1),"yyyy")</f>
        <v>2015</v>
      </c>
      <c r="L3593">
        <v>1419979544</v>
      </c>
      <c r="M3593">
        <f>((Table1[[#This Row],[launched_at]]/60/60)/24)+DATE(1970,1,1)+(-5/24)</f>
        <v>42003.74009259259</v>
      </c>
      <c r="N3593" t="b">
        <v>0</v>
      </c>
      <c r="O3593">
        <v>18</v>
      </c>
      <c r="P3593" t="b">
        <v>1</v>
      </c>
      <c r="Q3593" t="s">
        <v>8271</v>
      </c>
      <c r="R3593" s="5">
        <f>Table1[[#This Row],[pledged]]/D3593</f>
        <v>1.75</v>
      </c>
      <c r="S3593" s="6">
        <f>IFERROR(Table1[[#This Row],[pledged]]/Table1[[#This Row],[backers_count]],0)</f>
        <v>68.055555555555557</v>
      </c>
      <c r="T3593" s="5" t="s">
        <v>8317</v>
      </c>
      <c r="U3593" s="5" t="s">
        <v>8318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 t="str">
        <f>TEXT(((Table1[[#This Row],[deadline]]/60/60)/24)+DATE(1970,1,1),"mmm")</f>
        <v>Feb</v>
      </c>
      <c r="K3594" s="14" t="str">
        <f>TEXT(((Table1[[#This Row],[deadline]]/60/60)/24)+DATE(1970,1,1),"yyyy")</f>
        <v>2015</v>
      </c>
      <c r="L3594">
        <v>1418673307</v>
      </c>
      <c r="M3594">
        <f>((Table1[[#This Row],[launched_at]]/60/60)/24)+DATE(1970,1,1)+(-5/24)</f>
        <v>41988.621608796289</v>
      </c>
      <c r="N3594" t="b">
        <v>0</v>
      </c>
      <c r="O3594">
        <v>35</v>
      </c>
      <c r="P3594" t="b">
        <v>1</v>
      </c>
      <c r="Q3594" t="s">
        <v>8271</v>
      </c>
      <c r="R3594" s="5">
        <f>Table1[[#This Row],[pledged]]/D3594</f>
        <v>1.2725</v>
      </c>
      <c r="S3594" s="6">
        <f>IFERROR(Table1[[#This Row],[pledged]]/Table1[[#This Row],[backers_count]],0)</f>
        <v>72.714285714285708</v>
      </c>
      <c r="T3594" s="5" t="s">
        <v>8317</v>
      </c>
      <c r="U3594" s="5" t="s">
        <v>8318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 t="str">
        <f>TEXT(((Table1[[#This Row],[deadline]]/60/60)/24)+DATE(1970,1,1),"mmm")</f>
        <v>Jan</v>
      </c>
      <c r="K3595" s="14" t="str">
        <f>TEXT(((Table1[[#This Row],[deadline]]/60/60)/24)+DATE(1970,1,1),"yyyy")</f>
        <v>2015</v>
      </c>
      <c r="L3595">
        <v>1417469639</v>
      </c>
      <c r="M3595">
        <f>((Table1[[#This Row],[launched_at]]/60/60)/24)+DATE(1970,1,1)+(-5/24)</f>
        <v>41974.690266203703</v>
      </c>
      <c r="N3595" t="b">
        <v>0</v>
      </c>
      <c r="O3595">
        <v>43</v>
      </c>
      <c r="P3595" t="b">
        <v>1</v>
      </c>
      <c r="Q3595" t="s">
        <v>8271</v>
      </c>
      <c r="R3595" s="5">
        <f>Table1[[#This Row],[pledged]]/D3595</f>
        <v>1.1063333333333334</v>
      </c>
      <c r="S3595" s="6">
        <f>IFERROR(Table1[[#This Row],[pledged]]/Table1[[#This Row],[backers_count]],0)</f>
        <v>77.186046511627907</v>
      </c>
      <c r="T3595" s="5" t="s">
        <v>8317</v>
      </c>
      <c r="U3595" s="5" t="s">
        <v>8318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 t="str">
        <f>TEXT(((Table1[[#This Row],[deadline]]/60/60)/24)+DATE(1970,1,1),"mmm")</f>
        <v>Sep</v>
      </c>
      <c r="K3596" s="14" t="str">
        <f>TEXT(((Table1[[#This Row],[deadline]]/60/60)/24)+DATE(1970,1,1),"yyyy")</f>
        <v>2016</v>
      </c>
      <c r="L3596">
        <v>1470792982</v>
      </c>
      <c r="M3596">
        <f>((Table1[[#This Row],[launched_at]]/60/60)/24)+DATE(1970,1,1)+(-5/24)</f>
        <v>42591.858587962961</v>
      </c>
      <c r="N3596" t="b">
        <v>0</v>
      </c>
      <c r="O3596">
        <v>36</v>
      </c>
      <c r="P3596" t="b">
        <v>1</v>
      </c>
      <c r="Q3596" t="s">
        <v>8271</v>
      </c>
      <c r="R3596" s="5">
        <f>Table1[[#This Row],[pledged]]/D3596</f>
        <v>1.2593749999999999</v>
      </c>
      <c r="S3596" s="6">
        <f>IFERROR(Table1[[#This Row],[pledged]]/Table1[[#This Row],[backers_count]],0)</f>
        <v>55.972222222222221</v>
      </c>
      <c r="T3596" s="5" t="s">
        <v>8317</v>
      </c>
      <c r="U3596" s="5" t="s">
        <v>8318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 t="str">
        <f>TEXT(((Table1[[#This Row],[deadline]]/60/60)/24)+DATE(1970,1,1),"mmm")</f>
        <v>Mar</v>
      </c>
      <c r="K3597" s="14" t="str">
        <f>TEXT(((Table1[[#This Row],[deadline]]/60/60)/24)+DATE(1970,1,1),"yyyy")</f>
        <v>2015</v>
      </c>
      <c r="L3597">
        <v>1423959123</v>
      </c>
      <c r="M3597">
        <f>((Table1[[#This Row],[launched_at]]/60/60)/24)+DATE(1970,1,1)+(-5/24)</f>
        <v>42049.800034722219</v>
      </c>
      <c r="N3597" t="b">
        <v>0</v>
      </c>
      <c r="O3597">
        <v>62</v>
      </c>
      <c r="P3597" t="b">
        <v>1</v>
      </c>
      <c r="Q3597" t="s">
        <v>8271</v>
      </c>
      <c r="R3597" s="5">
        <f>Table1[[#This Row],[pledged]]/D3597</f>
        <v>1.1850000000000001</v>
      </c>
      <c r="S3597" s="6">
        <f>IFERROR(Table1[[#This Row],[pledged]]/Table1[[#This Row],[backers_count]],0)</f>
        <v>49.693548387096776</v>
      </c>
      <c r="T3597" s="5" t="s">
        <v>8317</v>
      </c>
      <c r="U3597" s="5" t="s">
        <v>8318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 t="str">
        <f>TEXT(((Table1[[#This Row],[deadline]]/60/60)/24)+DATE(1970,1,1),"mmm")</f>
        <v>Aug</v>
      </c>
      <c r="K3598" s="14" t="str">
        <f>TEXT(((Table1[[#This Row],[deadline]]/60/60)/24)+DATE(1970,1,1),"yyyy")</f>
        <v>2014</v>
      </c>
      <c r="L3598">
        <v>1407258582</v>
      </c>
      <c r="M3598">
        <f>((Table1[[#This Row],[launched_at]]/60/60)/24)+DATE(1970,1,1)+(-5/24)</f>
        <v>41856.506736111107</v>
      </c>
      <c r="N3598" t="b">
        <v>0</v>
      </c>
      <c r="O3598">
        <v>15</v>
      </c>
      <c r="P3598" t="b">
        <v>1</v>
      </c>
      <c r="Q3598" t="s">
        <v>8271</v>
      </c>
      <c r="R3598" s="5">
        <f>Table1[[#This Row],[pledged]]/D3598</f>
        <v>1.0772727272727274</v>
      </c>
      <c r="S3598" s="6">
        <f>IFERROR(Table1[[#This Row],[pledged]]/Table1[[#This Row],[backers_count]],0)</f>
        <v>79</v>
      </c>
      <c r="T3598" s="5" t="s">
        <v>8317</v>
      </c>
      <c r="U3598" s="5" t="s">
        <v>8318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 t="str">
        <f>TEXT(((Table1[[#This Row],[deadline]]/60/60)/24)+DATE(1970,1,1),"mmm")</f>
        <v>Mar</v>
      </c>
      <c r="K3599" s="14" t="str">
        <f>TEXT(((Table1[[#This Row],[deadline]]/60/60)/24)+DATE(1970,1,1),"yyyy")</f>
        <v>2016</v>
      </c>
      <c r="L3599">
        <v>1455717790</v>
      </c>
      <c r="M3599">
        <f>((Table1[[#This Row],[launched_at]]/60/60)/24)+DATE(1970,1,1)+(-5/24)</f>
        <v>42417.377199074072</v>
      </c>
      <c r="N3599" t="b">
        <v>0</v>
      </c>
      <c r="O3599">
        <v>33</v>
      </c>
      <c r="P3599" t="b">
        <v>1</v>
      </c>
      <c r="Q3599" t="s">
        <v>8271</v>
      </c>
      <c r="R3599" s="5">
        <f>Table1[[#This Row],[pledged]]/D3599</f>
        <v>1.026</v>
      </c>
      <c r="S3599" s="6">
        <f>IFERROR(Table1[[#This Row],[pledged]]/Table1[[#This Row],[backers_count]],0)</f>
        <v>77.727272727272734</v>
      </c>
      <c r="T3599" s="5" t="s">
        <v>8317</v>
      </c>
      <c r="U3599" s="5" t="s">
        <v>8318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 t="str">
        <f>TEXT(((Table1[[#This Row],[deadline]]/60/60)/24)+DATE(1970,1,1),"mmm")</f>
        <v>Sep</v>
      </c>
      <c r="K3600" s="14" t="str">
        <f>TEXT(((Table1[[#This Row],[deadline]]/60/60)/24)+DATE(1970,1,1),"yyyy")</f>
        <v>2014</v>
      </c>
      <c r="L3600">
        <v>1408129822</v>
      </c>
      <c r="M3600">
        <f>((Table1[[#This Row],[launched_at]]/60/60)/24)+DATE(1970,1,1)+(-5/24)</f>
        <v>41866.590532407405</v>
      </c>
      <c r="N3600" t="b">
        <v>0</v>
      </c>
      <c r="O3600">
        <v>27</v>
      </c>
      <c r="P3600" t="b">
        <v>1</v>
      </c>
      <c r="Q3600" t="s">
        <v>8271</v>
      </c>
      <c r="R3600" s="5">
        <f>Table1[[#This Row],[pledged]]/D3600</f>
        <v>1.101</v>
      </c>
      <c r="S3600" s="6">
        <f>IFERROR(Table1[[#This Row],[pledged]]/Table1[[#This Row],[backers_count]],0)</f>
        <v>40.777777777777779</v>
      </c>
      <c r="T3600" s="5" t="s">
        <v>8317</v>
      </c>
      <c r="U3600" s="5" t="s">
        <v>8318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 t="str">
        <f>TEXT(((Table1[[#This Row],[deadline]]/60/60)/24)+DATE(1970,1,1),"mmm")</f>
        <v>Aug</v>
      </c>
      <c r="K3601" s="14" t="str">
        <f>TEXT(((Table1[[#This Row],[deadline]]/60/60)/24)+DATE(1970,1,1),"yyyy")</f>
        <v>2015</v>
      </c>
      <c r="L3601">
        <v>1438715077</v>
      </c>
      <c r="M3601">
        <f>((Table1[[#This Row],[launched_at]]/60/60)/24)+DATE(1970,1,1)+(-5/24)</f>
        <v>42220.586539351854</v>
      </c>
      <c r="N3601" t="b">
        <v>0</v>
      </c>
      <c r="O3601">
        <v>17</v>
      </c>
      <c r="P3601" t="b">
        <v>1</v>
      </c>
      <c r="Q3601" t="s">
        <v>8271</v>
      </c>
      <c r="R3601" s="5">
        <f>Table1[[#This Row],[pledged]]/D3601</f>
        <v>2.02</v>
      </c>
      <c r="S3601" s="6">
        <f>IFERROR(Table1[[#This Row],[pledged]]/Table1[[#This Row],[backers_count]],0)</f>
        <v>59.411764705882355</v>
      </c>
      <c r="T3601" s="5" t="s">
        <v>8317</v>
      </c>
      <c r="U3601" s="5" t="s">
        <v>8318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 t="str">
        <f>TEXT(((Table1[[#This Row],[deadline]]/60/60)/24)+DATE(1970,1,1),"mmm")</f>
        <v>Oct</v>
      </c>
      <c r="K3602" s="14" t="str">
        <f>TEXT(((Table1[[#This Row],[deadline]]/60/60)/24)+DATE(1970,1,1),"yyyy")</f>
        <v>2016</v>
      </c>
      <c r="L3602">
        <v>1473970964</v>
      </c>
      <c r="M3602">
        <f>((Table1[[#This Row],[launched_at]]/60/60)/24)+DATE(1970,1,1)+(-5/24)</f>
        <v>42628.640787037039</v>
      </c>
      <c r="N3602" t="b">
        <v>0</v>
      </c>
      <c r="O3602">
        <v>4</v>
      </c>
      <c r="P3602" t="b">
        <v>1</v>
      </c>
      <c r="Q3602" t="s">
        <v>8271</v>
      </c>
      <c r="R3602" s="5">
        <f>Table1[[#This Row],[pledged]]/D3602</f>
        <v>1.3</v>
      </c>
      <c r="S3602" s="6">
        <f>IFERROR(Table1[[#This Row],[pledged]]/Table1[[#This Row],[backers_count]],0)</f>
        <v>3.25</v>
      </c>
      <c r="T3602" s="5" t="s">
        <v>8317</v>
      </c>
      <c r="U3602" s="5" t="s">
        <v>8318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 t="str">
        <f>TEXT(((Table1[[#This Row],[deadline]]/60/60)/24)+DATE(1970,1,1),"mmm")</f>
        <v>Jan</v>
      </c>
      <c r="K3603" s="14" t="str">
        <f>TEXT(((Table1[[#This Row],[deadline]]/60/60)/24)+DATE(1970,1,1),"yyyy")</f>
        <v>2015</v>
      </c>
      <c r="L3603">
        <v>1418860682</v>
      </c>
      <c r="M3603">
        <f>((Table1[[#This Row],[launched_at]]/60/60)/24)+DATE(1970,1,1)+(-5/24)</f>
        <v>41990.790300925924</v>
      </c>
      <c r="N3603" t="b">
        <v>0</v>
      </c>
      <c r="O3603">
        <v>53</v>
      </c>
      <c r="P3603" t="b">
        <v>1</v>
      </c>
      <c r="Q3603" t="s">
        <v>8271</v>
      </c>
      <c r="R3603" s="5">
        <f>Table1[[#This Row],[pledged]]/D3603</f>
        <v>1.0435000000000001</v>
      </c>
      <c r="S3603" s="6">
        <f>IFERROR(Table1[[#This Row],[pledged]]/Table1[[#This Row],[backers_count]],0)</f>
        <v>39.377358490566039</v>
      </c>
      <c r="T3603" s="5" t="s">
        <v>8317</v>
      </c>
      <c r="U3603" s="5" t="s">
        <v>8318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 t="str">
        <f>TEXT(((Table1[[#This Row],[deadline]]/60/60)/24)+DATE(1970,1,1),"mmm")</f>
        <v>May</v>
      </c>
      <c r="K3604" s="14" t="str">
        <f>TEXT(((Table1[[#This Row],[deadline]]/60/60)/24)+DATE(1970,1,1),"yyyy")</f>
        <v>2016</v>
      </c>
      <c r="L3604">
        <v>1458336479</v>
      </c>
      <c r="M3604">
        <f>((Table1[[#This Row],[launched_at]]/60/60)/24)+DATE(1970,1,1)+(-5/24)</f>
        <v>42447.68609953703</v>
      </c>
      <c r="N3604" t="b">
        <v>0</v>
      </c>
      <c r="O3604">
        <v>49</v>
      </c>
      <c r="P3604" t="b">
        <v>1</v>
      </c>
      <c r="Q3604" t="s">
        <v>8271</v>
      </c>
      <c r="R3604" s="5">
        <f>Table1[[#This Row],[pledged]]/D3604</f>
        <v>1.0004999999999999</v>
      </c>
      <c r="S3604" s="6">
        <f>IFERROR(Table1[[#This Row],[pledged]]/Table1[[#This Row],[backers_count]],0)</f>
        <v>81.673469387755105</v>
      </c>
      <c r="T3604" s="5" t="s">
        <v>8317</v>
      </c>
      <c r="U3604" s="5" t="s">
        <v>8318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 t="str">
        <f>TEXT(((Table1[[#This Row],[deadline]]/60/60)/24)+DATE(1970,1,1),"mmm")</f>
        <v>Nov</v>
      </c>
      <c r="K3605" s="14" t="str">
        <f>TEXT(((Table1[[#This Row],[deadline]]/60/60)/24)+DATE(1970,1,1),"yyyy")</f>
        <v>2015</v>
      </c>
      <c r="L3605">
        <v>1444164280</v>
      </c>
      <c r="M3605">
        <f>((Table1[[#This Row],[launched_at]]/60/60)/24)+DATE(1970,1,1)+(-5/24)</f>
        <v>42283.656018518515</v>
      </c>
      <c r="N3605" t="b">
        <v>0</v>
      </c>
      <c r="O3605">
        <v>57</v>
      </c>
      <c r="P3605" t="b">
        <v>1</v>
      </c>
      <c r="Q3605" t="s">
        <v>8271</v>
      </c>
      <c r="R3605" s="5">
        <f>Table1[[#This Row],[pledged]]/D3605</f>
        <v>1.7066666666666668</v>
      </c>
      <c r="S3605" s="6">
        <f>IFERROR(Table1[[#This Row],[pledged]]/Table1[[#This Row],[backers_count]],0)</f>
        <v>44.912280701754383</v>
      </c>
      <c r="T3605" s="5" t="s">
        <v>8317</v>
      </c>
      <c r="U3605" s="5" t="s">
        <v>8318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 t="str">
        <f>TEXT(((Table1[[#This Row],[deadline]]/60/60)/24)+DATE(1970,1,1),"mmm")</f>
        <v>Apr</v>
      </c>
      <c r="K3606" s="14" t="str">
        <f>TEXT(((Table1[[#This Row],[deadline]]/60/60)/24)+DATE(1970,1,1),"yyyy")</f>
        <v>2016</v>
      </c>
      <c r="L3606">
        <v>1461370956</v>
      </c>
      <c r="M3606">
        <f>((Table1[[#This Row],[launched_at]]/60/60)/24)+DATE(1970,1,1)+(-5/24)</f>
        <v>42482.80736111111</v>
      </c>
      <c r="N3606" t="b">
        <v>0</v>
      </c>
      <c r="O3606">
        <v>69</v>
      </c>
      <c r="P3606" t="b">
        <v>1</v>
      </c>
      <c r="Q3606" t="s">
        <v>8271</v>
      </c>
      <c r="R3606" s="5">
        <f>Table1[[#This Row],[pledged]]/D3606</f>
        <v>1.1283333333333334</v>
      </c>
      <c r="S3606" s="6">
        <f>IFERROR(Table1[[#This Row],[pledged]]/Table1[[#This Row],[backers_count]],0)</f>
        <v>49.05797101449275</v>
      </c>
      <c r="T3606" s="5" t="s">
        <v>8317</v>
      </c>
      <c r="U3606" s="5" t="s">
        <v>8318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 t="str">
        <f>TEXT(((Table1[[#This Row],[deadline]]/60/60)/24)+DATE(1970,1,1),"mmm")</f>
        <v>Feb</v>
      </c>
      <c r="K3607" s="14" t="str">
        <f>TEXT(((Table1[[#This Row],[deadline]]/60/60)/24)+DATE(1970,1,1),"yyyy")</f>
        <v>2016</v>
      </c>
      <c r="L3607">
        <v>1452798126</v>
      </c>
      <c r="M3607">
        <f>((Table1[[#This Row],[launched_at]]/60/60)/24)+DATE(1970,1,1)+(-5/24)</f>
        <v>42383.584791666661</v>
      </c>
      <c r="N3607" t="b">
        <v>0</v>
      </c>
      <c r="O3607">
        <v>15</v>
      </c>
      <c r="P3607" t="b">
        <v>1</v>
      </c>
      <c r="Q3607" t="s">
        <v>8271</v>
      </c>
      <c r="R3607" s="5">
        <f>Table1[[#This Row],[pledged]]/D3607</f>
        <v>1.84</v>
      </c>
      <c r="S3607" s="6">
        <f>IFERROR(Table1[[#This Row],[pledged]]/Table1[[#This Row],[backers_count]],0)</f>
        <v>30.666666666666668</v>
      </c>
      <c r="T3607" s="5" t="s">
        <v>8317</v>
      </c>
      <c r="U3607" s="5" t="s">
        <v>8318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 t="str">
        <f>TEXT(((Table1[[#This Row],[deadline]]/60/60)/24)+DATE(1970,1,1),"mmm")</f>
        <v>Aug</v>
      </c>
      <c r="K3608" s="14" t="str">
        <f>TEXT(((Table1[[#This Row],[deadline]]/60/60)/24)+DATE(1970,1,1),"yyyy")</f>
        <v>2016</v>
      </c>
      <c r="L3608">
        <v>1468593057</v>
      </c>
      <c r="M3608">
        <f>((Table1[[#This Row],[launched_at]]/60/60)/24)+DATE(1970,1,1)+(-5/24)</f>
        <v>42566.396493055552</v>
      </c>
      <c r="N3608" t="b">
        <v>0</v>
      </c>
      <c r="O3608">
        <v>64</v>
      </c>
      <c r="P3608" t="b">
        <v>1</v>
      </c>
      <c r="Q3608" t="s">
        <v>8271</v>
      </c>
      <c r="R3608" s="5">
        <f>Table1[[#This Row],[pledged]]/D3608</f>
        <v>1.3026666666666666</v>
      </c>
      <c r="S3608" s="6">
        <f>IFERROR(Table1[[#This Row],[pledged]]/Table1[[#This Row],[backers_count]],0)</f>
        <v>61.0625</v>
      </c>
      <c r="T3608" s="5" t="s">
        <v>8317</v>
      </c>
      <c r="U3608" s="5" t="s">
        <v>8318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 t="str">
        <f>TEXT(((Table1[[#This Row],[deadline]]/60/60)/24)+DATE(1970,1,1),"mmm")</f>
        <v>Dec</v>
      </c>
      <c r="K3609" s="14" t="str">
        <f>TEXT(((Table1[[#This Row],[deadline]]/60/60)/24)+DATE(1970,1,1),"yyyy")</f>
        <v>2015</v>
      </c>
      <c r="L3609">
        <v>1448924882</v>
      </c>
      <c r="M3609">
        <f>((Table1[[#This Row],[launched_at]]/60/60)/24)+DATE(1970,1,1)+(-5/24)</f>
        <v>42338.755578703705</v>
      </c>
      <c r="N3609" t="b">
        <v>0</v>
      </c>
      <c r="O3609">
        <v>20</v>
      </c>
      <c r="P3609" t="b">
        <v>1</v>
      </c>
      <c r="Q3609" t="s">
        <v>8271</v>
      </c>
      <c r="R3609" s="5">
        <f>Table1[[#This Row],[pledged]]/D3609</f>
        <v>1.0545454545454545</v>
      </c>
      <c r="S3609" s="6">
        <f>IFERROR(Table1[[#This Row],[pledged]]/Table1[[#This Row],[backers_count]],0)</f>
        <v>29</v>
      </c>
      <c r="T3609" s="5" t="s">
        <v>8317</v>
      </c>
      <c r="U3609" s="5" t="s">
        <v>8318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 t="str">
        <f>TEXT(((Table1[[#This Row],[deadline]]/60/60)/24)+DATE(1970,1,1),"mmm")</f>
        <v>Jun</v>
      </c>
      <c r="K3610" s="14" t="str">
        <f>TEXT(((Table1[[#This Row],[deadline]]/60/60)/24)+DATE(1970,1,1),"yyyy")</f>
        <v>2016</v>
      </c>
      <c r="L3610">
        <v>1463418090</v>
      </c>
      <c r="M3610">
        <f>((Table1[[#This Row],[launched_at]]/60/60)/24)+DATE(1970,1,1)+(-5/24)</f>
        <v>42506.50104166667</v>
      </c>
      <c r="N3610" t="b">
        <v>0</v>
      </c>
      <c r="O3610">
        <v>27</v>
      </c>
      <c r="P3610" t="b">
        <v>1</v>
      </c>
      <c r="Q3610" t="s">
        <v>8271</v>
      </c>
      <c r="R3610" s="5">
        <f>Table1[[#This Row],[pledged]]/D3610</f>
        <v>1</v>
      </c>
      <c r="S3610" s="6">
        <f>IFERROR(Table1[[#This Row],[pledged]]/Table1[[#This Row],[backers_count]],0)</f>
        <v>29.62962962962963</v>
      </c>
      <c r="T3610" s="5" t="s">
        <v>8317</v>
      </c>
      <c r="U3610" s="5" t="s">
        <v>8318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 t="str">
        <f>TEXT(((Table1[[#This Row],[deadline]]/60/60)/24)+DATE(1970,1,1),"mmm")</f>
        <v>Mar</v>
      </c>
      <c r="K3611" s="14" t="str">
        <f>TEXT(((Table1[[#This Row],[deadline]]/60/60)/24)+DATE(1970,1,1),"yyyy")</f>
        <v>2016</v>
      </c>
      <c r="L3611">
        <v>1456789685</v>
      </c>
      <c r="M3611">
        <f>((Table1[[#This Row],[launched_at]]/60/60)/24)+DATE(1970,1,1)+(-5/24)</f>
        <v>42429.783391203695</v>
      </c>
      <c r="N3611" t="b">
        <v>0</v>
      </c>
      <c r="O3611">
        <v>21</v>
      </c>
      <c r="P3611" t="b">
        <v>1</v>
      </c>
      <c r="Q3611" t="s">
        <v>8271</v>
      </c>
      <c r="R3611" s="5">
        <f>Table1[[#This Row],[pledged]]/D3611</f>
        <v>1.5331632653061225</v>
      </c>
      <c r="S3611" s="6">
        <f>IFERROR(Table1[[#This Row],[pledged]]/Table1[[#This Row],[backers_count]],0)</f>
        <v>143.0952380952381</v>
      </c>
      <c r="T3611" s="5" t="s">
        <v>8317</v>
      </c>
      <c r="U3611" s="5" t="s">
        <v>8318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 t="str">
        <f>TEXT(((Table1[[#This Row],[deadline]]/60/60)/24)+DATE(1970,1,1),"mmm")</f>
        <v>Aug</v>
      </c>
      <c r="K3612" s="14" t="str">
        <f>TEXT(((Table1[[#This Row],[deadline]]/60/60)/24)+DATE(1970,1,1),"yyyy")</f>
        <v>2015</v>
      </c>
      <c r="L3612">
        <v>1437214936</v>
      </c>
      <c r="M3612">
        <f>((Table1[[#This Row],[launched_at]]/60/60)/24)+DATE(1970,1,1)+(-5/24)</f>
        <v>42203.22379629629</v>
      </c>
      <c r="N3612" t="b">
        <v>0</v>
      </c>
      <c r="O3612">
        <v>31</v>
      </c>
      <c r="P3612" t="b">
        <v>1</v>
      </c>
      <c r="Q3612" t="s">
        <v>8271</v>
      </c>
      <c r="R3612" s="5">
        <f>Table1[[#This Row],[pledged]]/D3612</f>
        <v>1.623</v>
      </c>
      <c r="S3612" s="6">
        <f>IFERROR(Table1[[#This Row],[pledged]]/Table1[[#This Row],[backers_count]],0)</f>
        <v>52.354838709677416</v>
      </c>
      <c r="T3612" s="5" t="s">
        <v>8317</v>
      </c>
      <c r="U3612" s="5" t="s">
        <v>8318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 t="str">
        <f>TEXT(((Table1[[#This Row],[deadline]]/60/60)/24)+DATE(1970,1,1),"mmm")</f>
        <v>Apr</v>
      </c>
      <c r="K3613" s="14" t="str">
        <f>TEXT(((Table1[[#This Row],[deadline]]/60/60)/24)+DATE(1970,1,1),"yyyy")</f>
        <v>2015</v>
      </c>
      <c r="L3613">
        <v>1425891201</v>
      </c>
      <c r="M3613">
        <f>((Table1[[#This Row],[launched_at]]/60/60)/24)+DATE(1970,1,1)+(-5/24)</f>
        <v>42072.162048611113</v>
      </c>
      <c r="N3613" t="b">
        <v>0</v>
      </c>
      <c r="O3613">
        <v>51</v>
      </c>
      <c r="P3613" t="b">
        <v>1</v>
      </c>
      <c r="Q3613" t="s">
        <v>8271</v>
      </c>
      <c r="R3613" s="5">
        <f>Table1[[#This Row],[pledged]]/D3613</f>
        <v>1.36</v>
      </c>
      <c r="S3613" s="6">
        <f>IFERROR(Table1[[#This Row],[pledged]]/Table1[[#This Row],[backers_count]],0)</f>
        <v>66.666666666666671</v>
      </c>
      <c r="T3613" s="5" t="s">
        <v>8317</v>
      </c>
      <c r="U3613" s="5" t="s">
        <v>8318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 t="str">
        <f>TEXT(((Table1[[#This Row],[deadline]]/60/60)/24)+DATE(1970,1,1),"mmm")</f>
        <v>Jun</v>
      </c>
      <c r="K3614" s="14" t="str">
        <f>TEXT(((Table1[[#This Row],[deadline]]/60/60)/24)+DATE(1970,1,1),"yyyy")</f>
        <v>2014</v>
      </c>
      <c r="L3614">
        <v>1401470811</v>
      </c>
      <c r="M3614">
        <f>((Table1[[#This Row],[launched_at]]/60/60)/24)+DATE(1970,1,1)+(-5/24)</f>
        <v>41789.518645833334</v>
      </c>
      <c r="N3614" t="b">
        <v>0</v>
      </c>
      <c r="O3614">
        <v>57</v>
      </c>
      <c r="P3614" t="b">
        <v>1</v>
      </c>
      <c r="Q3614" t="s">
        <v>8271</v>
      </c>
      <c r="R3614" s="5">
        <f>Table1[[#This Row],[pledged]]/D3614</f>
        <v>1.444</v>
      </c>
      <c r="S3614" s="6">
        <f>IFERROR(Table1[[#This Row],[pledged]]/Table1[[#This Row],[backers_count]],0)</f>
        <v>126.66666666666667</v>
      </c>
      <c r="T3614" s="5" t="s">
        <v>8317</v>
      </c>
      <c r="U3614" s="5" t="s">
        <v>8318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 t="str">
        <f>TEXT(((Table1[[#This Row],[deadline]]/60/60)/24)+DATE(1970,1,1),"mmm")</f>
        <v>Jun</v>
      </c>
      <c r="K3615" s="14" t="str">
        <f>TEXT(((Table1[[#This Row],[deadline]]/60/60)/24)+DATE(1970,1,1),"yyyy")</f>
        <v>2014</v>
      </c>
      <c r="L3615">
        <v>1401372574</v>
      </c>
      <c r="M3615">
        <f>((Table1[[#This Row],[launched_at]]/60/60)/24)+DATE(1970,1,1)+(-5/24)</f>
        <v>41788.381643518514</v>
      </c>
      <c r="N3615" t="b">
        <v>0</v>
      </c>
      <c r="O3615">
        <v>20</v>
      </c>
      <c r="P3615" t="b">
        <v>1</v>
      </c>
      <c r="Q3615" t="s">
        <v>8271</v>
      </c>
      <c r="R3615" s="5">
        <f>Table1[[#This Row],[pledged]]/D3615</f>
        <v>1</v>
      </c>
      <c r="S3615" s="6">
        <f>IFERROR(Table1[[#This Row],[pledged]]/Table1[[#This Row],[backers_count]],0)</f>
        <v>62.5</v>
      </c>
      <c r="T3615" s="5" t="s">
        <v>8317</v>
      </c>
      <c r="U3615" s="5" t="s">
        <v>8318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 t="str">
        <f>TEXT(((Table1[[#This Row],[deadline]]/60/60)/24)+DATE(1970,1,1),"mmm")</f>
        <v>Jun</v>
      </c>
      <c r="K3616" s="14" t="str">
        <f>TEXT(((Table1[[#This Row],[deadline]]/60/60)/24)+DATE(1970,1,1),"yyyy")</f>
        <v>2015</v>
      </c>
      <c r="L3616">
        <v>1432083616</v>
      </c>
      <c r="M3616">
        <f>((Table1[[#This Row],[launched_at]]/60/60)/24)+DATE(1970,1,1)+(-5/24)</f>
        <v>42143.833518518521</v>
      </c>
      <c r="N3616" t="b">
        <v>0</v>
      </c>
      <c r="O3616">
        <v>71</v>
      </c>
      <c r="P3616" t="b">
        <v>1</v>
      </c>
      <c r="Q3616" t="s">
        <v>8271</v>
      </c>
      <c r="R3616" s="5">
        <f>Table1[[#This Row],[pledged]]/D3616</f>
        <v>1.008</v>
      </c>
      <c r="S3616" s="6">
        <f>IFERROR(Table1[[#This Row],[pledged]]/Table1[[#This Row],[backers_count]],0)</f>
        <v>35.492957746478872</v>
      </c>
      <c r="T3616" s="5" t="s">
        <v>8317</v>
      </c>
      <c r="U3616" s="5" t="s">
        <v>8318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 t="str">
        <f>TEXT(((Table1[[#This Row],[deadline]]/60/60)/24)+DATE(1970,1,1),"mmm")</f>
        <v>Dec</v>
      </c>
      <c r="K3617" s="14" t="str">
        <f>TEXT(((Table1[[#This Row],[deadline]]/60/60)/24)+DATE(1970,1,1),"yyyy")</f>
        <v>2015</v>
      </c>
      <c r="L3617">
        <v>1447164896</v>
      </c>
      <c r="M3617">
        <f>((Table1[[#This Row],[launched_at]]/60/60)/24)+DATE(1970,1,1)+(-5/24)</f>
        <v>42318.385370370372</v>
      </c>
      <c r="N3617" t="b">
        <v>0</v>
      </c>
      <c r="O3617">
        <v>72</v>
      </c>
      <c r="P3617" t="b">
        <v>1</v>
      </c>
      <c r="Q3617" t="s">
        <v>8271</v>
      </c>
      <c r="R3617" s="5">
        <f>Table1[[#This Row],[pledged]]/D3617</f>
        <v>1.0680000000000001</v>
      </c>
      <c r="S3617" s="6">
        <f>IFERROR(Table1[[#This Row],[pledged]]/Table1[[#This Row],[backers_count]],0)</f>
        <v>37.083333333333336</v>
      </c>
      <c r="T3617" s="5" t="s">
        <v>8317</v>
      </c>
      <c r="U3617" s="5" t="s">
        <v>8318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 t="str">
        <f>TEXT(((Table1[[#This Row],[deadline]]/60/60)/24)+DATE(1970,1,1),"mmm")</f>
        <v>Mar</v>
      </c>
      <c r="K3618" s="14" t="str">
        <f>TEXT(((Table1[[#This Row],[deadline]]/60/60)/24)+DATE(1970,1,1),"yyyy")</f>
        <v>2015</v>
      </c>
      <c r="L3618">
        <v>1424213264</v>
      </c>
      <c r="M3618">
        <f>((Table1[[#This Row],[launched_at]]/60/60)/24)+DATE(1970,1,1)+(-5/24)</f>
        <v>42052.741481481477</v>
      </c>
      <c r="N3618" t="b">
        <v>0</v>
      </c>
      <c r="O3618">
        <v>45</v>
      </c>
      <c r="P3618" t="b">
        <v>1</v>
      </c>
      <c r="Q3618" t="s">
        <v>8271</v>
      </c>
      <c r="R3618" s="5">
        <f>Table1[[#This Row],[pledged]]/D3618</f>
        <v>1.248</v>
      </c>
      <c r="S3618" s="6">
        <f>IFERROR(Table1[[#This Row],[pledged]]/Table1[[#This Row],[backers_count]],0)</f>
        <v>69.333333333333329</v>
      </c>
      <c r="T3618" s="5" t="s">
        <v>8317</v>
      </c>
      <c r="U3618" s="5" t="s">
        <v>8318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 t="str">
        <f>TEXT(((Table1[[#This Row],[deadline]]/60/60)/24)+DATE(1970,1,1),"mmm")</f>
        <v>Feb</v>
      </c>
      <c r="K3619" s="14" t="str">
        <f>TEXT(((Table1[[#This Row],[deadline]]/60/60)/24)+DATE(1970,1,1),"yyyy")</f>
        <v>2017</v>
      </c>
      <c r="L3619">
        <v>1486996729</v>
      </c>
      <c r="M3619">
        <f>((Table1[[#This Row],[launched_at]]/60/60)/24)+DATE(1970,1,1)+(-5/24)</f>
        <v>42779.401956018519</v>
      </c>
      <c r="N3619" t="b">
        <v>0</v>
      </c>
      <c r="O3619">
        <v>51</v>
      </c>
      <c r="P3619" t="b">
        <v>1</v>
      </c>
      <c r="Q3619" t="s">
        <v>8271</v>
      </c>
      <c r="R3619" s="5">
        <f>Table1[[#This Row],[pledged]]/D3619</f>
        <v>1.1891891891891893</v>
      </c>
      <c r="S3619" s="6">
        <f>IFERROR(Table1[[#This Row],[pledged]]/Table1[[#This Row],[backers_count]],0)</f>
        <v>17.254901960784313</v>
      </c>
      <c r="T3619" s="5" t="s">
        <v>8317</v>
      </c>
      <c r="U3619" s="5" t="s">
        <v>8318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 t="str">
        <f>TEXT(((Table1[[#This Row],[deadline]]/60/60)/24)+DATE(1970,1,1),"mmm")</f>
        <v>Jun</v>
      </c>
      <c r="K3620" s="14" t="str">
        <f>TEXT(((Table1[[#This Row],[deadline]]/60/60)/24)+DATE(1970,1,1),"yyyy")</f>
        <v>2015</v>
      </c>
      <c r="L3620">
        <v>1430751850</v>
      </c>
      <c r="M3620">
        <f>((Table1[[#This Row],[launched_at]]/60/60)/24)+DATE(1970,1,1)+(-5/24)</f>
        <v>42128.419560185182</v>
      </c>
      <c r="N3620" t="b">
        <v>0</v>
      </c>
      <c r="O3620">
        <v>56</v>
      </c>
      <c r="P3620" t="b">
        <v>1</v>
      </c>
      <c r="Q3620" t="s">
        <v>8271</v>
      </c>
      <c r="R3620" s="5">
        <f>Table1[[#This Row],[pledged]]/D3620</f>
        <v>1.01</v>
      </c>
      <c r="S3620" s="6">
        <f>IFERROR(Table1[[#This Row],[pledged]]/Table1[[#This Row],[backers_count]],0)</f>
        <v>36.071428571428569</v>
      </c>
      <c r="T3620" s="5" t="s">
        <v>8317</v>
      </c>
      <c r="U3620" s="5" t="s">
        <v>8318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 t="str">
        <f>TEXT(((Table1[[#This Row],[deadline]]/60/60)/24)+DATE(1970,1,1),"mmm")</f>
        <v>Nov</v>
      </c>
      <c r="K3621" s="14" t="str">
        <f>TEXT(((Table1[[#This Row],[deadline]]/60/60)/24)+DATE(1970,1,1),"yyyy")</f>
        <v>2016</v>
      </c>
      <c r="L3621">
        <v>1476760226</v>
      </c>
      <c r="M3621">
        <f>((Table1[[#This Row],[launched_at]]/60/60)/24)+DATE(1970,1,1)+(-5/24)</f>
        <v>42660.92391203704</v>
      </c>
      <c r="N3621" t="b">
        <v>0</v>
      </c>
      <c r="O3621">
        <v>17</v>
      </c>
      <c r="P3621" t="b">
        <v>1</v>
      </c>
      <c r="Q3621" t="s">
        <v>8271</v>
      </c>
      <c r="R3621" s="5">
        <f>Table1[[#This Row],[pledged]]/D3621</f>
        <v>1.1299999999999999</v>
      </c>
      <c r="S3621" s="6">
        <f>IFERROR(Table1[[#This Row],[pledged]]/Table1[[#This Row],[backers_count]],0)</f>
        <v>66.470588235294116</v>
      </c>
      <c r="T3621" s="5" t="s">
        <v>8317</v>
      </c>
      <c r="U3621" s="5" t="s">
        <v>8318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 t="str">
        <f>TEXT(((Table1[[#This Row],[deadline]]/60/60)/24)+DATE(1970,1,1),"mmm")</f>
        <v>Mar</v>
      </c>
      <c r="K3622" s="14" t="str">
        <f>TEXT(((Table1[[#This Row],[deadline]]/60/60)/24)+DATE(1970,1,1),"yyyy")</f>
        <v>2015</v>
      </c>
      <c r="L3622">
        <v>1422916261</v>
      </c>
      <c r="M3622">
        <f>((Table1[[#This Row],[launched_at]]/60/60)/24)+DATE(1970,1,1)+(-5/24)</f>
        <v>42037.72987268518</v>
      </c>
      <c r="N3622" t="b">
        <v>0</v>
      </c>
      <c r="O3622">
        <v>197</v>
      </c>
      <c r="P3622" t="b">
        <v>1</v>
      </c>
      <c r="Q3622" t="s">
        <v>8271</v>
      </c>
      <c r="R3622" s="5">
        <f>Table1[[#This Row],[pledged]]/D3622</f>
        <v>1.0519047619047619</v>
      </c>
      <c r="S3622" s="6">
        <f>IFERROR(Table1[[#This Row],[pledged]]/Table1[[#This Row],[backers_count]],0)</f>
        <v>56.065989847715734</v>
      </c>
      <c r="T3622" s="5" t="s">
        <v>8317</v>
      </c>
      <c r="U3622" s="5" t="s">
        <v>8318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 t="str">
        <f>TEXT(((Table1[[#This Row],[deadline]]/60/60)/24)+DATE(1970,1,1),"mmm")</f>
        <v>Sep</v>
      </c>
      <c r="K3623" s="14" t="str">
        <f>TEXT(((Table1[[#This Row],[deadline]]/60/60)/24)+DATE(1970,1,1),"yyyy")</f>
        <v>2016</v>
      </c>
      <c r="L3623">
        <v>1473200844</v>
      </c>
      <c r="M3623">
        <f>((Table1[[#This Row],[launched_at]]/60/60)/24)+DATE(1970,1,1)+(-5/24)</f>
        <v>42619.727361111109</v>
      </c>
      <c r="N3623" t="b">
        <v>0</v>
      </c>
      <c r="O3623">
        <v>70</v>
      </c>
      <c r="P3623" t="b">
        <v>1</v>
      </c>
      <c r="Q3623" t="s">
        <v>8271</v>
      </c>
      <c r="R3623" s="5">
        <f>Table1[[#This Row],[pledged]]/D3623</f>
        <v>1.0973333333333333</v>
      </c>
      <c r="S3623" s="6">
        <f>IFERROR(Table1[[#This Row],[pledged]]/Table1[[#This Row],[backers_count]],0)</f>
        <v>47.028571428571432</v>
      </c>
      <c r="T3623" s="5" t="s">
        <v>8317</v>
      </c>
      <c r="U3623" s="5" t="s">
        <v>8318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 t="str">
        <f>TEXT(((Table1[[#This Row],[deadline]]/60/60)/24)+DATE(1970,1,1),"mmm")</f>
        <v>Sep</v>
      </c>
      <c r="K3624" s="14" t="str">
        <f>TEXT(((Table1[[#This Row],[deadline]]/60/60)/24)+DATE(1970,1,1),"yyyy")</f>
        <v>2014</v>
      </c>
      <c r="L3624">
        <v>1409030371</v>
      </c>
      <c r="M3624">
        <f>((Table1[[#This Row],[launched_at]]/60/60)/24)+DATE(1970,1,1)+(-5/24)</f>
        <v>41877.013553240737</v>
      </c>
      <c r="N3624" t="b">
        <v>0</v>
      </c>
      <c r="O3624">
        <v>21</v>
      </c>
      <c r="P3624" t="b">
        <v>1</v>
      </c>
      <c r="Q3624" t="s">
        <v>8271</v>
      </c>
      <c r="R3624" s="5">
        <f>Table1[[#This Row],[pledged]]/D3624</f>
        <v>1.00099</v>
      </c>
      <c r="S3624" s="6">
        <f>IFERROR(Table1[[#This Row],[pledged]]/Table1[[#This Row],[backers_count]],0)</f>
        <v>47.666190476190479</v>
      </c>
      <c r="T3624" s="5" t="s">
        <v>8317</v>
      </c>
      <c r="U3624" s="5" t="s">
        <v>8318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 t="str">
        <f>TEXT(((Table1[[#This Row],[deadline]]/60/60)/24)+DATE(1970,1,1),"mmm")</f>
        <v>Jul</v>
      </c>
      <c r="K3625" s="14" t="str">
        <f>TEXT(((Table1[[#This Row],[deadline]]/60/60)/24)+DATE(1970,1,1),"yyyy")</f>
        <v>2014</v>
      </c>
      <c r="L3625">
        <v>1404841270</v>
      </c>
      <c r="M3625">
        <f>((Table1[[#This Row],[launched_at]]/60/60)/24)+DATE(1970,1,1)+(-5/24)</f>
        <v>41828.528587962959</v>
      </c>
      <c r="N3625" t="b">
        <v>0</v>
      </c>
      <c r="O3625">
        <v>34</v>
      </c>
      <c r="P3625" t="b">
        <v>1</v>
      </c>
      <c r="Q3625" t="s">
        <v>8271</v>
      </c>
      <c r="R3625" s="5">
        <f>Table1[[#This Row],[pledged]]/D3625</f>
        <v>1.2</v>
      </c>
      <c r="S3625" s="6">
        <f>IFERROR(Table1[[#This Row],[pledged]]/Table1[[#This Row],[backers_count]],0)</f>
        <v>88.235294117647058</v>
      </c>
      <c r="T3625" s="5" t="s">
        <v>8317</v>
      </c>
      <c r="U3625" s="5" t="s">
        <v>8318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 t="str">
        <f>TEXT(((Table1[[#This Row],[deadline]]/60/60)/24)+DATE(1970,1,1),"mmm")</f>
        <v>Aug</v>
      </c>
      <c r="K3626" s="14" t="str">
        <f>TEXT(((Table1[[#This Row],[deadline]]/60/60)/24)+DATE(1970,1,1),"yyyy")</f>
        <v>2016</v>
      </c>
      <c r="L3626">
        <v>1466793290</v>
      </c>
      <c r="M3626">
        <f>((Table1[[#This Row],[launched_at]]/60/60)/24)+DATE(1970,1,1)+(-5/24)</f>
        <v>42545.565856481473</v>
      </c>
      <c r="N3626" t="b">
        <v>0</v>
      </c>
      <c r="O3626">
        <v>39</v>
      </c>
      <c r="P3626" t="b">
        <v>1</v>
      </c>
      <c r="Q3626" t="s">
        <v>8271</v>
      </c>
      <c r="R3626" s="5">
        <f>Table1[[#This Row],[pledged]]/D3626</f>
        <v>1.0493333333333332</v>
      </c>
      <c r="S3626" s="6">
        <f>IFERROR(Table1[[#This Row],[pledged]]/Table1[[#This Row],[backers_count]],0)</f>
        <v>80.717948717948715</v>
      </c>
      <c r="T3626" s="5" t="s">
        <v>8317</v>
      </c>
      <c r="U3626" s="5" t="s">
        <v>8318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 t="str">
        <f>TEXT(((Table1[[#This Row],[deadline]]/60/60)/24)+DATE(1970,1,1),"mmm")</f>
        <v>Jul</v>
      </c>
      <c r="K3627" s="14" t="str">
        <f>TEXT(((Table1[[#This Row],[deadline]]/60/60)/24)+DATE(1970,1,1),"yyyy")</f>
        <v>2015</v>
      </c>
      <c r="L3627">
        <v>1433259577</v>
      </c>
      <c r="M3627">
        <f>((Table1[[#This Row],[launched_at]]/60/60)/24)+DATE(1970,1,1)+(-5/24)</f>
        <v>42157.444178240738</v>
      </c>
      <c r="N3627" t="b">
        <v>0</v>
      </c>
      <c r="O3627">
        <v>78</v>
      </c>
      <c r="P3627" t="b">
        <v>1</v>
      </c>
      <c r="Q3627" t="s">
        <v>8271</v>
      </c>
      <c r="R3627" s="5">
        <f>Table1[[#This Row],[pledged]]/D3627</f>
        <v>1.0266666666666666</v>
      </c>
      <c r="S3627" s="6">
        <f>IFERROR(Table1[[#This Row],[pledged]]/Table1[[#This Row],[backers_count]],0)</f>
        <v>39.487179487179489</v>
      </c>
      <c r="T3627" s="5" t="s">
        <v>8317</v>
      </c>
      <c r="U3627" s="5" t="s">
        <v>8318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 t="str">
        <f>TEXT(((Table1[[#This Row],[deadline]]/60/60)/24)+DATE(1970,1,1),"mmm")</f>
        <v>Aug</v>
      </c>
      <c r="K3628" s="14" t="str">
        <f>TEXT(((Table1[[#This Row],[deadline]]/60/60)/24)+DATE(1970,1,1),"yyyy")</f>
        <v>2014</v>
      </c>
      <c r="L3628">
        <v>1406390457</v>
      </c>
      <c r="M3628">
        <f>((Table1[[#This Row],[launched_at]]/60/60)/24)+DATE(1970,1,1)+(-5/24)</f>
        <v>41846.458993055552</v>
      </c>
      <c r="N3628" t="b">
        <v>0</v>
      </c>
      <c r="O3628">
        <v>48</v>
      </c>
      <c r="P3628" t="b">
        <v>1</v>
      </c>
      <c r="Q3628" t="s">
        <v>8271</v>
      </c>
      <c r="R3628" s="5">
        <f>Table1[[#This Row],[pledged]]/D3628</f>
        <v>1.0182500000000001</v>
      </c>
      <c r="S3628" s="6">
        <f>IFERROR(Table1[[#This Row],[pledged]]/Table1[[#This Row],[backers_count]],0)</f>
        <v>84.854166666666671</v>
      </c>
      <c r="T3628" s="5" t="s">
        <v>8317</v>
      </c>
      <c r="U3628" s="5" t="s">
        <v>8318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 t="str">
        <f>TEXT(((Table1[[#This Row],[deadline]]/60/60)/24)+DATE(1970,1,1),"mmm")</f>
        <v>May</v>
      </c>
      <c r="K3629" s="14" t="str">
        <f>TEXT(((Table1[[#This Row],[deadline]]/60/60)/24)+DATE(1970,1,1),"yyyy")</f>
        <v>2016</v>
      </c>
      <c r="L3629">
        <v>1459446487</v>
      </c>
      <c r="M3629">
        <f>((Table1[[#This Row],[launched_at]]/60/60)/24)+DATE(1970,1,1)+(-5/24)</f>
        <v>42460.533414351848</v>
      </c>
      <c r="N3629" t="b">
        <v>0</v>
      </c>
      <c r="O3629">
        <v>29</v>
      </c>
      <c r="P3629" t="b">
        <v>1</v>
      </c>
      <c r="Q3629" t="s">
        <v>8271</v>
      </c>
      <c r="R3629" s="5">
        <f>Table1[[#This Row],[pledged]]/D3629</f>
        <v>1</v>
      </c>
      <c r="S3629" s="6">
        <f>IFERROR(Table1[[#This Row],[pledged]]/Table1[[#This Row],[backers_count]],0)</f>
        <v>68.965517241379317</v>
      </c>
      <c r="T3629" s="5" t="s">
        <v>8317</v>
      </c>
      <c r="U3629" s="5" t="s">
        <v>8318</v>
      </c>
    </row>
    <row r="3630" spans="1:21" ht="30" x14ac:dyDescent="0.2">
      <c r="A3630">
        <v>2582</v>
      </c>
      <c r="B3630" s="3" t="s">
        <v>2582</v>
      </c>
      <c r="C3630" s="3" t="s">
        <v>6692</v>
      </c>
      <c r="D3630">
        <v>90000</v>
      </c>
      <c r="E3630">
        <v>1</v>
      </c>
      <c r="F3630" t="s">
        <v>8221</v>
      </c>
      <c r="G3630" t="s">
        <v>8224</v>
      </c>
      <c r="H3630" t="s">
        <v>8246</v>
      </c>
      <c r="I3630">
        <v>1477784634</v>
      </c>
      <c r="J3630" s="14" t="str">
        <f>TEXT(((Table1[[#This Row],[deadline]]/60/60)/24)+DATE(1970,1,1),"mmm")</f>
        <v>Oct</v>
      </c>
      <c r="K3630" s="14" t="str">
        <f>TEXT(((Table1[[#This Row],[deadline]]/60/60)/24)+DATE(1970,1,1),"yyyy")</f>
        <v>2016</v>
      </c>
      <c r="L3630">
        <v>1475192634</v>
      </c>
      <c r="M3630">
        <f>((Table1[[#This Row],[launched_at]]/60/60)/24)+DATE(1970,1,1)+(-5/24)</f>
        <v>42642.780486111107</v>
      </c>
      <c r="N3630" t="b">
        <v>0</v>
      </c>
      <c r="O3630">
        <v>1</v>
      </c>
      <c r="P3630" t="b">
        <v>0</v>
      </c>
      <c r="Q3630" t="s">
        <v>8284</v>
      </c>
      <c r="R3630" s="5">
        <f>Table1[[#This Row],[pledged]]/D3630</f>
        <v>1.1111111111111112E-5</v>
      </c>
      <c r="S3630" s="6">
        <f>IFERROR(Table1[[#This Row],[pledged]]/Table1[[#This Row],[backers_count]],0)</f>
        <v>1</v>
      </c>
      <c r="T3630" s="5" t="s">
        <v>8336</v>
      </c>
      <c r="U3630" s="5" t="s">
        <v>8337</v>
      </c>
    </row>
    <row r="3631" spans="1:21" ht="45" x14ac:dyDescent="0.2">
      <c r="A3631">
        <v>2594</v>
      </c>
      <c r="B3631" s="3" t="s">
        <v>2594</v>
      </c>
      <c r="C3631" s="3" t="s">
        <v>6704</v>
      </c>
      <c r="D3631">
        <v>80000</v>
      </c>
      <c r="E3631">
        <v>1</v>
      </c>
      <c r="F3631" t="s">
        <v>8221</v>
      </c>
      <c r="G3631" t="s">
        <v>8224</v>
      </c>
      <c r="H3631" t="s">
        <v>8246</v>
      </c>
      <c r="I3631">
        <v>1407453228</v>
      </c>
      <c r="J3631" s="14" t="str">
        <f>TEXT(((Table1[[#This Row],[deadline]]/60/60)/24)+DATE(1970,1,1),"mmm")</f>
        <v>Aug</v>
      </c>
      <c r="K3631" s="14" t="str">
        <f>TEXT(((Table1[[#This Row],[deadline]]/60/60)/24)+DATE(1970,1,1),"yyyy")</f>
        <v>2014</v>
      </c>
      <c r="L3631">
        <v>1404861228</v>
      </c>
      <c r="M3631">
        <f>((Table1[[#This Row],[launched_at]]/60/60)/24)+DATE(1970,1,1)+(-5/24)</f>
        <v>41828.759583333333</v>
      </c>
      <c r="N3631" t="b">
        <v>0</v>
      </c>
      <c r="O3631">
        <v>1</v>
      </c>
      <c r="P3631" t="b">
        <v>0</v>
      </c>
      <c r="Q3631" t="s">
        <v>8284</v>
      </c>
      <c r="R3631" s="5">
        <f>Table1[[#This Row],[pledged]]/D3631</f>
        <v>1.2500000000000001E-5</v>
      </c>
      <c r="S3631" s="6">
        <f>IFERROR(Table1[[#This Row],[pledged]]/Table1[[#This Row],[backers_count]],0)</f>
        <v>1</v>
      </c>
      <c r="T3631" s="5" t="s">
        <v>8336</v>
      </c>
      <c r="U3631" s="5" t="s">
        <v>8337</v>
      </c>
    </row>
    <row r="3632" spans="1:21" ht="45" x14ac:dyDescent="0.2">
      <c r="A3632">
        <v>2689</v>
      </c>
      <c r="B3632" s="3" t="s">
        <v>2689</v>
      </c>
      <c r="C3632" s="3" t="s">
        <v>6799</v>
      </c>
      <c r="D3632">
        <v>35000</v>
      </c>
      <c r="E3632">
        <v>1</v>
      </c>
      <c r="F3632" t="s">
        <v>8221</v>
      </c>
      <c r="G3632" t="s">
        <v>8224</v>
      </c>
      <c r="H3632" t="s">
        <v>8246</v>
      </c>
      <c r="I3632">
        <v>1469919890</v>
      </c>
      <c r="J3632" s="14" t="str">
        <f>TEXT(((Table1[[#This Row],[deadline]]/60/60)/24)+DATE(1970,1,1),"mmm")</f>
        <v>Jul</v>
      </c>
      <c r="K3632" s="14" t="str">
        <f>TEXT(((Table1[[#This Row],[deadline]]/60/60)/24)+DATE(1970,1,1),"yyyy")</f>
        <v>2016</v>
      </c>
      <c r="L3632">
        <v>1467327890</v>
      </c>
      <c r="M3632">
        <f>((Table1[[#This Row],[launched_at]]/60/60)/24)+DATE(1970,1,1)+(-5/24)</f>
        <v>42551.753356481473</v>
      </c>
      <c r="N3632" t="b">
        <v>0</v>
      </c>
      <c r="O3632">
        <v>1</v>
      </c>
      <c r="P3632" t="b">
        <v>0</v>
      </c>
      <c r="Q3632" t="s">
        <v>8284</v>
      </c>
      <c r="R3632" s="5">
        <f>Table1[[#This Row],[pledged]]/D3632</f>
        <v>2.8571428571428571E-5</v>
      </c>
      <c r="S3632" s="6">
        <f>IFERROR(Table1[[#This Row],[pledged]]/Table1[[#This Row],[backers_count]],0)</f>
        <v>1</v>
      </c>
      <c r="T3632" s="5" t="s">
        <v>8336</v>
      </c>
      <c r="U3632" s="5" t="s">
        <v>8337</v>
      </c>
    </row>
    <row r="3633" spans="1:21" ht="45" x14ac:dyDescent="0.2">
      <c r="A3633">
        <v>2694</v>
      </c>
      <c r="B3633" s="3" t="s">
        <v>2694</v>
      </c>
      <c r="C3633" s="3" t="s">
        <v>6804</v>
      </c>
      <c r="D3633">
        <v>30000</v>
      </c>
      <c r="E3633">
        <v>1</v>
      </c>
      <c r="F3633" t="s">
        <v>8221</v>
      </c>
      <c r="G3633" t="s">
        <v>8224</v>
      </c>
      <c r="H3633" t="s">
        <v>8246</v>
      </c>
      <c r="I3633">
        <v>1411701739</v>
      </c>
      <c r="J3633" s="14" t="str">
        <f>TEXT(((Table1[[#This Row],[deadline]]/60/60)/24)+DATE(1970,1,1),"mmm")</f>
        <v>Sep</v>
      </c>
      <c r="K3633" s="14" t="str">
        <f>TEXT(((Table1[[#This Row],[deadline]]/60/60)/24)+DATE(1970,1,1),"yyyy")</f>
        <v>2014</v>
      </c>
      <c r="L3633">
        <v>1409109739</v>
      </c>
      <c r="M3633">
        <f>((Table1[[#This Row],[launched_at]]/60/60)/24)+DATE(1970,1,1)+(-5/24)</f>
        <v>41877.932164351849</v>
      </c>
      <c r="N3633" t="b">
        <v>0</v>
      </c>
      <c r="O3633">
        <v>1</v>
      </c>
      <c r="P3633" t="b">
        <v>0</v>
      </c>
      <c r="Q3633" t="s">
        <v>8284</v>
      </c>
      <c r="R3633" s="5">
        <f>Table1[[#This Row],[pledged]]/D3633</f>
        <v>3.3333333333333335E-5</v>
      </c>
      <c r="S3633" s="6">
        <f>IFERROR(Table1[[#This Row],[pledged]]/Table1[[#This Row],[backers_count]],0)</f>
        <v>1</v>
      </c>
      <c r="T3633" s="5" t="s">
        <v>8336</v>
      </c>
      <c r="U3633" s="5" t="s">
        <v>8337</v>
      </c>
    </row>
    <row r="3634" spans="1:21" ht="30" x14ac:dyDescent="0.2">
      <c r="A3634">
        <v>2773</v>
      </c>
      <c r="B3634" s="3" t="s">
        <v>2773</v>
      </c>
      <c r="C3634" s="3" t="s">
        <v>6883</v>
      </c>
      <c r="D3634">
        <v>530</v>
      </c>
      <c r="E3634">
        <v>1</v>
      </c>
      <c r="F3634" t="s">
        <v>8221</v>
      </c>
      <c r="G3634" t="s">
        <v>8229</v>
      </c>
      <c r="H3634" t="s">
        <v>8251</v>
      </c>
      <c r="I3634">
        <v>1461530721</v>
      </c>
      <c r="J3634" s="14" t="str">
        <f>TEXT(((Table1[[#This Row],[deadline]]/60/60)/24)+DATE(1970,1,1),"mmm")</f>
        <v>Apr</v>
      </c>
      <c r="K3634" s="14" t="str">
        <f>TEXT(((Table1[[#This Row],[deadline]]/60/60)/24)+DATE(1970,1,1),"yyyy")</f>
        <v>2016</v>
      </c>
      <c r="L3634">
        <v>1460666721</v>
      </c>
      <c r="M3634">
        <f>((Table1[[#This Row],[launched_at]]/60/60)/24)+DATE(1970,1,1)+(-5/24)</f>
        <v>42474.656493055554</v>
      </c>
      <c r="N3634" t="b">
        <v>0</v>
      </c>
      <c r="O3634">
        <v>1</v>
      </c>
      <c r="P3634" t="b">
        <v>0</v>
      </c>
      <c r="Q3634" t="s">
        <v>8304</v>
      </c>
      <c r="R3634" s="5">
        <f>Table1[[#This Row],[pledged]]/D3634</f>
        <v>1.8867924528301887E-3</v>
      </c>
      <c r="S3634" s="6">
        <f>IFERROR(Table1[[#This Row],[pledged]]/Table1[[#This Row],[backers_count]],0)</f>
        <v>1</v>
      </c>
      <c r="T3634" s="5" t="s">
        <v>8322</v>
      </c>
      <c r="U3634" s="5" t="s">
        <v>8358</v>
      </c>
    </row>
    <row r="3635" spans="1:21" ht="45" x14ac:dyDescent="0.2">
      <c r="A3635">
        <v>2910</v>
      </c>
      <c r="B3635" s="3" t="s">
        <v>2910</v>
      </c>
      <c r="C3635" s="3" t="s">
        <v>7020</v>
      </c>
      <c r="D3635">
        <v>30000</v>
      </c>
      <c r="E3635">
        <v>1</v>
      </c>
      <c r="F3635" t="s">
        <v>8221</v>
      </c>
      <c r="G3635" t="s">
        <v>8225</v>
      </c>
      <c r="H3635" t="s">
        <v>8247</v>
      </c>
      <c r="I3635">
        <v>1434139887</v>
      </c>
      <c r="J3635" s="14" t="str">
        <f>TEXT(((Table1[[#This Row],[deadline]]/60/60)/24)+DATE(1970,1,1),"mmm")</f>
        <v>Jun</v>
      </c>
      <c r="K3635" s="14" t="str">
        <f>TEXT(((Table1[[#This Row],[deadline]]/60/60)/24)+DATE(1970,1,1),"yyyy")</f>
        <v>2015</v>
      </c>
      <c r="L3635">
        <v>1428955887</v>
      </c>
      <c r="M3635">
        <f>((Table1[[#This Row],[launched_at]]/60/60)/24)+DATE(1970,1,1)+(-5/24)</f>
        <v>42107.632951388885</v>
      </c>
      <c r="N3635" t="b">
        <v>0</v>
      </c>
      <c r="O3635">
        <v>1</v>
      </c>
      <c r="P3635" t="b">
        <v>0</v>
      </c>
      <c r="Q3635" t="s">
        <v>8271</v>
      </c>
      <c r="R3635" s="5">
        <f>Table1[[#This Row],[pledged]]/D3635</f>
        <v>3.3333333333333335E-5</v>
      </c>
      <c r="S3635" s="6">
        <f>IFERROR(Table1[[#This Row],[pledged]]/Table1[[#This Row],[backers_count]],0)</f>
        <v>1</v>
      </c>
      <c r="T3635" s="5" t="s">
        <v>8317</v>
      </c>
      <c r="U3635" s="5" t="s">
        <v>8318</v>
      </c>
    </row>
    <row r="3636" spans="1:21" ht="30" x14ac:dyDescent="0.2">
      <c r="A3636">
        <v>2914</v>
      </c>
      <c r="B3636" s="3" t="s">
        <v>2914</v>
      </c>
      <c r="C3636" s="3" t="s">
        <v>7024</v>
      </c>
      <c r="D3636">
        <v>25000</v>
      </c>
      <c r="E3636">
        <v>1</v>
      </c>
      <c r="F3636" t="s">
        <v>8221</v>
      </c>
      <c r="G3636" t="s">
        <v>8225</v>
      </c>
      <c r="H3636" t="s">
        <v>8247</v>
      </c>
      <c r="I3636">
        <v>1426365994</v>
      </c>
      <c r="J3636" s="14" t="str">
        <f>TEXT(((Table1[[#This Row],[deadline]]/60/60)/24)+DATE(1970,1,1),"mmm")</f>
        <v>Mar</v>
      </c>
      <c r="K3636" s="14" t="str">
        <f>TEXT(((Table1[[#This Row],[deadline]]/60/60)/24)+DATE(1970,1,1),"yyyy")</f>
        <v>2015</v>
      </c>
      <c r="L3636">
        <v>1421185594</v>
      </c>
      <c r="M3636">
        <f>((Table1[[#This Row],[launched_at]]/60/60)/24)+DATE(1970,1,1)+(-5/24)</f>
        <v>42017.699004629627</v>
      </c>
      <c r="N3636" t="b">
        <v>0</v>
      </c>
      <c r="O3636">
        <v>1</v>
      </c>
      <c r="P3636" t="b">
        <v>0</v>
      </c>
      <c r="Q3636" t="s">
        <v>8271</v>
      </c>
      <c r="R3636" s="5">
        <f>Table1[[#This Row],[pledged]]/D3636</f>
        <v>4.0000000000000003E-5</v>
      </c>
      <c r="S3636" s="6">
        <f>IFERROR(Table1[[#This Row],[pledged]]/Table1[[#This Row],[backers_count]],0)</f>
        <v>1</v>
      </c>
      <c r="T3636" s="5" t="s">
        <v>8317</v>
      </c>
      <c r="U3636" s="5" t="s">
        <v>8318</v>
      </c>
    </row>
    <row r="3637" spans="1:21" ht="45" x14ac:dyDescent="0.2">
      <c r="A3637">
        <v>2941</v>
      </c>
      <c r="B3637" s="3" t="s">
        <v>2941</v>
      </c>
      <c r="C3637" s="3" t="s">
        <v>7051</v>
      </c>
      <c r="D3637">
        <v>25000</v>
      </c>
      <c r="E3637">
        <v>1</v>
      </c>
      <c r="F3637" t="s">
        <v>8221</v>
      </c>
      <c r="G3637" t="s">
        <v>8224</v>
      </c>
      <c r="H3637" t="s">
        <v>8246</v>
      </c>
      <c r="I3637">
        <v>1425250955</v>
      </c>
      <c r="J3637" s="14" t="str">
        <f>TEXT(((Table1[[#This Row],[deadline]]/60/60)/24)+DATE(1970,1,1),"mmm")</f>
        <v>Mar</v>
      </c>
      <c r="K3637" s="14" t="str">
        <f>TEXT(((Table1[[#This Row],[deadline]]/60/60)/24)+DATE(1970,1,1),"yyyy")</f>
        <v>2015</v>
      </c>
      <c r="L3637">
        <v>1422658955</v>
      </c>
      <c r="M3637">
        <f>((Table1[[#This Row],[launched_at]]/60/60)/24)+DATE(1970,1,1)+(-5/24)</f>
        <v>42034.751793981479</v>
      </c>
      <c r="N3637" t="b">
        <v>0</v>
      </c>
      <c r="O3637">
        <v>1</v>
      </c>
      <c r="P3637" t="b">
        <v>0</v>
      </c>
      <c r="Q3637" t="s">
        <v>8303</v>
      </c>
      <c r="R3637" s="5">
        <f>Table1[[#This Row],[pledged]]/D3637</f>
        <v>4.0000000000000003E-5</v>
      </c>
      <c r="S3637" s="6">
        <f>IFERROR(Table1[[#This Row],[pledged]]/Table1[[#This Row],[backers_count]],0)</f>
        <v>1</v>
      </c>
      <c r="T3637" s="5" t="s">
        <v>8317</v>
      </c>
      <c r="U3637" s="5" t="s">
        <v>8357</v>
      </c>
    </row>
    <row r="3638" spans="1:21" ht="45" x14ac:dyDescent="0.2">
      <c r="A3638">
        <v>3055</v>
      </c>
      <c r="B3638" s="3" t="s">
        <v>3055</v>
      </c>
      <c r="C3638" s="3" t="s">
        <v>7165</v>
      </c>
      <c r="D3638">
        <v>20000</v>
      </c>
      <c r="E3638">
        <v>1</v>
      </c>
      <c r="F3638" t="s">
        <v>8221</v>
      </c>
      <c r="G3638" t="s">
        <v>8224</v>
      </c>
      <c r="H3638" t="s">
        <v>8246</v>
      </c>
      <c r="I3638">
        <v>1420844390</v>
      </c>
      <c r="J3638" s="14" t="str">
        <f>TEXT(((Table1[[#This Row],[deadline]]/60/60)/24)+DATE(1970,1,1),"mmm")</f>
        <v>Jan</v>
      </c>
      <c r="K3638" s="14" t="str">
        <f>TEXT(((Table1[[#This Row],[deadline]]/60/60)/24)+DATE(1970,1,1),"yyyy")</f>
        <v>2015</v>
      </c>
      <c r="L3638">
        <v>1415660390</v>
      </c>
      <c r="M3638">
        <f>((Table1[[#This Row],[launched_at]]/60/60)/24)+DATE(1970,1,1)+(-5/24)</f>
        <v>41953.749884259254</v>
      </c>
      <c r="N3638" t="b">
        <v>0</v>
      </c>
      <c r="O3638">
        <v>1</v>
      </c>
      <c r="P3638" t="b">
        <v>0</v>
      </c>
      <c r="Q3638" t="s">
        <v>8303</v>
      </c>
      <c r="R3638" s="5">
        <f>Table1[[#This Row],[pledged]]/D3638</f>
        <v>5.0000000000000002E-5</v>
      </c>
      <c r="S3638" s="6">
        <f>IFERROR(Table1[[#This Row],[pledged]]/Table1[[#This Row],[backers_count]],0)</f>
        <v>1</v>
      </c>
      <c r="T3638" s="5" t="s">
        <v>8317</v>
      </c>
      <c r="U3638" s="5" t="s">
        <v>8357</v>
      </c>
    </row>
    <row r="3639" spans="1:21" ht="45" x14ac:dyDescent="0.2">
      <c r="A3639">
        <v>3117</v>
      </c>
      <c r="B3639" s="3" t="s">
        <v>3117</v>
      </c>
      <c r="C3639" s="3" t="s">
        <v>7227</v>
      </c>
      <c r="D3639">
        <v>1000</v>
      </c>
      <c r="E3639">
        <v>1</v>
      </c>
      <c r="F3639" t="s">
        <v>8221</v>
      </c>
      <c r="G3639" t="s">
        <v>8225</v>
      </c>
      <c r="H3639" t="s">
        <v>8247</v>
      </c>
      <c r="I3639">
        <v>1464354720</v>
      </c>
      <c r="J3639" s="14" t="str">
        <f>TEXT(((Table1[[#This Row],[deadline]]/60/60)/24)+DATE(1970,1,1),"mmm")</f>
        <v>May</v>
      </c>
      <c r="K3639" s="14" t="str">
        <f>TEXT(((Table1[[#This Row],[deadline]]/60/60)/24)+DATE(1970,1,1),"yyyy")</f>
        <v>2016</v>
      </c>
      <c r="L3639">
        <v>1463648360</v>
      </c>
      <c r="M3639">
        <f>((Table1[[#This Row],[launched_at]]/60/60)/24)+DATE(1970,1,1)+(-5/24)</f>
        <v>42509.166203703695</v>
      </c>
      <c r="N3639" t="b">
        <v>0</v>
      </c>
      <c r="O3639">
        <v>1</v>
      </c>
      <c r="P3639" t="b">
        <v>0</v>
      </c>
      <c r="Q3639" t="s">
        <v>8303</v>
      </c>
      <c r="R3639" s="5">
        <f>Table1[[#This Row],[pledged]]/D3639</f>
        <v>1E-3</v>
      </c>
      <c r="S3639" s="6">
        <f>IFERROR(Table1[[#This Row],[pledged]]/Table1[[#This Row],[backers_count]],0)</f>
        <v>1</v>
      </c>
      <c r="T3639" s="5" t="s">
        <v>8317</v>
      </c>
      <c r="U3639" s="5" t="s">
        <v>8357</v>
      </c>
    </row>
    <row r="3640" spans="1:21" ht="45" x14ac:dyDescent="0.2">
      <c r="A3640">
        <v>3200</v>
      </c>
      <c r="B3640" s="3" t="s">
        <v>3200</v>
      </c>
      <c r="C3640" s="3" t="s">
        <v>7310</v>
      </c>
      <c r="D3640">
        <v>50000</v>
      </c>
      <c r="E3640">
        <v>1</v>
      </c>
      <c r="F3640" t="s">
        <v>8221</v>
      </c>
      <c r="G3640" t="s">
        <v>8224</v>
      </c>
      <c r="H3640" t="s">
        <v>8246</v>
      </c>
      <c r="I3640">
        <v>1461994440</v>
      </c>
      <c r="J3640" s="14" t="str">
        <f>TEXT(((Table1[[#This Row],[deadline]]/60/60)/24)+DATE(1970,1,1),"mmm")</f>
        <v>Apr</v>
      </c>
      <c r="K3640" s="14" t="str">
        <f>TEXT(((Table1[[#This Row],[deadline]]/60/60)/24)+DATE(1970,1,1),"yyyy")</f>
        <v>2016</v>
      </c>
      <c r="L3640">
        <v>1459410101</v>
      </c>
      <c r="M3640">
        <f>((Table1[[#This Row],[launched_at]]/60/60)/24)+DATE(1970,1,1)+(-5/24)</f>
        <v>42460.112280092588</v>
      </c>
      <c r="N3640" t="b">
        <v>0</v>
      </c>
      <c r="O3640">
        <v>1</v>
      </c>
      <c r="P3640" t="b">
        <v>0</v>
      </c>
      <c r="Q3640" t="s">
        <v>8305</v>
      </c>
      <c r="R3640" s="5">
        <f>Table1[[#This Row],[pledged]]/D3640</f>
        <v>2.0000000000000002E-5</v>
      </c>
      <c r="S3640" s="6">
        <f>IFERROR(Table1[[#This Row],[pledged]]/Table1[[#This Row],[backers_count]],0)</f>
        <v>1</v>
      </c>
      <c r="T3640" s="5" t="s">
        <v>8317</v>
      </c>
      <c r="U3640" s="5" t="s">
        <v>8359</v>
      </c>
    </row>
    <row r="3641" spans="1:21" ht="45" x14ac:dyDescent="0.2">
      <c r="A3641">
        <v>3630</v>
      </c>
      <c r="B3641" s="3" t="s">
        <v>3628</v>
      </c>
      <c r="C3641" s="3" t="s">
        <v>7740</v>
      </c>
      <c r="D3641">
        <v>3000</v>
      </c>
      <c r="E3641">
        <v>1</v>
      </c>
      <c r="F3641" t="s">
        <v>8221</v>
      </c>
      <c r="G3641" t="s">
        <v>8225</v>
      </c>
      <c r="H3641" t="s">
        <v>8247</v>
      </c>
      <c r="I3641">
        <v>1417295990</v>
      </c>
      <c r="J3641" s="14" t="str">
        <f>TEXT(((Table1[[#This Row],[deadline]]/60/60)/24)+DATE(1970,1,1),"mmm")</f>
        <v>Nov</v>
      </c>
      <c r="K3641" s="14" t="str">
        <f>TEXT(((Table1[[#This Row],[deadline]]/60/60)/24)+DATE(1970,1,1),"yyyy")</f>
        <v>2014</v>
      </c>
      <c r="L3641">
        <v>1414700390</v>
      </c>
      <c r="M3641">
        <f>((Table1[[#This Row],[launched_at]]/60/60)/24)+DATE(1970,1,1)+(-5/24)</f>
        <v>41942.638773148145</v>
      </c>
      <c r="N3641" t="b">
        <v>0</v>
      </c>
      <c r="O3641">
        <v>1</v>
      </c>
      <c r="P3641" t="b">
        <v>0</v>
      </c>
      <c r="Q3641" t="s">
        <v>8305</v>
      </c>
      <c r="R3641" s="5">
        <f>Table1[[#This Row],[pledged]]/D3641</f>
        <v>3.3333333333333332E-4</v>
      </c>
      <c r="S3641" s="6">
        <f>IFERROR(Table1[[#This Row],[pledged]]/Table1[[#This Row],[backers_count]],0)</f>
        <v>1</v>
      </c>
      <c r="T3641" s="5" t="s">
        <v>8317</v>
      </c>
      <c r="U3641" s="5" t="s">
        <v>8359</v>
      </c>
    </row>
    <row r="3642" spans="1:21" ht="45" x14ac:dyDescent="0.2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 s="14" t="str">
        <f>TEXT(((Table1[[#This Row],[deadline]]/60/60)/24)+DATE(1970,1,1),"mmm")</f>
        <v>Oct</v>
      </c>
      <c r="K3642" s="14" t="str">
        <f>TEXT(((Table1[[#This Row],[deadline]]/60/60)/24)+DATE(1970,1,1),"yyyy")</f>
        <v>2016</v>
      </c>
      <c r="L3642">
        <v>1470672906</v>
      </c>
      <c r="M3642">
        <f>((Table1[[#This Row],[launched_at]]/60/60)/24)+DATE(1970,1,1)+(-5/24)</f>
        <v>42590.468819444439</v>
      </c>
      <c r="N3642" t="b">
        <v>0</v>
      </c>
      <c r="O3642">
        <v>1</v>
      </c>
      <c r="P3642" t="b">
        <v>0</v>
      </c>
      <c r="Q3642" t="s">
        <v>8305</v>
      </c>
      <c r="R3642" s="5">
        <f>Table1[[#This Row],[pledged]]/D3642</f>
        <v>4.0000000000000003E-5</v>
      </c>
      <c r="S3642" s="6">
        <f>IFERROR(Table1[[#This Row],[pledged]]/Table1[[#This Row],[backers_count]],0)</f>
        <v>1</v>
      </c>
      <c r="T3642" s="5" t="s">
        <v>8317</v>
      </c>
      <c r="U3642" s="5" t="s">
        <v>8359</v>
      </c>
    </row>
    <row r="3643" spans="1:21" ht="45" x14ac:dyDescent="0.2">
      <c r="A3643">
        <v>3645</v>
      </c>
      <c r="B3643" s="3" t="s">
        <v>3643</v>
      </c>
      <c r="C3643" s="3" t="s">
        <v>7755</v>
      </c>
      <c r="D3643">
        <v>1000</v>
      </c>
      <c r="E3643">
        <v>1</v>
      </c>
      <c r="F3643" t="s">
        <v>8221</v>
      </c>
      <c r="G3643" t="s">
        <v>8229</v>
      </c>
      <c r="H3643" t="s">
        <v>8251</v>
      </c>
      <c r="I3643">
        <v>1479773838</v>
      </c>
      <c r="J3643" s="14" t="str">
        <f>TEXT(((Table1[[#This Row],[deadline]]/60/60)/24)+DATE(1970,1,1),"mmm")</f>
        <v>Nov</v>
      </c>
      <c r="K3643" s="14" t="str">
        <f>TEXT(((Table1[[#This Row],[deadline]]/60/60)/24)+DATE(1970,1,1),"yyyy")</f>
        <v>2016</v>
      </c>
      <c r="L3643">
        <v>1477178238</v>
      </c>
      <c r="M3643">
        <f>((Table1[[#This Row],[launched_at]]/60/60)/24)+DATE(1970,1,1)+(-5/24)</f>
        <v>42665.762013888881</v>
      </c>
      <c r="N3643" t="b">
        <v>0</v>
      </c>
      <c r="O3643">
        <v>1</v>
      </c>
      <c r="P3643" t="b">
        <v>0</v>
      </c>
      <c r="Q3643" t="s">
        <v>8305</v>
      </c>
      <c r="R3643" s="5">
        <f>Table1[[#This Row],[pledged]]/D3643</f>
        <v>1E-3</v>
      </c>
      <c r="S3643" s="6">
        <f>IFERROR(Table1[[#This Row],[pledged]]/Table1[[#This Row],[backers_count]],0)</f>
        <v>1</v>
      </c>
      <c r="T3643" s="5" t="s">
        <v>8317</v>
      </c>
      <c r="U3643" s="5" t="s">
        <v>8359</v>
      </c>
    </row>
    <row r="3644" spans="1:21" ht="45" x14ac:dyDescent="0.2">
      <c r="A3644">
        <v>3796</v>
      </c>
      <c r="B3644" s="3" t="s">
        <v>3793</v>
      </c>
      <c r="C3644" s="3" t="s">
        <v>7906</v>
      </c>
      <c r="D3644">
        <v>22500</v>
      </c>
      <c r="E3644">
        <v>1</v>
      </c>
      <c r="F3644" t="s">
        <v>8221</v>
      </c>
      <c r="G3644" t="s">
        <v>8224</v>
      </c>
      <c r="H3644" t="s">
        <v>8246</v>
      </c>
      <c r="I3644">
        <v>1484354556</v>
      </c>
      <c r="J3644" s="14" t="str">
        <f>TEXT(((Table1[[#This Row],[deadline]]/60/60)/24)+DATE(1970,1,1),"mmm")</f>
        <v>Jan</v>
      </c>
      <c r="K3644" s="14" t="str">
        <f>TEXT(((Table1[[#This Row],[deadline]]/60/60)/24)+DATE(1970,1,1),"yyyy")</f>
        <v>2017</v>
      </c>
      <c r="L3644">
        <v>1479170556</v>
      </c>
      <c r="M3644">
        <f>((Table1[[#This Row],[launched_at]]/60/60)/24)+DATE(1970,1,1)+(-5/24)</f>
        <v>42688.821250000001</v>
      </c>
      <c r="N3644" t="b">
        <v>0</v>
      </c>
      <c r="O3644">
        <v>1</v>
      </c>
      <c r="P3644" t="b">
        <v>0</v>
      </c>
      <c r="Q3644" t="s">
        <v>8305</v>
      </c>
      <c r="R3644" s="5">
        <f>Table1[[#This Row],[pledged]]/D3644</f>
        <v>4.4444444444444447E-5</v>
      </c>
      <c r="S3644" s="6">
        <f>IFERROR(Table1[[#This Row],[pledged]]/Table1[[#This Row],[backers_count]],0)</f>
        <v>1</v>
      </c>
      <c r="T3644" s="5" t="s">
        <v>8317</v>
      </c>
      <c r="U3644" s="5" t="s">
        <v>8359</v>
      </c>
    </row>
    <row r="3645" spans="1:21" ht="45" x14ac:dyDescent="0.2">
      <c r="A3645">
        <v>3856</v>
      </c>
      <c r="B3645" s="3" t="s">
        <v>3853</v>
      </c>
      <c r="C3645" s="3" t="s">
        <v>7965</v>
      </c>
      <c r="D3645">
        <v>5000</v>
      </c>
      <c r="E3645">
        <v>1</v>
      </c>
      <c r="F3645" t="s">
        <v>8221</v>
      </c>
      <c r="G3645" t="s">
        <v>8224</v>
      </c>
      <c r="H3645" t="s">
        <v>8246</v>
      </c>
      <c r="I3645">
        <v>1425833403</v>
      </c>
      <c r="J3645" s="14" t="str">
        <f>TEXT(((Table1[[#This Row],[deadline]]/60/60)/24)+DATE(1970,1,1),"mmm")</f>
        <v>Mar</v>
      </c>
      <c r="K3645" s="14" t="str">
        <f>TEXT(((Table1[[#This Row],[deadline]]/60/60)/24)+DATE(1970,1,1),"yyyy")</f>
        <v>2015</v>
      </c>
      <c r="L3645">
        <v>1423245003</v>
      </c>
      <c r="M3645">
        <f>((Table1[[#This Row],[launched_at]]/60/60)/24)+DATE(1970,1,1)+(-5/24)</f>
        <v>42041.534756944442</v>
      </c>
      <c r="N3645" t="b">
        <v>0</v>
      </c>
      <c r="O3645">
        <v>1</v>
      </c>
      <c r="P3645" t="b">
        <v>0</v>
      </c>
      <c r="Q3645" t="s">
        <v>8271</v>
      </c>
      <c r="R3645" s="5">
        <f>Table1[[#This Row],[pledged]]/D3645</f>
        <v>2.0000000000000001E-4</v>
      </c>
      <c r="S3645" s="6">
        <f>IFERROR(Table1[[#This Row],[pledged]]/Table1[[#This Row],[backers_count]],0)</f>
        <v>1</v>
      </c>
      <c r="T3645" s="5" t="s">
        <v>8317</v>
      </c>
      <c r="U3645" s="5" t="s">
        <v>8318</v>
      </c>
    </row>
    <row r="3646" spans="1:21" ht="45" x14ac:dyDescent="0.2">
      <c r="A3646">
        <v>3859</v>
      </c>
      <c r="B3646" s="3" t="s">
        <v>3856</v>
      </c>
      <c r="C3646" s="3" t="s">
        <v>7968</v>
      </c>
      <c r="D3646">
        <v>2500</v>
      </c>
      <c r="E3646">
        <v>1</v>
      </c>
      <c r="F3646" t="s">
        <v>8221</v>
      </c>
      <c r="G3646" t="s">
        <v>8224</v>
      </c>
      <c r="H3646" t="s">
        <v>8246</v>
      </c>
      <c r="I3646">
        <v>1403730000</v>
      </c>
      <c r="J3646" s="14" t="str">
        <f>TEXT(((Table1[[#This Row],[deadline]]/60/60)/24)+DATE(1970,1,1),"mmm")</f>
        <v>Jun</v>
      </c>
      <c r="K3646" s="14" t="str">
        <f>TEXT(((Table1[[#This Row],[deadline]]/60/60)/24)+DATE(1970,1,1),"yyyy")</f>
        <v>2014</v>
      </c>
      <c r="L3646">
        <v>1401485207</v>
      </c>
      <c r="M3646">
        <f>((Table1[[#This Row],[launched_at]]/60/60)/24)+DATE(1970,1,1)+(-5/24)</f>
        <v>41789.685266203705</v>
      </c>
      <c r="N3646" t="b">
        <v>0</v>
      </c>
      <c r="O3646">
        <v>1</v>
      </c>
      <c r="P3646" t="b">
        <v>0</v>
      </c>
      <c r="Q3646" t="s">
        <v>8271</v>
      </c>
      <c r="R3646" s="5">
        <f>Table1[[#This Row],[pledged]]/D3646</f>
        <v>4.0000000000000002E-4</v>
      </c>
      <c r="S3646" s="6">
        <f>IFERROR(Table1[[#This Row],[pledged]]/Table1[[#This Row],[backers_count]],0)</f>
        <v>1</v>
      </c>
      <c r="T3646" s="5" t="s">
        <v>8317</v>
      </c>
      <c r="U3646" s="5" t="s">
        <v>8318</v>
      </c>
    </row>
    <row r="3647" spans="1:21" ht="30" x14ac:dyDescent="0.2">
      <c r="A3647">
        <v>3862</v>
      </c>
      <c r="B3647" s="3" t="s">
        <v>3859</v>
      </c>
      <c r="C3647" s="3" t="s">
        <v>7971</v>
      </c>
      <c r="D3647">
        <v>7500</v>
      </c>
      <c r="E3647">
        <v>1</v>
      </c>
      <c r="F3647" t="s">
        <v>8221</v>
      </c>
      <c r="G3647" t="s">
        <v>8224</v>
      </c>
      <c r="H3647" t="s">
        <v>8246</v>
      </c>
      <c r="I3647">
        <v>1473699540</v>
      </c>
      <c r="J3647" s="14" t="str">
        <f>TEXT(((Table1[[#This Row],[deadline]]/60/60)/24)+DATE(1970,1,1),"mmm")</f>
        <v>Sep</v>
      </c>
      <c r="K3647" s="14" t="str">
        <f>TEXT(((Table1[[#This Row],[deadline]]/60/60)/24)+DATE(1970,1,1),"yyyy")</f>
        <v>2016</v>
      </c>
      <c r="L3647">
        <v>1472451356</v>
      </c>
      <c r="M3647">
        <f>((Table1[[#This Row],[launched_at]]/60/60)/24)+DATE(1970,1,1)+(-5/24)</f>
        <v>42611.052731481475</v>
      </c>
      <c r="N3647" t="b">
        <v>0</v>
      </c>
      <c r="O3647">
        <v>1</v>
      </c>
      <c r="P3647" t="b">
        <v>0</v>
      </c>
      <c r="Q3647" t="s">
        <v>8271</v>
      </c>
      <c r="R3647" s="5">
        <f>Table1[[#This Row],[pledged]]/D3647</f>
        <v>1.3333333333333334E-4</v>
      </c>
      <c r="S3647" s="6">
        <f>IFERROR(Table1[[#This Row],[pledged]]/Table1[[#This Row],[backers_count]],0)</f>
        <v>1</v>
      </c>
      <c r="T3647" s="5" t="s">
        <v>8317</v>
      </c>
      <c r="U3647" s="5" t="s">
        <v>8318</v>
      </c>
    </row>
    <row r="3648" spans="1:21" ht="45" x14ac:dyDescent="0.2">
      <c r="A3648">
        <v>3912</v>
      </c>
      <c r="B3648" s="3" t="s">
        <v>3909</v>
      </c>
      <c r="C3648" s="3" t="s">
        <v>8020</v>
      </c>
      <c r="D3648">
        <v>15000</v>
      </c>
      <c r="E3648">
        <v>1</v>
      </c>
      <c r="F3648" t="s">
        <v>8221</v>
      </c>
      <c r="G3648" t="s">
        <v>8224</v>
      </c>
      <c r="H3648" t="s">
        <v>8246</v>
      </c>
      <c r="I3648">
        <v>1429936500</v>
      </c>
      <c r="J3648" s="14" t="str">
        <f>TEXT(((Table1[[#This Row],[deadline]]/60/60)/24)+DATE(1970,1,1),"mmm")</f>
        <v>Apr</v>
      </c>
      <c r="K3648" s="14" t="str">
        <f>TEXT(((Table1[[#This Row],[deadline]]/60/60)/24)+DATE(1970,1,1),"yyyy")</f>
        <v>2015</v>
      </c>
      <c r="L3648">
        <v>1424759330</v>
      </c>
      <c r="M3648">
        <f>((Table1[[#This Row],[launched_at]]/60/60)/24)+DATE(1970,1,1)+(-5/24)</f>
        <v>42059.061689814807</v>
      </c>
      <c r="N3648" t="b">
        <v>0</v>
      </c>
      <c r="O3648">
        <v>1</v>
      </c>
      <c r="P3648" t="b">
        <v>0</v>
      </c>
      <c r="Q3648" t="s">
        <v>8271</v>
      </c>
      <c r="R3648" s="5">
        <f>Table1[[#This Row],[pledged]]/D3648</f>
        <v>6.666666666666667E-5</v>
      </c>
      <c r="S3648" s="6">
        <f>IFERROR(Table1[[#This Row],[pledged]]/Table1[[#This Row],[backers_count]],0)</f>
        <v>1</v>
      </c>
      <c r="T3648" s="5" t="s">
        <v>8317</v>
      </c>
      <c r="U3648" s="5" t="s">
        <v>8318</v>
      </c>
    </row>
    <row r="3649" spans="1:21" ht="45" x14ac:dyDescent="0.2">
      <c r="A3649">
        <v>3932</v>
      </c>
      <c r="B3649" s="3" t="s">
        <v>3929</v>
      </c>
      <c r="C3649" s="3" t="s">
        <v>8040</v>
      </c>
      <c r="D3649">
        <v>12000</v>
      </c>
      <c r="E3649">
        <v>1</v>
      </c>
      <c r="F3649" t="s">
        <v>8221</v>
      </c>
      <c r="G3649" t="s">
        <v>8224</v>
      </c>
      <c r="H3649" t="s">
        <v>8246</v>
      </c>
      <c r="I3649">
        <v>1458097364</v>
      </c>
      <c r="J3649" s="14" t="str">
        <f>TEXT(((Table1[[#This Row],[deadline]]/60/60)/24)+DATE(1970,1,1),"mmm")</f>
        <v>Mar</v>
      </c>
      <c r="K3649" s="14" t="str">
        <f>TEXT(((Table1[[#This Row],[deadline]]/60/60)/24)+DATE(1970,1,1),"yyyy")</f>
        <v>2016</v>
      </c>
      <c r="L3649">
        <v>1455508964</v>
      </c>
      <c r="M3649">
        <f>((Table1[[#This Row],[launched_at]]/60/60)/24)+DATE(1970,1,1)+(-5/24)</f>
        <v>42414.960231481477</v>
      </c>
      <c r="N3649" t="b">
        <v>0</v>
      </c>
      <c r="O3649">
        <v>1</v>
      </c>
      <c r="P3649" t="b">
        <v>0</v>
      </c>
      <c r="Q3649" t="s">
        <v>8271</v>
      </c>
      <c r="R3649" s="5">
        <f>Table1[[#This Row],[pledged]]/D3649</f>
        <v>8.3333333333333331E-5</v>
      </c>
      <c r="S3649" s="6">
        <f>IFERROR(Table1[[#This Row],[pledged]]/Table1[[#This Row],[backers_count]],0)</f>
        <v>1</v>
      </c>
      <c r="T3649" s="5" t="s">
        <v>8317</v>
      </c>
      <c r="U3649" s="5" t="s">
        <v>8318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 t="str">
        <f>TEXT(((Table1[[#This Row],[deadline]]/60/60)/24)+DATE(1970,1,1),"mmm")</f>
        <v>Oct</v>
      </c>
      <c r="K3650" s="14" t="str">
        <f>TEXT(((Table1[[#This Row],[deadline]]/60/60)/24)+DATE(1970,1,1),"yyyy")</f>
        <v>2014</v>
      </c>
      <c r="L3650">
        <v>1409900445</v>
      </c>
      <c r="M3650">
        <f>((Table1[[#This Row],[launched_at]]/60/60)/24)+DATE(1970,1,1)+(-5/24)</f>
        <v>41887.083854166667</v>
      </c>
      <c r="N3650" t="b">
        <v>0</v>
      </c>
      <c r="O3650">
        <v>73</v>
      </c>
      <c r="P3650" t="b">
        <v>1</v>
      </c>
      <c r="Q3650" t="s">
        <v>8271</v>
      </c>
      <c r="R3650" s="5">
        <f>Table1[[#This Row],[pledged]]/D3650</f>
        <v>1.003825</v>
      </c>
      <c r="S3650" s="6">
        <f>IFERROR(Table1[[#This Row],[pledged]]/Table1[[#This Row],[backers_count]],0)</f>
        <v>550.04109589041093</v>
      </c>
      <c r="T3650" s="5" t="s">
        <v>8317</v>
      </c>
      <c r="U3650" s="5" t="s">
        <v>8318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 t="str">
        <f>TEXT(((Table1[[#This Row],[deadline]]/60/60)/24)+DATE(1970,1,1),"mmm")</f>
        <v>Jun</v>
      </c>
      <c r="K3651" s="14" t="str">
        <f>TEXT(((Table1[[#This Row],[deadline]]/60/60)/24)+DATE(1970,1,1),"yyyy")</f>
        <v>2014</v>
      </c>
      <c r="L3651">
        <v>1400691994</v>
      </c>
      <c r="M3651">
        <f>((Table1[[#This Row],[launched_at]]/60/60)/24)+DATE(1970,1,1)+(-5/24)</f>
        <v>41780.504560185182</v>
      </c>
      <c r="N3651" t="b">
        <v>0</v>
      </c>
      <c r="O3651">
        <v>8</v>
      </c>
      <c r="P3651" t="b">
        <v>1</v>
      </c>
      <c r="Q3651" t="s">
        <v>8271</v>
      </c>
      <c r="R3651" s="5">
        <f>Table1[[#This Row],[pledged]]/D3651</f>
        <v>1.04</v>
      </c>
      <c r="S3651" s="6">
        <f>IFERROR(Table1[[#This Row],[pledged]]/Table1[[#This Row],[backers_count]],0)</f>
        <v>97.5</v>
      </c>
      <c r="T3651" s="5" t="s">
        <v>8317</v>
      </c>
      <c r="U3651" s="5" t="s">
        <v>8318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 t="str">
        <f>TEXT(((Table1[[#This Row],[deadline]]/60/60)/24)+DATE(1970,1,1),"mmm")</f>
        <v>Feb</v>
      </c>
      <c r="K3652" s="14" t="str">
        <f>TEXT(((Table1[[#This Row],[deadline]]/60/60)/24)+DATE(1970,1,1),"yyyy")</f>
        <v>2016</v>
      </c>
      <c r="L3652">
        <v>1452598184</v>
      </c>
      <c r="M3652">
        <f>((Table1[[#This Row],[launched_at]]/60/60)/24)+DATE(1970,1,1)+(-5/24)</f>
        <v>42381.270648148151</v>
      </c>
      <c r="N3652" t="b">
        <v>0</v>
      </c>
      <c r="O3652">
        <v>17</v>
      </c>
      <c r="P3652" t="b">
        <v>1</v>
      </c>
      <c r="Q3652" t="s">
        <v>8271</v>
      </c>
      <c r="R3652" s="5">
        <f>Table1[[#This Row],[pledged]]/D3652</f>
        <v>1</v>
      </c>
      <c r="S3652" s="6">
        <f>IFERROR(Table1[[#This Row],[pledged]]/Table1[[#This Row],[backers_count]],0)</f>
        <v>29.411764705882351</v>
      </c>
      <c r="T3652" s="5" t="s">
        <v>8317</v>
      </c>
      <c r="U3652" s="5" t="s">
        <v>8318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 t="str">
        <f>TEXT(((Table1[[#This Row],[deadline]]/60/60)/24)+DATE(1970,1,1),"mmm")</f>
        <v>Aug</v>
      </c>
      <c r="K3653" s="14" t="str">
        <f>TEXT(((Table1[[#This Row],[deadline]]/60/60)/24)+DATE(1970,1,1),"yyyy")</f>
        <v>2014</v>
      </c>
      <c r="L3653">
        <v>1404833442</v>
      </c>
      <c r="M3653">
        <f>((Table1[[#This Row],[launched_at]]/60/60)/24)+DATE(1970,1,1)+(-5/24)</f>
        <v>41828.437986111108</v>
      </c>
      <c r="N3653" t="b">
        <v>0</v>
      </c>
      <c r="O3653">
        <v>9</v>
      </c>
      <c r="P3653" t="b">
        <v>1</v>
      </c>
      <c r="Q3653" t="s">
        <v>8271</v>
      </c>
      <c r="R3653" s="5">
        <f>Table1[[#This Row],[pledged]]/D3653</f>
        <v>1.04</v>
      </c>
      <c r="S3653" s="6">
        <f>IFERROR(Table1[[#This Row],[pledged]]/Table1[[#This Row],[backers_count]],0)</f>
        <v>57.777777777777779</v>
      </c>
      <c r="T3653" s="5" t="s">
        <v>8317</v>
      </c>
      <c r="U3653" s="5" t="s">
        <v>8318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 t="str">
        <f>TEXT(((Table1[[#This Row],[deadline]]/60/60)/24)+DATE(1970,1,1),"mmm")</f>
        <v>Aug</v>
      </c>
      <c r="K3654" s="14" t="str">
        <f>TEXT(((Table1[[#This Row],[deadline]]/60/60)/24)+DATE(1970,1,1),"yyyy")</f>
        <v>2016</v>
      </c>
      <c r="L3654">
        <v>1471188502</v>
      </c>
      <c r="M3654">
        <f>((Table1[[#This Row],[launched_at]]/60/60)/24)+DATE(1970,1,1)+(-5/24)</f>
        <v>42596.436365740738</v>
      </c>
      <c r="N3654" t="b">
        <v>0</v>
      </c>
      <c r="O3654">
        <v>17</v>
      </c>
      <c r="P3654" t="b">
        <v>1</v>
      </c>
      <c r="Q3654" t="s">
        <v>8271</v>
      </c>
      <c r="R3654" s="5">
        <f>Table1[[#This Row],[pledged]]/D3654</f>
        <v>2.5066666666666668</v>
      </c>
      <c r="S3654" s="6">
        <f>IFERROR(Table1[[#This Row],[pledged]]/Table1[[#This Row],[backers_count]],0)</f>
        <v>44.235294117647058</v>
      </c>
      <c r="T3654" s="5" t="s">
        <v>8317</v>
      </c>
      <c r="U3654" s="5" t="s">
        <v>8318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 t="str">
        <f>TEXT(((Table1[[#This Row],[deadline]]/60/60)/24)+DATE(1970,1,1),"mmm")</f>
        <v>Aug</v>
      </c>
      <c r="K3655" s="14" t="str">
        <f>TEXT(((Table1[[#This Row],[deadline]]/60/60)/24)+DATE(1970,1,1),"yyyy")</f>
        <v>2015</v>
      </c>
      <c r="L3655">
        <v>1436172207</v>
      </c>
      <c r="M3655">
        <f>((Table1[[#This Row],[launched_at]]/60/60)/24)+DATE(1970,1,1)+(-5/24)</f>
        <v>42191.155173611107</v>
      </c>
      <c r="N3655" t="b">
        <v>0</v>
      </c>
      <c r="O3655">
        <v>33</v>
      </c>
      <c r="P3655" t="b">
        <v>1</v>
      </c>
      <c r="Q3655" t="s">
        <v>8271</v>
      </c>
      <c r="R3655" s="5">
        <f>Table1[[#This Row],[pledged]]/D3655</f>
        <v>1.0049999999999999</v>
      </c>
      <c r="S3655" s="6">
        <f>IFERROR(Table1[[#This Row],[pledged]]/Table1[[#This Row],[backers_count]],0)</f>
        <v>60.909090909090907</v>
      </c>
      <c r="T3655" s="5" t="s">
        <v>8317</v>
      </c>
      <c r="U3655" s="5" t="s">
        <v>8318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 t="str">
        <f>TEXT(((Table1[[#This Row],[deadline]]/60/60)/24)+DATE(1970,1,1),"mmm")</f>
        <v>Apr</v>
      </c>
      <c r="K3656" s="14" t="str">
        <f>TEXT(((Table1[[#This Row],[deadline]]/60/60)/24)+DATE(1970,1,1),"yyyy")</f>
        <v>2016</v>
      </c>
      <c r="L3656">
        <v>1457690386</v>
      </c>
      <c r="M3656">
        <f>((Table1[[#This Row],[launched_at]]/60/60)/24)+DATE(1970,1,1)+(-5/24)</f>
        <v>42440.20817129629</v>
      </c>
      <c r="N3656" t="b">
        <v>0</v>
      </c>
      <c r="O3656">
        <v>38</v>
      </c>
      <c r="P3656" t="b">
        <v>1</v>
      </c>
      <c r="Q3656" t="s">
        <v>8271</v>
      </c>
      <c r="R3656" s="5">
        <f>Table1[[#This Row],[pledged]]/D3656</f>
        <v>1.744</v>
      </c>
      <c r="S3656" s="6">
        <f>IFERROR(Table1[[#This Row],[pledged]]/Table1[[#This Row],[backers_count]],0)</f>
        <v>68.84210526315789</v>
      </c>
      <c r="T3656" s="5" t="s">
        <v>8317</v>
      </c>
      <c r="U3656" s="5" t="s">
        <v>8318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 t="str">
        <f>TEXT(((Table1[[#This Row],[deadline]]/60/60)/24)+DATE(1970,1,1),"mmm")</f>
        <v>Jul</v>
      </c>
      <c r="K3657" s="14" t="str">
        <f>TEXT(((Table1[[#This Row],[deadline]]/60/60)/24)+DATE(1970,1,1),"yyyy")</f>
        <v>2015</v>
      </c>
      <c r="L3657">
        <v>1434654998</v>
      </c>
      <c r="M3657">
        <f>((Table1[[#This Row],[launched_at]]/60/60)/24)+DATE(1970,1,1)+(-5/24)</f>
        <v>42173.594884259255</v>
      </c>
      <c r="N3657" t="b">
        <v>0</v>
      </c>
      <c r="O3657">
        <v>79</v>
      </c>
      <c r="P3657" t="b">
        <v>1</v>
      </c>
      <c r="Q3657" t="s">
        <v>8271</v>
      </c>
      <c r="R3657" s="5">
        <f>Table1[[#This Row],[pledged]]/D3657</f>
        <v>1.1626000000000001</v>
      </c>
      <c r="S3657" s="6">
        <f>IFERROR(Table1[[#This Row],[pledged]]/Table1[[#This Row],[backers_count]],0)</f>
        <v>73.582278481012665</v>
      </c>
      <c r="T3657" s="5" t="s">
        <v>8317</v>
      </c>
      <c r="U3657" s="5" t="s">
        <v>8318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 t="str">
        <f>TEXT(((Table1[[#This Row],[deadline]]/60/60)/24)+DATE(1970,1,1),"mmm")</f>
        <v>Feb</v>
      </c>
      <c r="K3658" s="14" t="str">
        <f>TEXT(((Table1[[#This Row],[deadline]]/60/60)/24)+DATE(1970,1,1),"yyyy")</f>
        <v>2017</v>
      </c>
      <c r="L3658">
        <v>1483393836</v>
      </c>
      <c r="M3658">
        <f>((Table1[[#This Row],[launched_at]]/60/60)/24)+DATE(1970,1,1)+(-5/24)</f>
        <v>42737.70180555556</v>
      </c>
      <c r="N3658" t="b">
        <v>0</v>
      </c>
      <c r="O3658">
        <v>46</v>
      </c>
      <c r="P3658" t="b">
        <v>1</v>
      </c>
      <c r="Q3658" t="s">
        <v>8271</v>
      </c>
      <c r="R3658" s="5">
        <f>Table1[[#This Row],[pledged]]/D3658</f>
        <v>1.0582</v>
      </c>
      <c r="S3658" s="6">
        <f>IFERROR(Table1[[#This Row],[pledged]]/Table1[[#This Row],[backers_count]],0)</f>
        <v>115.02173913043478</v>
      </c>
      <c r="T3658" s="5" t="s">
        <v>8317</v>
      </c>
      <c r="U3658" s="5" t="s">
        <v>8318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 t="str">
        <f>TEXT(((Table1[[#This Row],[deadline]]/60/60)/24)+DATE(1970,1,1),"mmm")</f>
        <v>Jun</v>
      </c>
      <c r="K3659" s="14" t="str">
        <f>TEXT(((Table1[[#This Row],[deadline]]/60/60)/24)+DATE(1970,1,1),"yyyy")</f>
        <v>2016</v>
      </c>
      <c r="L3659">
        <v>1462806419</v>
      </c>
      <c r="M3659">
        <f>((Table1[[#This Row],[launched_at]]/60/60)/24)+DATE(1970,1,1)+(-5/24)</f>
        <v>42499.421516203707</v>
      </c>
      <c r="N3659" t="b">
        <v>0</v>
      </c>
      <c r="O3659">
        <v>20</v>
      </c>
      <c r="P3659" t="b">
        <v>1</v>
      </c>
      <c r="Q3659" t="s">
        <v>8271</v>
      </c>
      <c r="R3659" s="5">
        <f>Table1[[#This Row],[pledged]]/D3659</f>
        <v>1.1074999999999999</v>
      </c>
      <c r="S3659" s="6">
        <f>IFERROR(Table1[[#This Row],[pledged]]/Table1[[#This Row],[backers_count]],0)</f>
        <v>110.75</v>
      </c>
      <c r="T3659" s="5" t="s">
        <v>8317</v>
      </c>
      <c r="U3659" s="5" t="s">
        <v>8318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 t="str">
        <f>TEXT(((Table1[[#This Row],[deadline]]/60/60)/24)+DATE(1970,1,1),"mmm")</f>
        <v>Jul</v>
      </c>
      <c r="K3660" s="14" t="str">
        <f>TEXT(((Table1[[#This Row],[deadline]]/60/60)/24)+DATE(1970,1,1),"yyyy")</f>
        <v>2014</v>
      </c>
      <c r="L3660">
        <v>1400272580</v>
      </c>
      <c r="M3660">
        <f>((Table1[[#This Row],[launched_at]]/60/60)/24)+DATE(1970,1,1)+(-5/24)</f>
        <v>41775.650231481479</v>
      </c>
      <c r="N3660" t="b">
        <v>0</v>
      </c>
      <c r="O3660">
        <v>20</v>
      </c>
      <c r="P3660" t="b">
        <v>1</v>
      </c>
      <c r="Q3660" t="s">
        <v>8271</v>
      </c>
      <c r="R3660" s="5">
        <f>Table1[[#This Row],[pledged]]/D3660</f>
        <v>1.0066666666666666</v>
      </c>
      <c r="S3660" s="6">
        <f>IFERROR(Table1[[#This Row],[pledged]]/Table1[[#This Row],[backers_count]],0)</f>
        <v>75.5</v>
      </c>
      <c r="T3660" s="5" t="s">
        <v>8317</v>
      </c>
      <c r="U3660" s="5" t="s">
        <v>8318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 t="str">
        <f>TEXT(((Table1[[#This Row],[deadline]]/60/60)/24)+DATE(1970,1,1),"mmm")</f>
        <v>Mar</v>
      </c>
      <c r="K3661" s="14" t="str">
        <f>TEXT(((Table1[[#This Row],[deadline]]/60/60)/24)+DATE(1970,1,1),"yyyy")</f>
        <v>2015</v>
      </c>
      <c r="L3661">
        <v>1424414350</v>
      </c>
      <c r="M3661">
        <f>((Table1[[#This Row],[launched_at]]/60/60)/24)+DATE(1970,1,1)+(-5/24)</f>
        <v>42055.068865740737</v>
      </c>
      <c r="N3661" t="b">
        <v>0</v>
      </c>
      <c r="O3661">
        <v>13</v>
      </c>
      <c r="P3661" t="b">
        <v>1</v>
      </c>
      <c r="Q3661" t="s">
        <v>8271</v>
      </c>
      <c r="R3661" s="5">
        <f>Table1[[#This Row],[pledged]]/D3661</f>
        <v>1.0203333333333333</v>
      </c>
      <c r="S3661" s="6">
        <f>IFERROR(Table1[[#This Row],[pledged]]/Table1[[#This Row],[backers_count]],0)</f>
        <v>235.46153846153845</v>
      </c>
      <c r="T3661" s="5" t="s">
        <v>8317</v>
      </c>
      <c r="U3661" s="5" t="s">
        <v>8318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 t="str">
        <f>TEXT(((Table1[[#This Row],[deadline]]/60/60)/24)+DATE(1970,1,1),"mmm")</f>
        <v>Dec</v>
      </c>
      <c r="K3662" s="14" t="str">
        <f>TEXT(((Table1[[#This Row],[deadline]]/60/60)/24)+DATE(1970,1,1),"yyyy")</f>
        <v>2014</v>
      </c>
      <c r="L3662">
        <v>1417208925</v>
      </c>
      <c r="M3662">
        <f>((Table1[[#This Row],[launched_at]]/60/60)/24)+DATE(1970,1,1)+(-5/24)</f>
        <v>41971.672743055555</v>
      </c>
      <c r="N3662" t="b">
        <v>0</v>
      </c>
      <c r="O3662">
        <v>22</v>
      </c>
      <c r="P3662" t="b">
        <v>1</v>
      </c>
      <c r="Q3662" t="s">
        <v>8271</v>
      </c>
      <c r="R3662" s="5">
        <f>Table1[[#This Row],[pledged]]/D3662</f>
        <v>1</v>
      </c>
      <c r="S3662" s="6">
        <f>IFERROR(Table1[[#This Row],[pledged]]/Table1[[#This Row],[backers_count]],0)</f>
        <v>11.363636363636363</v>
      </c>
      <c r="T3662" s="5" t="s">
        <v>8317</v>
      </c>
      <c r="U3662" s="5" t="s">
        <v>8318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 t="str">
        <f>TEXT(((Table1[[#This Row],[deadline]]/60/60)/24)+DATE(1970,1,1),"mmm")</f>
        <v>Apr</v>
      </c>
      <c r="K3663" s="14" t="str">
        <f>TEXT(((Table1[[#This Row],[deadline]]/60/60)/24)+DATE(1970,1,1),"yyyy")</f>
        <v>2016</v>
      </c>
      <c r="L3663">
        <v>1458336672</v>
      </c>
      <c r="M3663">
        <f>((Table1[[#This Row],[launched_at]]/60/60)/24)+DATE(1970,1,1)+(-5/24)</f>
        <v>42447.688333333332</v>
      </c>
      <c r="N3663" t="b">
        <v>0</v>
      </c>
      <c r="O3663">
        <v>36</v>
      </c>
      <c r="P3663" t="b">
        <v>1</v>
      </c>
      <c r="Q3663" t="s">
        <v>8271</v>
      </c>
      <c r="R3663" s="5">
        <f>Table1[[#This Row],[pledged]]/D3663</f>
        <v>1.1100000000000001</v>
      </c>
      <c r="S3663" s="6">
        <f>IFERROR(Table1[[#This Row],[pledged]]/Table1[[#This Row],[backers_count]],0)</f>
        <v>92.5</v>
      </c>
      <c r="T3663" s="5" t="s">
        <v>8317</v>
      </c>
      <c r="U3663" s="5" t="s">
        <v>8318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 t="str">
        <f>TEXT(((Table1[[#This Row],[deadline]]/60/60)/24)+DATE(1970,1,1),"mmm")</f>
        <v>Mar</v>
      </c>
      <c r="K3664" s="14" t="str">
        <f>TEXT(((Table1[[#This Row],[deadline]]/60/60)/24)+DATE(1970,1,1),"yyyy")</f>
        <v>2015</v>
      </c>
      <c r="L3664">
        <v>1425187014</v>
      </c>
      <c r="M3664">
        <f>((Table1[[#This Row],[launched_at]]/60/60)/24)+DATE(1970,1,1)+(-5/24)</f>
        <v>42064.011736111112</v>
      </c>
      <c r="N3664" t="b">
        <v>0</v>
      </c>
      <c r="O3664">
        <v>40</v>
      </c>
      <c r="P3664" t="b">
        <v>1</v>
      </c>
      <c r="Q3664" t="s">
        <v>8271</v>
      </c>
      <c r="R3664" s="5">
        <f>Table1[[#This Row],[pledged]]/D3664</f>
        <v>1.0142500000000001</v>
      </c>
      <c r="S3664" s="6">
        <f>IFERROR(Table1[[#This Row],[pledged]]/Table1[[#This Row],[backers_count]],0)</f>
        <v>202.85</v>
      </c>
      <c r="T3664" s="5" t="s">
        <v>8317</v>
      </c>
      <c r="U3664" s="5" t="s">
        <v>8318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 t="str">
        <f>TEXT(((Table1[[#This Row],[deadline]]/60/60)/24)+DATE(1970,1,1),"mmm")</f>
        <v>Dec</v>
      </c>
      <c r="K3665" s="14" t="str">
        <f>TEXT(((Table1[[#This Row],[deadline]]/60/60)/24)+DATE(1970,1,1),"yyyy")</f>
        <v>2016</v>
      </c>
      <c r="L3665">
        <v>1477133430</v>
      </c>
      <c r="M3665">
        <f>((Table1[[#This Row],[launched_at]]/60/60)/24)+DATE(1970,1,1)+(-5/24)</f>
        <v>42665.243402777771</v>
      </c>
      <c r="N3665" t="b">
        <v>0</v>
      </c>
      <c r="O3665">
        <v>9</v>
      </c>
      <c r="P3665" t="b">
        <v>1</v>
      </c>
      <c r="Q3665" t="s">
        <v>8271</v>
      </c>
      <c r="R3665" s="5">
        <f>Table1[[#This Row],[pledged]]/D3665</f>
        <v>1.04</v>
      </c>
      <c r="S3665" s="6">
        <f>IFERROR(Table1[[#This Row],[pledged]]/Table1[[#This Row],[backers_count]],0)</f>
        <v>26</v>
      </c>
      <c r="T3665" s="5" t="s">
        <v>8317</v>
      </c>
      <c r="U3665" s="5" t="s">
        <v>8318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 t="str">
        <f>TEXT(((Table1[[#This Row],[deadline]]/60/60)/24)+DATE(1970,1,1),"mmm")</f>
        <v>Jun</v>
      </c>
      <c r="K3666" s="14" t="str">
        <f>TEXT(((Table1[[#This Row],[deadline]]/60/60)/24)+DATE(1970,1,1),"yyyy")</f>
        <v>2016</v>
      </c>
      <c r="L3666">
        <v>1464847089</v>
      </c>
      <c r="M3666">
        <f>((Table1[[#This Row],[launched_at]]/60/60)/24)+DATE(1970,1,1)+(-5/24)</f>
        <v>42523.04038194444</v>
      </c>
      <c r="N3666" t="b">
        <v>0</v>
      </c>
      <c r="O3666">
        <v>19</v>
      </c>
      <c r="P3666" t="b">
        <v>1</v>
      </c>
      <c r="Q3666" t="s">
        <v>8271</v>
      </c>
      <c r="R3666" s="5">
        <f>Table1[[#This Row],[pledged]]/D3666</f>
        <v>1.09375</v>
      </c>
      <c r="S3666" s="6">
        <f>IFERROR(Table1[[#This Row],[pledged]]/Table1[[#This Row],[backers_count]],0)</f>
        <v>46.05263157894737</v>
      </c>
      <c r="T3666" s="5" t="s">
        <v>8317</v>
      </c>
      <c r="U3666" s="5" t="s">
        <v>8318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 t="str">
        <f>TEXT(((Table1[[#This Row],[deadline]]/60/60)/24)+DATE(1970,1,1),"mmm")</f>
        <v>Oct</v>
      </c>
      <c r="K3667" s="14" t="str">
        <f>TEXT(((Table1[[#This Row],[deadline]]/60/60)/24)+DATE(1970,1,1),"yyyy")</f>
        <v>2015</v>
      </c>
      <c r="L3667">
        <v>1445109822</v>
      </c>
      <c r="M3667">
        <f>((Table1[[#This Row],[launched_at]]/60/60)/24)+DATE(1970,1,1)+(-5/24)</f>
        <v>42294.59979166666</v>
      </c>
      <c r="N3667" t="b">
        <v>0</v>
      </c>
      <c r="O3667">
        <v>14</v>
      </c>
      <c r="P3667" t="b">
        <v>1</v>
      </c>
      <c r="Q3667" t="s">
        <v>8271</v>
      </c>
      <c r="R3667" s="5">
        <f>Table1[[#This Row],[pledged]]/D3667</f>
        <v>1.1516129032258065</v>
      </c>
      <c r="S3667" s="6">
        <f>IFERROR(Table1[[#This Row],[pledged]]/Table1[[#This Row],[backers_count]],0)</f>
        <v>51</v>
      </c>
      <c r="T3667" s="5" t="s">
        <v>8317</v>
      </c>
      <c r="U3667" s="5" t="s">
        <v>8318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 t="str">
        <f>TEXT(((Table1[[#This Row],[deadline]]/60/60)/24)+DATE(1970,1,1),"mmm")</f>
        <v>Jul</v>
      </c>
      <c r="K3668" s="14" t="str">
        <f>TEXT(((Table1[[#This Row],[deadline]]/60/60)/24)+DATE(1970,1,1),"yyyy")</f>
        <v>2014</v>
      </c>
      <c r="L3668">
        <v>1404337382</v>
      </c>
      <c r="M3668">
        <f>((Table1[[#This Row],[launched_at]]/60/60)/24)+DATE(1970,1,1)+(-5/24)</f>
        <v>41822.696550925924</v>
      </c>
      <c r="N3668" t="b">
        <v>0</v>
      </c>
      <c r="O3668">
        <v>38</v>
      </c>
      <c r="P3668" t="b">
        <v>1</v>
      </c>
      <c r="Q3668" t="s">
        <v>8271</v>
      </c>
      <c r="R3668" s="5">
        <f>Table1[[#This Row],[pledged]]/D3668</f>
        <v>1</v>
      </c>
      <c r="S3668" s="6">
        <f>IFERROR(Table1[[#This Row],[pledged]]/Table1[[#This Row],[backers_count]],0)</f>
        <v>31.578947368421051</v>
      </c>
      <c r="T3668" s="5" t="s">
        <v>8317</v>
      </c>
      <c r="U3668" s="5" t="s">
        <v>8318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 t="str">
        <f>TEXT(((Table1[[#This Row],[deadline]]/60/60)/24)+DATE(1970,1,1),"mmm")</f>
        <v>Jul</v>
      </c>
      <c r="K3669" s="14" t="str">
        <f>TEXT(((Table1[[#This Row],[deadline]]/60/60)/24)+DATE(1970,1,1),"yyyy")</f>
        <v>2015</v>
      </c>
      <c r="L3669">
        <v>1434669419</v>
      </c>
      <c r="M3669">
        <f>((Table1[[#This Row],[launched_at]]/60/60)/24)+DATE(1970,1,1)+(-5/24)</f>
        <v>42173.761793981481</v>
      </c>
      <c r="N3669" t="b">
        <v>0</v>
      </c>
      <c r="O3669">
        <v>58</v>
      </c>
      <c r="P3669" t="b">
        <v>1</v>
      </c>
      <c r="Q3669" t="s">
        <v>8271</v>
      </c>
      <c r="R3669" s="5">
        <f>Table1[[#This Row],[pledged]]/D3669</f>
        <v>1.0317033333333334</v>
      </c>
      <c r="S3669" s="6">
        <f>IFERROR(Table1[[#This Row],[pledged]]/Table1[[#This Row],[backers_count]],0)</f>
        <v>53.363965517241382</v>
      </c>
      <c r="T3669" s="5" t="s">
        <v>8317</v>
      </c>
      <c r="U3669" s="5" t="s">
        <v>8318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 t="str">
        <f>TEXT(((Table1[[#This Row],[deadline]]/60/60)/24)+DATE(1970,1,1),"mmm")</f>
        <v>Jul</v>
      </c>
      <c r="K3670" s="14" t="str">
        <f>TEXT(((Table1[[#This Row],[deadline]]/60/60)/24)+DATE(1970,1,1),"yyyy")</f>
        <v>2015</v>
      </c>
      <c r="L3670">
        <v>1435670452</v>
      </c>
      <c r="M3670">
        <f>((Table1[[#This Row],[launched_at]]/60/60)/24)+DATE(1970,1,1)+(-5/24)</f>
        <v>42185.347824074073</v>
      </c>
      <c r="N3670" t="b">
        <v>0</v>
      </c>
      <c r="O3670">
        <v>28</v>
      </c>
      <c r="P3670" t="b">
        <v>1</v>
      </c>
      <c r="Q3670" t="s">
        <v>8271</v>
      </c>
      <c r="R3670" s="5">
        <f>Table1[[#This Row],[pledged]]/D3670</f>
        <v>1.0349999999999999</v>
      </c>
      <c r="S3670" s="6">
        <f>IFERROR(Table1[[#This Row],[pledged]]/Table1[[#This Row],[backers_count]],0)</f>
        <v>36.964285714285715</v>
      </c>
      <c r="T3670" s="5" t="s">
        <v>8317</v>
      </c>
      <c r="U3670" s="5" t="s">
        <v>8318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 t="str">
        <f>TEXT(((Table1[[#This Row],[deadline]]/60/60)/24)+DATE(1970,1,1),"mmm")</f>
        <v>Jun</v>
      </c>
      <c r="K3671" s="14" t="str">
        <f>TEXT(((Table1[[#This Row],[deadline]]/60/60)/24)+DATE(1970,1,1),"yyyy")</f>
        <v>2015</v>
      </c>
      <c r="L3671">
        <v>1431447137</v>
      </c>
      <c r="M3671">
        <f>((Table1[[#This Row],[launched_at]]/60/60)/24)+DATE(1970,1,1)+(-5/24)</f>
        <v>42136.466863425921</v>
      </c>
      <c r="N3671" t="b">
        <v>0</v>
      </c>
      <c r="O3671">
        <v>17</v>
      </c>
      <c r="P3671" t="b">
        <v>1</v>
      </c>
      <c r="Q3671" t="s">
        <v>8271</v>
      </c>
      <c r="R3671" s="5">
        <f>Table1[[#This Row],[pledged]]/D3671</f>
        <v>1.3819999999999999</v>
      </c>
      <c r="S3671" s="6">
        <f>IFERROR(Table1[[#This Row],[pledged]]/Table1[[#This Row],[backers_count]],0)</f>
        <v>81.294117647058826</v>
      </c>
      <c r="T3671" s="5" t="s">
        <v>8317</v>
      </c>
      <c r="U3671" s="5" t="s">
        <v>8318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 t="str">
        <f>TEXT(((Table1[[#This Row],[deadline]]/60/60)/24)+DATE(1970,1,1),"mmm")</f>
        <v>May</v>
      </c>
      <c r="K3672" s="14" t="str">
        <f>TEXT(((Table1[[#This Row],[deadline]]/60/60)/24)+DATE(1970,1,1),"yyyy")</f>
        <v>2015</v>
      </c>
      <c r="L3672">
        <v>1431951611</v>
      </c>
      <c r="M3672">
        <f>((Table1[[#This Row],[launched_at]]/60/60)/24)+DATE(1970,1,1)+(-5/24)</f>
        <v>42142.305682870363</v>
      </c>
      <c r="N3672" t="b">
        <v>0</v>
      </c>
      <c r="O3672">
        <v>12</v>
      </c>
      <c r="P3672" t="b">
        <v>1</v>
      </c>
      <c r="Q3672" t="s">
        <v>8271</v>
      </c>
      <c r="R3672" s="5">
        <f>Table1[[#This Row],[pledged]]/D3672</f>
        <v>1.0954545454545455</v>
      </c>
      <c r="S3672" s="6">
        <f>IFERROR(Table1[[#This Row],[pledged]]/Table1[[#This Row],[backers_count]],0)</f>
        <v>20.083333333333332</v>
      </c>
      <c r="T3672" s="5" t="s">
        <v>8317</v>
      </c>
      <c r="U3672" s="5" t="s">
        <v>8318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 t="str">
        <f>TEXT(((Table1[[#This Row],[deadline]]/60/60)/24)+DATE(1970,1,1),"mmm")</f>
        <v>Jul</v>
      </c>
      <c r="K3673" s="14" t="str">
        <f>TEXT(((Table1[[#This Row],[deadline]]/60/60)/24)+DATE(1970,1,1),"yyyy")</f>
        <v>2014</v>
      </c>
      <c r="L3673">
        <v>1404140667</v>
      </c>
      <c r="M3673">
        <f>((Table1[[#This Row],[launched_at]]/60/60)/24)+DATE(1970,1,1)+(-5/24)</f>
        <v>41820.419756944444</v>
      </c>
      <c r="N3673" t="b">
        <v>0</v>
      </c>
      <c r="O3673">
        <v>40</v>
      </c>
      <c r="P3673" t="b">
        <v>1</v>
      </c>
      <c r="Q3673" t="s">
        <v>8271</v>
      </c>
      <c r="R3673" s="5">
        <f>Table1[[#This Row],[pledged]]/D3673</f>
        <v>1.0085714285714287</v>
      </c>
      <c r="S3673" s="6">
        <f>IFERROR(Table1[[#This Row],[pledged]]/Table1[[#This Row],[backers_count]],0)</f>
        <v>88.25</v>
      </c>
      <c r="T3673" s="5" t="s">
        <v>8317</v>
      </c>
      <c r="U3673" s="5" t="s">
        <v>8318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 t="str">
        <f>TEXT(((Table1[[#This Row],[deadline]]/60/60)/24)+DATE(1970,1,1),"mmm")</f>
        <v>Sep</v>
      </c>
      <c r="K3674" s="14" t="str">
        <f>TEXT(((Table1[[#This Row],[deadline]]/60/60)/24)+DATE(1970,1,1),"yyyy")</f>
        <v>2014</v>
      </c>
      <c r="L3674">
        <v>1409179384</v>
      </c>
      <c r="M3674">
        <f>((Table1[[#This Row],[launched_at]]/60/60)/24)+DATE(1970,1,1)+(-5/24)</f>
        <v>41878.738240740735</v>
      </c>
      <c r="N3674" t="b">
        <v>0</v>
      </c>
      <c r="O3674">
        <v>57</v>
      </c>
      <c r="P3674" t="b">
        <v>1</v>
      </c>
      <c r="Q3674" t="s">
        <v>8271</v>
      </c>
      <c r="R3674" s="5">
        <f>Table1[[#This Row],[pledged]]/D3674</f>
        <v>1.0153333333333334</v>
      </c>
      <c r="S3674" s="6">
        <f>IFERROR(Table1[[#This Row],[pledged]]/Table1[[#This Row],[backers_count]],0)</f>
        <v>53.438596491228068</v>
      </c>
      <c r="T3674" s="5" t="s">
        <v>8317</v>
      </c>
      <c r="U3674" s="5" t="s">
        <v>8318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 t="str">
        <f>TEXT(((Table1[[#This Row],[deadline]]/60/60)/24)+DATE(1970,1,1),"mmm")</f>
        <v>Nov</v>
      </c>
      <c r="K3675" s="14" t="str">
        <f>TEXT(((Table1[[#This Row],[deadline]]/60/60)/24)+DATE(1970,1,1),"yyyy")</f>
        <v>2014</v>
      </c>
      <c r="L3675">
        <v>1412233497</v>
      </c>
      <c r="M3675">
        <f>((Table1[[#This Row],[launched_at]]/60/60)/24)+DATE(1970,1,1)+(-5/24)</f>
        <v>41914.086770833332</v>
      </c>
      <c r="N3675" t="b">
        <v>0</v>
      </c>
      <c r="O3675">
        <v>114</v>
      </c>
      <c r="P3675" t="b">
        <v>1</v>
      </c>
      <c r="Q3675" t="s">
        <v>8271</v>
      </c>
      <c r="R3675" s="5">
        <f>Table1[[#This Row],[pledged]]/D3675</f>
        <v>1.13625</v>
      </c>
      <c r="S3675" s="6">
        <f>IFERROR(Table1[[#This Row],[pledged]]/Table1[[#This Row],[backers_count]],0)</f>
        <v>39.868421052631582</v>
      </c>
      <c r="T3675" s="5" t="s">
        <v>8317</v>
      </c>
      <c r="U3675" s="5" t="s">
        <v>8318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 t="str">
        <f>TEXT(((Table1[[#This Row],[deadline]]/60/60)/24)+DATE(1970,1,1),"mmm")</f>
        <v>Sep</v>
      </c>
      <c r="K3676" s="14" t="str">
        <f>TEXT(((Table1[[#This Row],[deadline]]/60/60)/24)+DATE(1970,1,1),"yyyy")</f>
        <v>2016</v>
      </c>
      <c r="L3676">
        <v>1467752229</v>
      </c>
      <c r="M3676">
        <f>((Table1[[#This Row],[launched_at]]/60/60)/24)+DATE(1970,1,1)+(-5/24)</f>
        <v>42556.664687499993</v>
      </c>
      <c r="N3676" t="b">
        <v>0</v>
      </c>
      <c r="O3676">
        <v>31</v>
      </c>
      <c r="P3676" t="b">
        <v>1</v>
      </c>
      <c r="Q3676" t="s">
        <v>8271</v>
      </c>
      <c r="R3676" s="5">
        <f>Table1[[#This Row],[pledged]]/D3676</f>
        <v>1</v>
      </c>
      <c r="S3676" s="6">
        <f>IFERROR(Table1[[#This Row],[pledged]]/Table1[[#This Row],[backers_count]],0)</f>
        <v>145.16129032258064</v>
      </c>
      <c r="T3676" s="5" t="s">
        <v>8317</v>
      </c>
      <c r="U3676" s="5" t="s">
        <v>8318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 t="str">
        <f>TEXT(((Table1[[#This Row],[deadline]]/60/60)/24)+DATE(1970,1,1),"mmm")</f>
        <v>May</v>
      </c>
      <c r="K3677" s="14" t="str">
        <f>TEXT(((Table1[[#This Row],[deadline]]/60/60)/24)+DATE(1970,1,1),"yyyy")</f>
        <v>2016</v>
      </c>
      <c r="L3677">
        <v>1462285182</v>
      </c>
      <c r="M3677">
        <f>((Table1[[#This Row],[launched_at]]/60/60)/24)+DATE(1970,1,1)+(-5/24)</f>
        <v>42493.388680555552</v>
      </c>
      <c r="N3677" t="b">
        <v>0</v>
      </c>
      <c r="O3677">
        <v>3</v>
      </c>
      <c r="P3677" t="b">
        <v>1</v>
      </c>
      <c r="Q3677" t="s">
        <v>8271</v>
      </c>
      <c r="R3677" s="5">
        <f>Table1[[#This Row],[pledged]]/D3677</f>
        <v>1.4</v>
      </c>
      <c r="S3677" s="6">
        <f>IFERROR(Table1[[#This Row],[pledged]]/Table1[[#This Row],[backers_count]],0)</f>
        <v>23.333333333333332</v>
      </c>
      <c r="T3677" s="5" t="s">
        <v>8317</v>
      </c>
      <c r="U3677" s="5" t="s">
        <v>8318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 t="str">
        <f>TEXT(((Table1[[#This Row],[deadline]]/60/60)/24)+DATE(1970,1,1),"mmm")</f>
        <v>Sep</v>
      </c>
      <c r="K3678" s="14" t="str">
        <f>TEXT(((Table1[[#This Row],[deadline]]/60/60)/24)+DATE(1970,1,1),"yyyy")</f>
        <v>2014</v>
      </c>
      <c r="L3678">
        <v>1408995284</v>
      </c>
      <c r="M3678">
        <f>((Table1[[#This Row],[launched_at]]/60/60)/24)+DATE(1970,1,1)+(-5/24)</f>
        <v>41876.607453703698</v>
      </c>
      <c r="N3678" t="b">
        <v>0</v>
      </c>
      <c r="O3678">
        <v>16</v>
      </c>
      <c r="P3678" t="b">
        <v>1</v>
      </c>
      <c r="Q3678" t="s">
        <v>8271</v>
      </c>
      <c r="R3678" s="5">
        <f>Table1[[#This Row],[pledged]]/D3678</f>
        <v>1.2875000000000001</v>
      </c>
      <c r="S3678" s="6">
        <f>IFERROR(Table1[[#This Row],[pledged]]/Table1[[#This Row],[backers_count]],0)</f>
        <v>64.375</v>
      </c>
      <c r="T3678" s="5" t="s">
        <v>8317</v>
      </c>
      <c r="U3678" s="5" t="s">
        <v>8318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 t="str">
        <f>TEXT(((Table1[[#This Row],[deadline]]/60/60)/24)+DATE(1970,1,1),"mmm")</f>
        <v>Jul</v>
      </c>
      <c r="K3679" s="14" t="str">
        <f>TEXT(((Table1[[#This Row],[deadline]]/60/60)/24)+DATE(1970,1,1),"yyyy")</f>
        <v>2014</v>
      </c>
      <c r="L3679">
        <v>1402580818</v>
      </c>
      <c r="M3679">
        <f>((Table1[[#This Row],[launched_at]]/60/60)/24)+DATE(1970,1,1)+(-5/24)</f>
        <v>41802.365949074068</v>
      </c>
      <c r="N3679" t="b">
        <v>0</v>
      </c>
      <c r="O3679">
        <v>199</v>
      </c>
      <c r="P3679" t="b">
        <v>1</v>
      </c>
      <c r="Q3679" t="s">
        <v>8271</v>
      </c>
      <c r="R3679" s="5">
        <f>Table1[[#This Row],[pledged]]/D3679</f>
        <v>1.0290416666666666</v>
      </c>
      <c r="S3679" s="6">
        <f>IFERROR(Table1[[#This Row],[pledged]]/Table1[[#This Row],[backers_count]],0)</f>
        <v>62.052763819095475</v>
      </c>
      <c r="T3679" s="5" t="s">
        <v>8317</v>
      </c>
      <c r="U3679" s="5" t="s">
        <v>8318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 t="str">
        <f>TEXT(((Table1[[#This Row],[deadline]]/60/60)/24)+DATE(1970,1,1),"mmm")</f>
        <v>May</v>
      </c>
      <c r="K3680" s="14" t="str">
        <f>TEXT(((Table1[[#This Row],[deadline]]/60/60)/24)+DATE(1970,1,1),"yyyy")</f>
        <v>2015</v>
      </c>
      <c r="L3680">
        <v>1430052298</v>
      </c>
      <c r="M3680">
        <f>((Table1[[#This Row],[launched_at]]/60/60)/24)+DATE(1970,1,1)+(-5/24)</f>
        <v>42120.322893518511</v>
      </c>
      <c r="N3680" t="b">
        <v>0</v>
      </c>
      <c r="O3680">
        <v>31</v>
      </c>
      <c r="P3680" t="b">
        <v>1</v>
      </c>
      <c r="Q3680" t="s">
        <v>8271</v>
      </c>
      <c r="R3680" s="5">
        <f>Table1[[#This Row],[pledged]]/D3680</f>
        <v>1.0249999999999999</v>
      </c>
      <c r="S3680" s="6">
        <f>IFERROR(Table1[[#This Row],[pledged]]/Table1[[#This Row],[backers_count]],0)</f>
        <v>66.129032258064512</v>
      </c>
      <c r="T3680" s="5" t="s">
        <v>8317</v>
      </c>
      <c r="U3680" s="5" t="s">
        <v>8318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 t="str">
        <f>TEXT(((Table1[[#This Row],[deadline]]/60/60)/24)+DATE(1970,1,1),"mmm")</f>
        <v>Jul</v>
      </c>
      <c r="K3681" s="14" t="str">
        <f>TEXT(((Table1[[#This Row],[deadline]]/60/60)/24)+DATE(1970,1,1),"yyyy")</f>
        <v>2014</v>
      </c>
      <c r="L3681">
        <v>1401214581</v>
      </c>
      <c r="M3681">
        <f>((Table1[[#This Row],[launched_at]]/60/60)/24)+DATE(1970,1,1)+(-5/24)</f>
        <v>41786.553020833329</v>
      </c>
      <c r="N3681" t="b">
        <v>0</v>
      </c>
      <c r="O3681">
        <v>30</v>
      </c>
      <c r="P3681" t="b">
        <v>1</v>
      </c>
      <c r="Q3681" t="s">
        <v>8271</v>
      </c>
      <c r="R3681" s="5">
        <f>Table1[[#This Row],[pledged]]/D3681</f>
        <v>1.101</v>
      </c>
      <c r="S3681" s="6">
        <f>IFERROR(Table1[[#This Row],[pledged]]/Table1[[#This Row],[backers_count]],0)</f>
        <v>73.400000000000006</v>
      </c>
      <c r="T3681" s="5" t="s">
        <v>8317</v>
      </c>
      <c r="U3681" s="5" t="s">
        <v>8318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 t="str">
        <f>TEXT(((Table1[[#This Row],[deadline]]/60/60)/24)+DATE(1970,1,1),"mmm")</f>
        <v>Oct</v>
      </c>
      <c r="K3682" s="14" t="str">
        <f>TEXT(((Table1[[#This Row],[deadline]]/60/60)/24)+DATE(1970,1,1),"yyyy")</f>
        <v>2016</v>
      </c>
      <c r="L3682">
        <v>1473850434</v>
      </c>
      <c r="M3682">
        <f>((Table1[[#This Row],[launched_at]]/60/60)/24)+DATE(1970,1,1)+(-5/24)</f>
        <v>42627.245763888881</v>
      </c>
      <c r="N3682" t="b">
        <v>0</v>
      </c>
      <c r="O3682">
        <v>34</v>
      </c>
      <c r="P3682" t="b">
        <v>1</v>
      </c>
      <c r="Q3682" t="s">
        <v>8271</v>
      </c>
      <c r="R3682" s="5">
        <f>Table1[[#This Row],[pledged]]/D3682</f>
        <v>1.1276666666666666</v>
      </c>
      <c r="S3682" s="6">
        <f>IFERROR(Table1[[#This Row],[pledged]]/Table1[[#This Row],[backers_count]],0)</f>
        <v>99.5</v>
      </c>
      <c r="T3682" s="5" t="s">
        <v>8317</v>
      </c>
      <c r="U3682" s="5" t="s">
        <v>8318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 t="str">
        <f>TEXT(((Table1[[#This Row],[deadline]]/60/60)/24)+DATE(1970,1,1),"mmm")</f>
        <v>Jan</v>
      </c>
      <c r="K3683" s="14" t="str">
        <f>TEXT(((Table1[[#This Row],[deadline]]/60/60)/24)+DATE(1970,1,1),"yyyy")</f>
        <v>2016</v>
      </c>
      <c r="L3683">
        <v>1452008290</v>
      </c>
      <c r="M3683">
        <f>((Table1[[#This Row],[launched_at]]/60/60)/24)+DATE(1970,1,1)+(-5/24)</f>
        <v>42374.443171296291</v>
      </c>
      <c r="N3683" t="b">
        <v>0</v>
      </c>
      <c r="O3683">
        <v>18</v>
      </c>
      <c r="P3683" t="b">
        <v>1</v>
      </c>
      <c r="Q3683" t="s">
        <v>8271</v>
      </c>
      <c r="R3683" s="5">
        <f>Table1[[#This Row],[pledged]]/D3683</f>
        <v>1.119</v>
      </c>
      <c r="S3683" s="6">
        <f>IFERROR(Table1[[#This Row],[pledged]]/Table1[[#This Row],[backers_count]],0)</f>
        <v>62.166666666666664</v>
      </c>
      <c r="T3683" s="5" t="s">
        <v>8317</v>
      </c>
      <c r="U3683" s="5" t="s">
        <v>8318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 t="str">
        <f>TEXT(((Table1[[#This Row],[deadline]]/60/60)/24)+DATE(1970,1,1),"mmm")</f>
        <v>Jun</v>
      </c>
      <c r="K3684" s="14" t="str">
        <f>TEXT(((Table1[[#This Row],[deadline]]/60/60)/24)+DATE(1970,1,1),"yyyy")</f>
        <v>2014</v>
      </c>
      <c r="L3684">
        <v>1399998418</v>
      </c>
      <c r="M3684">
        <f>((Table1[[#This Row],[launched_at]]/60/60)/24)+DATE(1970,1,1)+(-5/24)</f>
        <v>41772.477060185185</v>
      </c>
      <c r="N3684" t="b">
        <v>0</v>
      </c>
      <c r="O3684">
        <v>67</v>
      </c>
      <c r="P3684" t="b">
        <v>1</v>
      </c>
      <c r="Q3684" t="s">
        <v>8271</v>
      </c>
      <c r="R3684" s="5">
        <f>Table1[[#This Row],[pledged]]/D3684</f>
        <v>1.3919999999999999</v>
      </c>
      <c r="S3684" s="6">
        <f>IFERROR(Table1[[#This Row],[pledged]]/Table1[[#This Row],[backers_count]],0)</f>
        <v>62.328358208955223</v>
      </c>
      <c r="T3684" s="5" t="s">
        <v>8317</v>
      </c>
      <c r="U3684" s="5" t="s">
        <v>8318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 t="str">
        <f>TEXT(((Table1[[#This Row],[deadline]]/60/60)/24)+DATE(1970,1,1),"mmm")</f>
        <v>Oct</v>
      </c>
      <c r="K3685" s="14" t="str">
        <f>TEXT(((Table1[[#This Row],[deadline]]/60/60)/24)+DATE(1970,1,1),"yyyy")</f>
        <v>2016</v>
      </c>
      <c r="L3685">
        <v>1474339696</v>
      </c>
      <c r="M3685">
        <f>((Table1[[#This Row],[launched_at]]/60/60)/24)+DATE(1970,1,1)+(-5/24)</f>
        <v>42632.908518518518</v>
      </c>
      <c r="N3685" t="b">
        <v>0</v>
      </c>
      <c r="O3685">
        <v>66</v>
      </c>
      <c r="P3685" t="b">
        <v>1</v>
      </c>
      <c r="Q3685" t="s">
        <v>8271</v>
      </c>
      <c r="R3685" s="5">
        <f>Table1[[#This Row],[pledged]]/D3685</f>
        <v>1.1085714285714285</v>
      </c>
      <c r="S3685" s="6">
        <f>IFERROR(Table1[[#This Row],[pledged]]/Table1[[#This Row],[backers_count]],0)</f>
        <v>58.787878787878789</v>
      </c>
      <c r="T3685" s="5" t="s">
        <v>8317</v>
      </c>
      <c r="U3685" s="5" t="s">
        <v>8318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 t="str">
        <f>TEXT(((Table1[[#This Row],[deadline]]/60/60)/24)+DATE(1970,1,1),"mmm")</f>
        <v>Sep</v>
      </c>
      <c r="K3686" s="14" t="str">
        <f>TEXT(((Table1[[#This Row],[deadline]]/60/60)/24)+DATE(1970,1,1),"yyyy")</f>
        <v>2015</v>
      </c>
      <c r="L3686">
        <v>1438575586</v>
      </c>
      <c r="M3686">
        <f>((Table1[[#This Row],[launched_at]]/60/60)/24)+DATE(1970,1,1)+(-5/24)</f>
        <v>42218.97206018518</v>
      </c>
      <c r="N3686" t="b">
        <v>0</v>
      </c>
      <c r="O3686">
        <v>23</v>
      </c>
      <c r="P3686" t="b">
        <v>1</v>
      </c>
      <c r="Q3686" t="s">
        <v>8271</v>
      </c>
      <c r="R3686" s="5">
        <f>Table1[[#This Row],[pledged]]/D3686</f>
        <v>1.3906666666666667</v>
      </c>
      <c r="S3686" s="6">
        <f>IFERROR(Table1[[#This Row],[pledged]]/Table1[[#This Row],[backers_count]],0)</f>
        <v>45.347826086956523</v>
      </c>
      <c r="T3686" s="5" t="s">
        <v>8317</v>
      </c>
      <c r="U3686" s="5" t="s">
        <v>8318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 t="str">
        <f>TEXT(((Table1[[#This Row],[deadline]]/60/60)/24)+DATE(1970,1,1),"mmm")</f>
        <v>May</v>
      </c>
      <c r="K3687" s="14" t="str">
        <f>TEXT(((Table1[[#This Row],[deadline]]/60/60)/24)+DATE(1970,1,1),"yyyy")</f>
        <v>2014</v>
      </c>
      <c r="L3687">
        <v>1398348859</v>
      </c>
      <c r="M3687">
        <f>((Table1[[#This Row],[launched_at]]/60/60)/24)+DATE(1970,1,1)+(-5/24)</f>
        <v>41753.384942129625</v>
      </c>
      <c r="N3687" t="b">
        <v>0</v>
      </c>
      <c r="O3687">
        <v>126</v>
      </c>
      <c r="P3687" t="b">
        <v>1</v>
      </c>
      <c r="Q3687" t="s">
        <v>8271</v>
      </c>
      <c r="R3687" s="5">
        <f>Table1[[#This Row],[pledged]]/D3687</f>
        <v>1.0569999999999999</v>
      </c>
      <c r="S3687" s="6">
        <f>IFERROR(Table1[[#This Row],[pledged]]/Table1[[#This Row],[backers_count]],0)</f>
        <v>41.944444444444443</v>
      </c>
      <c r="T3687" s="5" t="s">
        <v>8317</v>
      </c>
      <c r="U3687" s="5" t="s">
        <v>8318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 t="str">
        <f>TEXT(((Table1[[#This Row],[deadline]]/60/60)/24)+DATE(1970,1,1),"mmm")</f>
        <v>Aug</v>
      </c>
      <c r="K3688" s="14" t="str">
        <f>TEXT(((Table1[[#This Row],[deadline]]/60/60)/24)+DATE(1970,1,1),"yyyy")</f>
        <v>2015</v>
      </c>
      <c r="L3688">
        <v>1439567660</v>
      </c>
      <c r="M3688">
        <f>((Table1[[#This Row],[launched_at]]/60/60)/24)+DATE(1970,1,1)+(-5/24)</f>
        <v>42230.454398148147</v>
      </c>
      <c r="N3688" t="b">
        <v>0</v>
      </c>
      <c r="O3688">
        <v>6</v>
      </c>
      <c r="P3688" t="b">
        <v>1</v>
      </c>
      <c r="Q3688" t="s">
        <v>8271</v>
      </c>
      <c r="R3688" s="5">
        <f>Table1[[#This Row],[pledged]]/D3688</f>
        <v>1.0142857142857142</v>
      </c>
      <c r="S3688" s="6">
        <f>IFERROR(Table1[[#This Row],[pledged]]/Table1[[#This Row],[backers_count]],0)</f>
        <v>59.166666666666664</v>
      </c>
      <c r="T3688" s="5" t="s">
        <v>8317</v>
      </c>
      <c r="U3688" s="5" t="s">
        <v>8318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 t="str">
        <f>TEXT(((Table1[[#This Row],[deadline]]/60/60)/24)+DATE(1970,1,1),"mmm")</f>
        <v>Jun</v>
      </c>
      <c r="K3689" s="14" t="str">
        <f>TEXT(((Table1[[#This Row],[deadline]]/60/60)/24)+DATE(1970,1,1),"yyyy")</f>
        <v>2014</v>
      </c>
      <c r="L3689">
        <v>1401254055</v>
      </c>
      <c r="M3689">
        <f>((Table1[[#This Row],[launched_at]]/60/60)/24)+DATE(1970,1,1)+(-5/24)</f>
        <v>41787.009895833333</v>
      </c>
      <c r="N3689" t="b">
        <v>0</v>
      </c>
      <c r="O3689">
        <v>25</v>
      </c>
      <c r="P3689" t="b">
        <v>1</v>
      </c>
      <c r="Q3689" t="s">
        <v>8271</v>
      </c>
      <c r="R3689" s="5">
        <f>Table1[[#This Row],[pledged]]/D3689</f>
        <v>1.0024500000000001</v>
      </c>
      <c r="S3689" s="6">
        <f>IFERROR(Table1[[#This Row],[pledged]]/Table1[[#This Row],[backers_count]],0)</f>
        <v>200.49</v>
      </c>
      <c r="T3689" s="5" t="s">
        <v>8317</v>
      </c>
      <c r="U3689" s="5" t="s">
        <v>8318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 t="str">
        <f>TEXT(((Table1[[#This Row],[deadline]]/60/60)/24)+DATE(1970,1,1),"mmm")</f>
        <v>Aug</v>
      </c>
      <c r="K3690" s="14" t="str">
        <f>TEXT(((Table1[[#This Row],[deadline]]/60/60)/24)+DATE(1970,1,1),"yyyy")</f>
        <v>2014</v>
      </c>
      <c r="L3690">
        <v>1404932004</v>
      </c>
      <c r="M3690">
        <f>((Table1[[#This Row],[launched_at]]/60/60)/24)+DATE(1970,1,1)+(-5/24)</f>
        <v>41829.578749999993</v>
      </c>
      <c r="N3690" t="b">
        <v>0</v>
      </c>
      <c r="O3690">
        <v>39</v>
      </c>
      <c r="P3690" t="b">
        <v>1</v>
      </c>
      <c r="Q3690" t="s">
        <v>8271</v>
      </c>
      <c r="R3690" s="5">
        <f>Table1[[#This Row],[pledged]]/D3690</f>
        <v>1.0916666666666666</v>
      </c>
      <c r="S3690" s="6">
        <f>IFERROR(Table1[[#This Row],[pledged]]/Table1[[#This Row],[backers_count]],0)</f>
        <v>83.974358974358978</v>
      </c>
      <c r="T3690" s="5" t="s">
        <v>8317</v>
      </c>
      <c r="U3690" s="5" t="s">
        <v>8318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 t="str">
        <f>TEXT(((Table1[[#This Row],[deadline]]/60/60)/24)+DATE(1970,1,1),"mmm")</f>
        <v>Jun</v>
      </c>
      <c r="K3691" s="14" t="str">
        <f>TEXT(((Table1[[#This Row],[deadline]]/60/60)/24)+DATE(1970,1,1),"yyyy")</f>
        <v>2015</v>
      </c>
      <c r="L3691">
        <v>1432410639</v>
      </c>
      <c r="M3691">
        <f>((Table1[[#This Row],[launched_at]]/60/60)/24)+DATE(1970,1,1)+(-5/24)</f>
        <v>42147.61850694444</v>
      </c>
      <c r="N3691" t="b">
        <v>0</v>
      </c>
      <c r="O3691">
        <v>62</v>
      </c>
      <c r="P3691" t="b">
        <v>1</v>
      </c>
      <c r="Q3691" t="s">
        <v>8271</v>
      </c>
      <c r="R3691" s="5">
        <f>Table1[[#This Row],[pledged]]/D3691</f>
        <v>1.1833333333333333</v>
      </c>
      <c r="S3691" s="6">
        <f>IFERROR(Table1[[#This Row],[pledged]]/Table1[[#This Row],[backers_count]],0)</f>
        <v>57.258064516129032</v>
      </c>
      <c r="T3691" s="5" t="s">
        <v>8317</v>
      </c>
      <c r="U3691" s="5" t="s">
        <v>8318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 t="str">
        <f>TEXT(((Table1[[#This Row],[deadline]]/60/60)/24)+DATE(1970,1,1),"mmm")</f>
        <v>Nov</v>
      </c>
      <c r="K3692" s="14" t="str">
        <f>TEXT(((Table1[[#This Row],[deadline]]/60/60)/24)+DATE(1970,1,1),"yyyy")</f>
        <v>2014</v>
      </c>
      <c r="L3692">
        <v>1414506083</v>
      </c>
      <c r="M3692">
        <f>((Table1[[#This Row],[launched_at]]/60/60)/24)+DATE(1970,1,1)+(-5/24)</f>
        <v>41940.389849537038</v>
      </c>
      <c r="N3692" t="b">
        <v>0</v>
      </c>
      <c r="O3692">
        <v>31</v>
      </c>
      <c r="P3692" t="b">
        <v>1</v>
      </c>
      <c r="Q3692" t="s">
        <v>8271</v>
      </c>
      <c r="R3692" s="5">
        <f>Table1[[#This Row],[pledged]]/D3692</f>
        <v>1.2</v>
      </c>
      <c r="S3692" s="6">
        <f>IFERROR(Table1[[#This Row],[pledged]]/Table1[[#This Row],[backers_count]],0)</f>
        <v>58.064516129032256</v>
      </c>
      <c r="T3692" s="5" t="s">
        <v>8317</v>
      </c>
      <c r="U3692" s="5" t="s">
        <v>8318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 t="str">
        <f>TEXT(((Table1[[#This Row],[deadline]]/60/60)/24)+DATE(1970,1,1),"mmm")</f>
        <v>Mar</v>
      </c>
      <c r="K3693" s="14" t="str">
        <f>TEXT(((Table1[[#This Row],[deadline]]/60/60)/24)+DATE(1970,1,1),"yyyy")</f>
        <v>2015</v>
      </c>
      <c r="L3693">
        <v>1421426929</v>
      </c>
      <c r="M3693">
        <f>((Table1[[#This Row],[launched_at]]/60/60)/24)+DATE(1970,1,1)+(-5/24)</f>
        <v>42020.492233796293</v>
      </c>
      <c r="N3693" t="b">
        <v>0</v>
      </c>
      <c r="O3693">
        <v>274</v>
      </c>
      <c r="P3693" t="b">
        <v>1</v>
      </c>
      <c r="Q3693" t="s">
        <v>8271</v>
      </c>
      <c r="R3693" s="5">
        <f>Table1[[#This Row],[pledged]]/D3693</f>
        <v>1.2796000000000001</v>
      </c>
      <c r="S3693" s="6">
        <f>IFERROR(Table1[[#This Row],[pledged]]/Table1[[#This Row],[backers_count]],0)</f>
        <v>186.80291970802921</v>
      </c>
      <c r="T3693" s="5" t="s">
        <v>8317</v>
      </c>
      <c r="U3693" s="5" t="s">
        <v>8318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 t="str">
        <f>TEXT(((Table1[[#This Row],[deadline]]/60/60)/24)+DATE(1970,1,1),"mmm")</f>
        <v>Sep</v>
      </c>
      <c r="K3694" s="14" t="str">
        <f>TEXT(((Table1[[#This Row],[deadline]]/60/60)/24)+DATE(1970,1,1),"yyyy")</f>
        <v>2014</v>
      </c>
      <c r="L3694">
        <v>1410304179</v>
      </c>
      <c r="M3694">
        <f>((Table1[[#This Row],[launched_at]]/60/60)/24)+DATE(1970,1,1)+(-5/24)</f>
        <v>41891.756701388884</v>
      </c>
      <c r="N3694" t="b">
        <v>0</v>
      </c>
      <c r="O3694">
        <v>17</v>
      </c>
      <c r="P3694" t="b">
        <v>1</v>
      </c>
      <c r="Q3694" t="s">
        <v>8271</v>
      </c>
      <c r="R3694" s="5">
        <f>Table1[[#This Row],[pledged]]/D3694</f>
        <v>1.26</v>
      </c>
      <c r="S3694" s="6">
        <f>IFERROR(Table1[[#This Row],[pledged]]/Table1[[#This Row],[backers_count]],0)</f>
        <v>74.117647058823536</v>
      </c>
      <c r="T3694" s="5" t="s">
        <v>8317</v>
      </c>
      <c r="U3694" s="5" t="s">
        <v>8318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 t="str">
        <f>TEXT(((Table1[[#This Row],[deadline]]/60/60)/24)+DATE(1970,1,1),"mmm")</f>
        <v>Nov</v>
      </c>
      <c r="K3695" s="14" t="str">
        <f>TEXT(((Table1[[#This Row],[deadline]]/60/60)/24)+DATE(1970,1,1),"yyyy")</f>
        <v>2015</v>
      </c>
      <c r="L3695">
        <v>1446352529</v>
      </c>
      <c r="M3695">
        <f>((Table1[[#This Row],[launched_at]]/60/60)/24)+DATE(1970,1,1)+(-5/24)</f>
        <v>42308.98297453703</v>
      </c>
      <c r="N3695" t="b">
        <v>0</v>
      </c>
      <c r="O3695">
        <v>14</v>
      </c>
      <c r="P3695" t="b">
        <v>1</v>
      </c>
      <c r="Q3695" t="s">
        <v>8271</v>
      </c>
      <c r="R3695" s="5">
        <f>Table1[[#This Row],[pledged]]/D3695</f>
        <v>1.2912912912912913</v>
      </c>
      <c r="S3695" s="6">
        <f>IFERROR(Table1[[#This Row],[pledged]]/Table1[[#This Row],[backers_count]],0)</f>
        <v>30.714285714285715</v>
      </c>
      <c r="T3695" s="5" t="s">
        <v>8317</v>
      </c>
      <c r="U3695" s="5" t="s">
        <v>8318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 t="str">
        <f>TEXT(((Table1[[#This Row],[deadline]]/60/60)/24)+DATE(1970,1,1),"mmm")</f>
        <v>Jun</v>
      </c>
      <c r="K3696" s="14" t="str">
        <f>TEXT(((Table1[[#This Row],[deadline]]/60/60)/24)+DATE(1970,1,1),"yyyy")</f>
        <v>2016</v>
      </c>
      <c r="L3696">
        <v>1461985967</v>
      </c>
      <c r="M3696">
        <f>((Table1[[#This Row],[launched_at]]/60/60)/24)+DATE(1970,1,1)+(-5/24)</f>
        <v>42489.925543981481</v>
      </c>
      <c r="N3696" t="b">
        <v>0</v>
      </c>
      <c r="O3696">
        <v>60</v>
      </c>
      <c r="P3696" t="b">
        <v>1</v>
      </c>
      <c r="Q3696" t="s">
        <v>8271</v>
      </c>
      <c r="R3696" s="5">
        <f>Table1[[#This Row],[pledged]]/D3696</f>
        <v>1.0742857142857143</v>
      </c>
      <c r="S3696" s="6">
        <f>IFERROR(Table1[[#This Row],[pledged]]/Table1[[#This Row],[backers_count]],0)</f>
        <v>62.666666666666664</v>
      </c>
      <c r="T3696" s="5" t="s">
        <v>8317</v>
      </c>
      <c r="U3696" s="5" t="s">
        <v>8318</v>
      </c>
    </row>
    <row r="3697" spans="1:21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 t="str">
        <f>TEXT(((Table1[[#This Row],[deadline]]/60/60)/24)+DATE(1970,1,1),"mmm")</f>
        <v>Jan</v>
      </c>
      <c r="K3697" s="14" t="str">
        <f>TEXT(((Table1[[#This Row],[deadline]]/60/60)/24)+DATE(1970,1,1),"yyyy")</f>
        <v>2015</v>
      </c>
      <c r="L3697">
        <v>1419281610</v>
      </c>
      <c r="M3697">
        <f>((Table1[[#This Row],[launched_at]]/60/60)/24)+DATE(1970,1,1)+(-5/24)</f>
        <v>41995.662152777775</v>
      </c>
      <c r="N3697" t="b">
        <v>0</v>
      </c>
      <c r="O3697">
        <v>33</v>
      </c>
      <c r="P3697" t="b">
        <v>1</v>
      </c>
      <c r="Q3697" t="s">
        <v>8271</v>
      </c>
      <c r="R3697" s="5">
        <f>Table1[[#This Row],[pledged]]/D3697</f>
        <v>1.00125</v>
      </c>
      <c r="S3697" s="6">
        <f>IFERROR(Table1[[#This Row],[pledged]]/Table1[[#This Row],[backers_count]],0)</f>
        <v>121.36363636363636</v>
      </c>
      <c r="T3697" s="5" t="s">
        <v>8317</v>
      </c>
      <c r="U3697" s="5" t="s">
        <v>8318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 t="str">
        <f>TEXT(((Table1[[#This Row],[deadline]]/60/60)/24)+DATE(1970,1,1),"mmm")</f>
        <v>Feb</v>
      </c>
      <c r="K3698" s="14" t="str">
        <f>TEXT(((Table1[[#This Row],[deadline]]/60/60)/24)+DATE(1970,1,1),"yyyy")</f>
        <v>2015</v>
      </c>
      <c r="L3698">
        <v>1418654916</v>
      </c>
      <c r="M3698">
        <f>((Table1[[#This Row],[launched_at]]/60/60)/24)+DATE(1970,1,1)+(-5/24)</f>
        <v>41988.408749999995</v>
      </c>
      <c r="N3698" t="b">
        <v>0</v>
      </c>
      <c r="O3698">
        <v>78</v>
      </c>
      <c r="P3698" t="b">
        <v>1</v>
      </c>
      <c r="Q3698" t="s">
        <v>8271</v>
      </c>
      <c r="R3698" s="5">
        <f>Table1[[#This Row],[pledged]]/D3698</f>
        <v>1.55</v>
      </c>
      <c r="S3698" s="6">
        <f>IFERROR(Table1[[#This Row],[pledged]]/Table1[[#This Row],[backers_count]],0)</f>
        <v>39.743589743589745</v>
      </c>
      <c r="T3698" s="5" t="s">
        <v>8317</v>
      </c>
      <c r="U3698" s="5" t="s">
        <v>8318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 t="str">
        <f>TEXT(((Table1[[#This Row],[deadline]]/60/60)/24)+DATE(1970,1,1),"mmm")</f>
        <v>May</v>
      </c>
      <c r="K3699" s="14" t="str">
        <f>TEXT(((Table1[[#This Row],[deadline]]/60/60)/24)+DATE(1970,1,1),"yyyy")</f>
        <v>2016</v>
      </c>
      <c r="L3699">
        <v>1461064248</v>
      </c>
      <c r="M3699">
        <f>((Table1[[#This Row],[launched_at]]/60/60)/24)+DATE(1970,1,1)+(-5/24)</f>
        <v>42479.2575</v>
      </c>
      <c r="N3699" t="b">
        <v>0</v>
      </c>
      <c r="O3699">
        <v>30</v>
      </c>
      <c r="P3699" t="b">
        <v>1</v>
      </c>
      <c r="Q3699" t="s">
        <v>8271</v>
      </c>
      <c r="R3699" s="5">
        <f>Table1[[#This Row],[pledged]]/D3699</f>
        <v>1.08</v>
      </c>
      <c r="S3699" s="6">
        <f>IFERROR(Table1[[#This Row],[pledged]]/Table1[[#This Row],[backers_count]],0)</f>
        <v>72</v>
      </c>
      <c r="T3699" s="5" t="s">
        <v>8317</v>
      </c>
      <c r="U3699" s="5" t="s">
        <v>8318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 t="str">
        <f>TEXT(((Table1[[#This Row],[deadline]]/60/60)/24)+DATE(1970,1,1),"mmm")</f>
        <v>Mar</v>
      </c>
      <c r="K3700" s="14" t="str">
        <f>TEXT(((Table1[[#This Row],[deadline]]/60/60)/24)+DATE(1970,1,1),"yyyy")</f>
        <v>2016</v>
      </c>
      <c r="L3700">
        <v>1454354487</v>
      </c>
      <c r="M3700">
        <f>((Table1[[#This Row],[launched_at]]/60/60)/24)+DATE(1970,1,1)+(-5/24)</f>
        <v>42401.598229166666</v>
      </c>
      <c r="N3700" t="b">
        <v>0</v>
      </c>
      <c r="O3700">
        <v>136</v>
      </c>
      <c r="P3700" t="b">
        <v>1</v>
      </c>
      <c r="Q3700" t="s">
        <v>8271</v>
      </c>
      <c r="R3700" s="5">
        <f>Table1[[#This Row],[pledged]]/D3700</f>
        <v>1.1052</v>
      </c>
      <c r="S3700" s="6">
        <f>IFERROR(Table1[[#This Row],[pledged]]/Table1[[#This Row],[backers_count]],0)</f>
        <v>40.632352941176471</v>
      </c>
      <c r="T3700" s="5" t="s">
        <v>8317</v>
      </c>
      <c r="U3700" s="5" t="s">
        <v>8318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 t="str">
        <f>TEXT(((Table1[[#This Row],[deadline]]/60/60)/24)+DATE(1970,1,1),"mmm")</f>
        <v>Oct</v>
      </c>
      <c r="K3701" s="14" t="str">
        <f>TEXT(((Table1[[#This Row],[deadline]]/60/60)/24)+DATE(1970,1,1),"yyyy")</f>
        <v>2014</v>
      </c>
      <c r="L3701">
        <v>1410791216</v>
      </c>
      <c r="M3701">
        <f>((Table1[[#This Row],[launched_at]]/60/60)/24)+DATE(1970,1,1)+(-5/24)</f>
        <v>41897.393703703703</v>
      </c>
      <c r="N3701" t="b">
        <v>0</v>
      </c>
      <c r="O3701">
        <v>40</v>
      </c>
      <c r="P3701" t="b">
        <v>1</v>
      </c>
      <c r="Q3701" t="s">
        <v>8271</v>
      </c>
      <c r="R3701" s="5">
        <f>Table1[[#This Row],[pledged]]/D3701</f>
        <v>1.008</v>
      </c>
      <c r="S3701" s="6">
        <f>IFERROR(Table1[[#This Row],[pledged]]/Table1[[#This Row],[backers_count]],0)</f>
        <v>63</v>
      </c>
      <c r="T3701" s="5" t="s">
        <v>8317</v>
      </c>
      <c r="U3701" s="5" t="s">
        <v>8318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 t="str">
        <f>TEXT(((Table1[[#This Row],[deadline]]/60/60)/24)+DATE(1970,1,1),"mmm")</f>
        <v>Sep</v>
      </c>
      <c r="K3702" s="14" t="str">
        <f>TEXT(((Table1[[#This Row],[deadline]]/60/60)/24)+DATE(1970,1,1),"yyyy")</f>
        <v>2014</v>
      </c>
      <c r="L3702">
        <v>1409493800</v>
      </c>
      <c r="M3702">
        <f>((Table1[[#This Row],[launched_at]]/60/60)/24)+DATE(1970,1,1)+(-5/24)</f>
        <v>41882.37731481481</v>
      </c>
      <c r="N3702" t="b">
        <v>0</v>
      </c>
      <c r="O3702">
        <v>18</v>
      </c>
      <c r="P3702" t="b">
        <v>1</v>
      </c>
      <c r="Q3702" t="s">
        <v>8271</v>
      </c>
      <c r="R3702" s="5">
        <f>Table1[[#This Row],[pledged]]/D3702</f>
        <v>1.212</v>
      </c>
      <c r="S3702" s="6">
        <f>IFERROR(Table1[[#This Row],[pledged]]/Table1[[#This Row],[backers_count]],0)</f>
        <v>33.666666666666664</v>
      </c>
      <c r="T3702" s="5" t="s">
        <v>8317</v>
      </c>
      <c r="U3702" s="5" t="s">
        <v>8318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 t="str">
        <f>TEXT(((Table1[[#This Row],[deadline]]/60/60)/24)+DATE(1970,1,1),"mmm")</f>
        <v>Jun</v>
      </c>
      <c r="K3703" s="14" t="str">
        <f>TEXT(((Table1[[#This Row],[deadline]]/60/60)/24)+DATE(1970,1,1),"yyyy")</f>
        <v>2015</v>
      </c>
      <c r="L3703">
        <v>1430830793</v>
      </c>
      <c r="M3703">
        <f>((Table1[[#This Row],[launched_at]]/60/60)/24)+DATE(1970,1,1)+(-5/24)</f>
        <v>42129.333252314813</v>
      </c>
      <c r="N3703" t="b">
        <v>0</v>
      </c>
      <c r="O3703">
        <v>39</v>
      </c>
      <c r="P3703" t="b">
        <v>1</v>
      </c>
      <c r="Q3703" t="s">
        <v>8271</v>
      </c>
      <c r="R3703" s="5">
        <f>Table1[[#This Row],[pledged]]/D3703</f>
        <v>1.0033333333333334</v>
      </c>
      <c r="S3703" s="6">
        <f>IFERROR(Table1[[#This Row],[pledged]]/Table1[[#This Row],[backers_count]],0)</f>
        <v>38.589743589743591</v>
      </c>
      <c r="T3703" s="5" t="s">
        <v>8317</v>
      </c>
      <c r="U3703" s="5" t="s">
        <v>8318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 t="str">
        <f>TEXT(((Table1[[#This Row],[deadline]]/60/60)/24)+DATE(1970,1,1),"mmm")</f>
        <v>Jul</v>
      </c>
      <c r="K3704" s="14" t="str">
        <f>TEXT(((Table1[[#This Row],[deadline]]/60/60)/24)+DATE(1970,1,1),"yyyy")</f>
        <v>2016</v>
      </c>
      <c r="L3704">
        <v>1464958484</v>
      </c>
      <c r="M3704">
        <f>((Table1[[#This Row],[launched_at]]/60/60)/24)+DATE(1970,1,1)+(-5/24)</f>
        <v>42524.329675925925</v>
      </c>
      <c r="N3704" t="b">
        <v>0</v>
      </c>
      <c r="O3704">
        <v>21</v>
      </c>
      <c r="P3704" t="b">
        <v>1</v>
      </c>
      <c r="Q3704" t="s">
        <v>8271</v>
      </c>
      <c r="R3704" s="5">
        <f>Table1[[#This Row],[pledged]]/D3704</f>
        <v>1.0916666666666666</v>
      </c>
      <c r="S3704" s="6">
        <f>IFERROR(Table1[[#This Row],[pledged]]/Table1[[#This Row],[backers_count]],0)</f>
        <v>155.95238095238096</v>
      </c>
      <c r="T3704" s="5" t="s">
        <v>8317</v>
      </c>
      <c r="U3704" s="5" t="s">
        <v>8318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 t="str">
        <f>TEXT(((Table1[[#This Row],[deadline]]/60/60)/24)+DATE(1970,1,1),"mmm")</f>
        <v>Aug</v>
      </c>
      <c r="K3705" s="14" t="str">
        <f>TEXT(((Table1[[#This Row],[deadline]]/60/60)/24)+DATE(1970,1,1),"yyyy")</f>
        <v>2016</v>
      </c>
      <c r="L3705">
        <v>1467720388</v>
      </c>
      <c r="M3705">
        <f>((Table1[[#This Row],[launched_at]]/60/60)/24)+DATE(1970,1,1)+(-5/24)</f>
        <v>42556.296157407407</v>
      </c>
      <c r="N3705" t="b">
        <v>0</v>
      </c>
      <c r="O3705">
        <v>30</v>
      </c>
      <c r="P3705" t="b">
        <v>1</v>
      </c>
      <c r="Q3705" t="s">
        <v>8271</v>
      </c>
      <c r="R3705" s="5">
        <f>Table1[[#This Row],[pledged]]/D3705</f>
        <v>1.2342857142857142</v>
      </c>
      <c r="S3705" s="6">
        <f>IFERROR(Table1[[#This Row],[pledged]]/Table1[[#This Row],[backers_count]],0)</f>
        <v>43.2</v>
      </c>
      <c r="T3705" s="5" t="s">
        <v>8317</v>
      </c>
      <c r="U3705" s="5" t="s">
        <v>8318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 t="str">
        <f>TEXT(((Table1[[#This Row],[deadline]]/60/60)/24)+DATE(1970,1,1),"mmm")</f>
        <v>May</v>
      </c>
      <c r="K3706" s="14" t="str">
        <f>TEXT(((Table1[[#This Row],[deadline]]/60/60)/24)+DATE(1970,1,1),"yyyy")</f>
        <v>2016</v>
      </c>
      <c r="L3706">
        <v>1459528394</v>
      </c>
      <c r="M3706">
        <f>((Table1[[#This Row],[launched_at]]/60/60)/24)+DATE(1970,1,1)+(-5/24)</f>
        <v>42461.481412037036</v>
      </c>
      <c r="N3706" t="b">
        <v>0</v>
      </c>
      <c r="O3706">
        <v>27</v>
      </c>
      <c r="P3706" t="b">
        <v>1</v>
      </c>
      <c r="Q3706" t="s">
        <v>8271</v>
      </c>
      <c r="R3706" s="5">
        <f>Table1[[#This Row],[pledged]]/D3706</f>
        <v>1.3633666666666666</v>
      </c>
      <c r="S3706" s="6">
        <f>IFERROR(Table1[[#This Row],[pledged]]/Table1[[#This Row],[backers_count]],0)</f>
        <v>15.148518518518518</v>
      </c>
      <c r="T3706" s="5" t="s">
        <v>8317</v>
      </c>
      <c r="U3706" s="5" t="s">
        <v>8318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 t="str">
        <f>TEXT(((Table1[[#This Row],[deadline]]/60/60)/24)+DATE(1970,1,1),"mmm")</f>
        <v>Jun</v>
      </c>
      <c r="K3707" s="14" t="str">
        <f>TEXT(((Table1[[#This Row],[deadline]]/60/60)/24)+DATE(1970,1,1),"yyyy")</f>
        <v>2014</v>
      </c>
      <c r="L3707">
        <v>1401714114</v>
      </c>
      <c r="M3707">
        <f>((Table1[[#This Row],[launched_at]]/60/60)/24)+DATE(1970,1,1)+(-5/24)</f>
        <v>41792.334652777776</v>
      </c>
      <c r="N3707" t="b">
        <v>0</v>
      </c>
      <c r="O3707">
        <v>35</v>
      </c>
      <c r="P3707" t="b">
        <v>1</v>
      </c>
      <c r="Q3707" t="s">
        <v>8271</v>
      </c>
      <c r="R3707" s="5">
        <f>Table1[[#This Row],[pledged]]/D3707</f>
        <v>1.0346657233816767</v>
      </c>
      <c r="S3707" s="6">
        <f>IFERROR(Table1[[#This Row],[pledged]]/Table1[[#This Row],[backers_count]],0)</f>
        <v>83.571428571428569</v>
      </c>
      <c r="T3707" s="5" t="s">
        <v>8317</v>
      </c>
      <c r="U3707" s="5" t="s">
        <v>8318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 t="str">
        <f>TEXT(((Table1[[#This Row],[deadline]]/60/60)/24)+DATE(1970,1,1),"mmm")</f>
        <v>Sep</v>
      </c>
      <c r="K3708" s="14" t="str">
        <f>TEXT(((Table1[[#This Row],[deadline]]/60/60)/24)+DATE(1970,1,1),"yyyy")</f>
        <v>2014</v>
      </c>
      <c r="L3708">
        <v>1409262949</v>
      </c>
      <c r="M3708">
        <f>((Table1[[#This Row],[launched_at]]/60/60)/24)+DATE(1970,1,1)+(-5/24)</f>
        <v>41879.705428240741</v>
      </c>
      <c r="N3708" t="b">
        <v>0</v>
      </c>
      <c r="O3708">
        <v>13</v>
      </c>
      <c r="P3708" t="b">
        <v>1</v>
      </c>
      <c r="Q3708" t="s">
        <v>8271</v>
      </c>
      <c r="R3708" s="5">
        <f>Table1[[#This Row],[pledged]]/D3708</f>
        <v>1.2133333333333334</v>
      </c>
      <c r="S3708" s="6">
        <f>IFERROR(Table1[[#This Row],[pledged]]/Table1[[#This Row],[backers_count]],0)</f>
        <v>140</v>
      </c>
      <c r="T3708" s="5" t="s">
        <v>8317</v>
      </c>
      <c r="U3708" s="5" t="s">
        <v>8318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 t="str">
        <f>TEXT(((Table1[[#This Row],[deadline]]/60/60)/24)+DATE(1970,1,1),"mmm")</f>
        <v>Jul</v>
      </c>
      <c r="K3709" s="14" t="str">
        <f>TEXT(((Table1[[#This Row],[deadline]]/60/60)/24)+DATE(1970,1,1),"yyyy")</f>
        <v>2016</v>
      </c>
      <c r="L3709">
        <v>1467335378</v>
      </c>
      <c r="M3709">
        <f>((Table1[[#This Row],[launched_at]]/60/60)/24)+DATE(1970,1,1)+(-5/24)</f>
        <v>42551.840023148143</v>
      </c>
      <c r="N3709" t="b">
        <v>0</v>
      </c>
      <c r="O3709">
        <v>23</v>
      </c>
      <c r="P3709" t="b">
        <v>1</v>
      </c>
      <c r="Q3709" t="s">
        <v>8271</v>
      </c>
      <c r="R3709" s="5">
        <f>Table1[[#This Row],[pledged]]/D3709</f>
        <v>1.86</v>
      </c>
      <c r="S3709" s="6">
        <f>IFERROR(Table1[[#This Row],[pledged]]/Table1[[#This Row],[backers_count]],0)</f>
        <v>80.869565217391298</v>
      </c>
      <c r="T3709" s="5" t="s">
        <v>8317</v>
      </c>
      <c r="U3709" s="5" t="s">
        <v>8318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 t="str">
        <f>TEXT(((Table1[[#This Row],[deadline]]/60/60)/24)+DATE(1970,1,1),"mmm")</f>
        <v>Jul</v>
      </c>
      <c r="K3710" s="14" t="str">
        <f>TEXT(((Table1[[#This Row],[deadline]]/60/60)/24)+DATE(1970,1,1),"yyyy")</f>
        <v>2014</v>
      </c>
      <c r="L3710">
        <v>1403234686</v>
      </c>
      <c r="M3710">
        <f>((Table1[[#This Row],[launched_at]]/60/60)/24)+DATE(1970,1,1)+(-5/24)</f>
        <v>41809.933865740735</v>
      </c>
      <c r="N3710" t="b">
        <v>0</v>
      </c>
      <c r="O3710">
        <v>39</v>
      </c>
      <c r="P3710" t="b">
        <v>1</v>
      </c>
      <c r="Q3710" t="s">
        <v>8271</v>
      </c>
      <c r="R3710" s="5">
        <f>Table1[[#This Row],[pledged]]/D3710</f>
        <v>3</v>
      </c>
      <c r="S3710" s="6">
        <f>IFERROR(Table1[[#This Row],[pledged]]/Table1[[#This Row],[backers_count]],0)</f>
        <v>53.846153846153847</v>
      </c>
      <c r="T3710" s="5" t="s">
        <v>8317</v>
      </c>
      <c r="U3710" s="5" t="s">
        <v>8318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 t="str">
        <f>TEXT(((Table1[[#This Row],[deadline]]/60/60)/24)+DATE(1970,1,1),"mmm")</f>
        <v>Jun</v>
      </c>
      <c r="K3711" s="14" t="str">
        <f>TEXT(((Table1[[#This Row],[deadline]]/60/60)/24)+DATE(1970,1,1),"yyyy")</f>
        <v>2014</v>
      </c>
      <c r="L3711">
        <v>1401123546</v>
      </c>
      <c r="M3711">
        <f>((Table1[[#This Row],[launched_at]]/60/60)/24)+DATE(1970,1,1)+(-5/24)</f>
        <v>41785.499374999999</v>
      </c>
      <c r="N3711" t="b">
        <v>0</v>
      </c>
      <c r="O3711">
        <v>35</v>
      </c>
      <c r="P3711" t="b">
        <v>1</v>
      </c>
      <c r="Q3711" t="s">
        <v>8271</v>
      </c>
      <c r="R3711" s="5">
        <f>Table1[[#This Row],[pledged]]/D3711</f>
        <v>1.0825</v>
      </c>
      <c r="S3711" s="6">
        <f>IFERROR(Table1[[#This Row],[pledged]]/Table1[[#This Row],[backers_count]],0)</f>
        <v>30.928571428571427</v>
      </c>
      <c r="T3711" s="5" t="s">
        <v>8317</v>
      </c>
      <c r="U3711" s="5" t="s">
        <v>8318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 t="str">
        <f>TEXT(((Table1[[#This Row],[deadline]]/60/60)/24)+DATE(1970,1,1),"mmm")</f>
        <v>Apr</v>
      </c>
      <c r="K3712" s="14" t="str">
        <f>TEXT(((Table1[[#This Row],[deadline]]/60/60)/24)+DATE(1970,1,1),"yyyy")</f>
        <v>2015</v>
      </c>
      <c r="L3712">
        <v>1425908988</v>
      </c>
      <c r="M3712">
        <f>((Table1[[#This Row],[launched_at]]/60/60)/24)+DATE(1970,1,1)+(-5/24)</f>
        <v>42072.367916666662</v>
      </c>
      <c r="N3712" t="b">
        <v>0</v>
      </c>
      <c r="O3712">
        <v>27</v>
      </c>
      <c r="P3712" t="b">
        <v>1</v>
      </c>
      <c r="Q3712" t="s">
        <v>8271</v>
      </c>
      <c r="R3712" s="5">
        <f>Table1[[#This Row],[pledged]]/D3712</f>
        <v>1.4115384615384616</v>
      </c>
      <c r="S3712" s="6">
        <f>IFERROR(Table1[[#This Row],[pledged]]/Table1[[#This Row],[backers_count]],0)</f>
        <v>67.962962962962962</v>
      </c>
      <c r="T3712" s="5" t="s">
        <v>8317</v>
      </c>
      <c r="U3712" s="5" t="s">
        <v>8318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 t="str">
        <f>TEXT(((Table1[[#This Row],[deadline]]/60/60)/24)+DATE(1970,1,1),"mmm")</f>
        <v>Jun</v>
      </c>
      <c r="K3713" s="14" t="str">
        <f>TEXT(((Table1[[#This Row],[deadline]]/60/60)/24)+DATE(1970,1,1),"yyyy")</f>
        <v>2014</v>
      </c>
      <c r="L3713">
        <v>1400606573</v>
      </c>
      <c r="M3713">
        <f>((Table1[[#This Row],[launched_at]]/60/60)/24)+DATE(1970,1,1)+(-5/24)</f>
        <v>41779.5158912037</v>
      </c>
      <c r="N3713" t="b">
        <v>0</v>
      </c>
      <c r="O3713">
        <v>21</v>
      </c>
      <c r="P3713" t="b">
        <v>1</v>
      </c>
      <c r="Q3713" t="s">
        <v>8271</v>
      </c>
      <c r="R3713" s="5">
        <f>Table1[[#This Row],[pledged]]/D3713</f>
        <v>1.1399999999999999</v>
      </c>
      <c r="S3713" s="6">
        <f>IFERROR(Table1[[#This Row],[pledged]]/Table1[[#This Row],[backers_count]],0)</f>
        <v>27.142857142857142</v>
      </c>
      <c r="T3713" s="5" t="s">
        <v>8317</v>
      </c>
      <c r="U3713" s="5" t="s">
        <v>8318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 t="str">
        <f>TEXT(((Table1[[#This Row],[deadline]]/60/60)/24)+DATE(1970,1,1),"mmm")</f>
        <v>May</v>
      </c>
      <c r="K3714" s="14" t="str">
        <f>TEXT(((Table1[[#This Row],[deadline]]/60/60)/24)+DATE(1970,1,1),"yyyy")</f>
        <v>2015</v>
      </c>
      <c r="L3714">
        <v>1431230867</v>
      </c>
      <c r="M3714">
        <f>((Table1[[#This Row],[launched_at]]/60/60)/24)+DATE(1970,1,1)+(-5/24)</f>
        <v>42133.963738425926</v>
      </c>
      <c r="N3714" t="b">
        <v>0</v>
      </c>
      <c r="O3714">
        <v>104</v>
      </c>
      <c r="P3714" t="b">
        <v>1</v>
      </c>
      <c r="Q3714" t="s">
        <v>8271</v>
      </c>
      <c r="R3714" s="5">
        <f>Table1[[#This Row],[pledged]]/D3714</f>
        <v>1.5373333333333334</v>
      </c>
      <c r="S3714" s="6">
        <f>IFERROR(Table1[[#This Row],[pledged]]/Table1[[#This Row],[backers_count]],0)</f>
        <v>110.86538461538461</v>
      </c>
      <c r="T3714" s="5" t="s">
        <v>8317</v>
      </c>
      <c r="U3714" s="5" t="s">
        <v>8318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 t="str">
        <f>TEXT(((Table1[[#This Row],[deadline]]/60/60)/24)+DATE(1970,1,1),"mmm")</f>
        <v>Jun</v>
      </c>
      <c r="K3715" s="14" t="str">
        <f>TEXT(((Table1[[#This Row],[deadline]]/60/60)/24)+DATE(1970,1,1),"yyyy")</f>
        <v>2016</v>
      </c>
      <c r="L3715">
        <v>1463334166</v>
      </c>
      <c r="M3715">
        <f>((Table1[[#This Row],[launched_at]]/60/60)/24)+DATE(1970,1,1)+(-5/24)</f>
        <v>42505.529699074068</v>
      </c>
      <c r="N3715" t="b">
        <v>0</v>
      </c>
      <c r="O3715">
        <v>19</v>
      </c>
      <c r="P3715" t="b">
        <v>1</v>
      </c>
      <c r="Q3715" t="s">
        <v>8271</v>
      </c>
      <c r="R3715" s="5">
        <f>Table1[[#This Row],[pledged]]/D3715</f>
        <v>1.0149999999999999</v>
      </c>
      <c r="S3715" s="6">
        <f>IFERROR(Table1[[#This Row],[pledged]]/Table1[[#This Row],[backers_count]],0)</f>
        <v>106.84210526315789</v>
      </c>
      <c r="T3715" s="5" t="s">
        <v>8317</v>
      </c>
      <c r="U3715" s="5" t="s">
        <v>8318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 t="str">
        <f>TEXT(((Table1[[#This Row],[deadline]]/60/60)/24)+DATE(1970,1,1),"mmm")</f>
        <v>May</v>
      </c>
      <c r="K3716" s="14" t="str">
        <f>TEXT(((Table1[[#This Row],[deadline]]/60/60)/24)+DATE(1970,1,1),"yyyy")</f>
        <v>2015</v>
      </c>
      <c r="L3716">
        <v>1429881667</v>
      </c>
      <c r="M3716">
        <f>((Table1[[#This Row],[launched_at]]/60/60)/24)+DATE(1970,1,1)+(-5/24)</f>
        <v>42118.347997685189</v>
      </c>
      <c r="N3716" t="b">
        <v>0</v>
      </c>
      <c r="O3716">
        <v>97</v>
      </c>
      <c r="P3716" t="b">
        <v>1</v>
      </c>
      <c r="Q3716" t="s">
        <v>8271</v>
      </c>
      <c r="R3716" s="5">
        <f>Table1[[#This Row],[pledged]]/D3716</f>
        <v>1.0235000000000001</v>
      </c>
      <c r="S3716" s="6">
        <f>IFERROR(Table1[[#This Row],[pledged]]/Table1[[#This Row],[backers_count]],0)</f>
        <v>105.51546391752578</v>
      </c>
      <c r="T3716" s="5" t="s">
        <v>8317</v>
      </c>
      <c r="U3716" s="5" t="s">
        <v>8318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 t="str">
        <f>TEXT(((Table1[[#This Row],[deadline]]/60/60)/24)+DATE(1970,1,1),"mmm")</f>
        <v>Mar</v>
      </c>
      <c r="K3717" s="14" t="str">
        <f>TEXT(((Table1[[#This Row],[deadline]]/60/60)/24)+DATE(1970,1,1),"yyyy")</f>
        <v>2015</v>
      </c>
      <c r="L3717">
        <v>1422834819</v>
      </c>
      <c r="M3717">
        <f>((Table1[[#This Row],[launched_at]]/60/60)/24)+DATE(1970,1,1)+(-5/24)</f>
        <v>42036.787256944437</v>
      </c>
      <c r="N3717" t="b">
        <v>0</v>
      </c>
      <c r="O3717">
        <v>27</v>
      </c>
      <c r="P3717" t="b">
        <v>1</v>
      </c>
      <c r="Q3717" t="s">
        <v>8271</v>
      </c>
      <c r="R3717" s="5">
        <f>Table1[[#This Row],[pledged]]/D3717</f>
        <v>1.0257142857142858</v>
      </c>
      <c r="S3717" s="6">
        <f>IFERROR(Table1[[#This Row],[pledged]]/Table1[[#This Row],[backers_count]],0)</f>
        <v>132.96296296296296</v>
      </c>
      <c r="T3717" s="5" t="s">
        <v>8317</v>
      </c>
      <c r="U3717" s="5" t="s">
        <v>8318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 t="str">
        <f>TEXT(((Table1[[#This Row],[deadline]]/60/60)/24)+DATE(1970,1,1),"mmm")</f>
        <v>Jan</v>
      </c>
      <c r="K3718" s="14" t="str">
        <f>TEXT(((Table1[[#This Row],[deadline]]/60/60)/24)+DATE(1970,1,1),"yyyy")</f>
        <v>2016</v>
      </c>
      <c r="L3718">
        <v>1450819109</v>
      </c>
      <c r="M3718">
        <f>((Table1[[#This Row],[launched_at]]/60/60)/24)+DATE(1970,1,1)+(-5/24)</f>
        <v>42360.679502314808</v>
      </c>
      <c r="N3718" t="b">
        <v>0</v>
      </c>
      <c r="O3718">
        <v>24</v>
      </c>
      <c r="P3718" t="b">
        <v>1</v>
      </c>
      <c r="Q3718" t="s">
        <v>8271</v>
      </c>
      <c r="R3718" s="5">
        <f>Table1[[#This Row],[pledged]]/D3718</f>
        <v>1.5575000000000001</v>
      </c>
      <c r="S3718" s="6">
        <f>IFERROR(Table1[[#This Row],[pledged]]/Table1[[#This Row],[backers_count]],0)</f>
        <v>51.916666666666664</v>
      </c>
      <c r="T3718" s="5" t="s">
        <v>8317</v>
      </c>
      <c r="U3718" s="5" t="s">
        <v>8318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 t="str">
        <f>TEXT(((Table1[[#This Row],[deadline]]/60/60)/24)+DATE(1970,1,1),"mmm")</f>
        <v>May</v>
      </c>
      <c r="K3719" s="14" t="str">
        <f>TEXT(((Table1[[#This Row],[deadline]]/60/60)/24)+DATE(1970,1,1),"yyyy")</f>
        <v>2015</v>
      </c>
      <c r="L3719">
        <v>1428526049</v>
      </c>
      <c r="M3719">
        <f>((Table1[[#This Row],[launched_at]]/60/60)/24)+DATE(1970,1,1)+(-5/24)</f>
        <v>42102.657974537033</v>
      </c>
      <c r="N3719" t="b">
        <v>0</v>
      </c>
      <c r="O3719">
        <v>13</v>
      </c>
      <c r="P3719" t="b">
        <v>1</v>
      </c>
      <c r="Q3719" t="s">
        <v>8271</v>
      </c>
      <c r="R3719" s="5">
        <f>Table1[[#This Row],[pledged]]/D3719</f>
        <v>1.0075000000000001</v>
      </c>
      <c r="S3719" s="6">
        <f>IFERROR(Table1[[#This Row],[pledged]]/Table1[[#This Row],[backers_count]],0)</f>
        <v>310</v>
      </c>
      <c r="T3719" s="5" t="s">
        <v>8317</v>
      </c>
      <c r="U3719" s="5" t="s">
        <v>8318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 t="str">
        <f>TEXT(((Table1[[#This Row],[deadline]]/60/60)/24)+DATE(1970,1,1),"mmm")</f>
        <v>Feb</v>
      </c>
      <c r="K3720" s="14" t="str">
        <f>TEXT(((Table1[[#This Row],[deadline]]/60/60)/24)+DATE(1970,1,1),"yyyy")</f>
        <v>2015</v>
      </c>
      <c r="L3720">
        <v>1422465075</v>
      </c>
      <c r="M3720">
        <f>((Table1[[#This Row],[launched_at]]/60/60)/24)+DATE(1970,1,1)+(-5/24)</f>
        <v>42032.507812499993</v>
      </c>
      <c r="N3720" t="b">
        <v>0</v>
      </c>
      <c r="O3720">
        <v>46</v>
      </c>
      <c r="P3720" t="b">
        <v>1</v>
      </c>
      <c r="Q3720" t="s">
        <v>8271</v>
      </c>
      <c r="R3720" s="5">
        <f>Table1[[#This Row],[pledged]]/D3720</f>
        <v>2.3940000000000001</v>
      </c>
      <c r="S3720" s="6">
        <f>IFERROR(Table1[[#This Row],[pledged]]/Table1[[#This Row],[backers_count]],0)</f>
        <v>26.021739130434781</v>
      </c>
      <c r="T3720" s="5" t="s">
        <v>8317</v>
      </c>
      <c r="U3720" s="5" t="s">
        <v>8318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 t="str">
        <f>TEXT(((Table1[[#This Row],[deadline]]/60/60)/24)+DATE(1970,1,1),"mmm")</f>
        <v>Jun</v>
      </c>
      <c r="K3721" s="14" t="str">
        <f>TEXT(((Table1[[#This Row],[deadline]]/60/60)/24)+DATE(1970,1,1),"yyyy")</f>
        <v>2015</v>
      </c>
      <c r="L3721">
        <v>1432402266</v>
      </c>
      <c r="M3721">
        <f>((Table1[[#This Row],[launched_at]]/60/60)/24)+DATE(1970,1,1)+(-5/24)</f>
        <v>42147.521597222221</v>
      </c>
      <c r="N3721" t="b">
        <v>0</v>
      </c>
      <c r="O3721">
        <v>4</v>
      </c>
      <c r="P3721" t="b">
        <v>1</v>
      </c>
      <c r="Q3721" t="s">
        <v>8271</v>
      </c>
      <c r="R3721" s="5">
        <f>Table1[[#This Row],[pledged]]/D3721</f>
        <v>2.1</v>
      </c>
      <c r="S3721" s="6">
        <f>IFERROR(Table1[[#This Row],[pledged]]/Table1[[#This Row],[backers_count]],0)</f>
        <v>105</v>
      </c>
      <c r="T3721" s="5" t="s">
        <v>8317</v>
      </c>
      <c r="U3721" s="5" t="s">
        <v>8318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 t="str">
        <f>TEXT(((Table1[[#This Row],[deadline]]/60/60)/24)+DATE(1970,1,1),"mmm")</f>
        <v>Jul</v>
      </c>
      <c r="K3722" s="14" t="str">
        <f>TEXT(((Table1[[#This Row],[deadline]]/60/60)/24)+DATE(1970,1,1),"yyyy")</f>
        <v>2015</v>
      </c>
      <c r="L3722">
        <v>1433980206</v>
      </c>
      <c r="M3722">
        <f>((Table1[[#This Row],[launched_at]]/60/60)/24)+DATE(1970,1,1)+(-5/24)</f>
        <v>42165.784791666665</v>
      </c>
      <c r="N3722" t="b">
        <v>0</v>
      </c>
      <c r="O3722">
        <v>40</v>
      </c>
      <c r="P3722" t="b">
        <v>1</v>
      </c>
      <c r="Q3722" t="s">
        <v>8271</v>
      </c>
      <c r="R3722" s="5">
        <f>Table1[[#This Row],[pledged]]/D3722</f>
        <v>1.0451515151515152</v>
      </c>
      <c r="S3722" s="6">
        <f>IFERROR(Table1[[#This Row],[pledged]]/Table1[[#This Row],[backers_count]],0)</f>
        <v>86.224999999999994</v>
      </c>
      <c r="T3722" s="5" t="s">
        <v>8317</v>
      </c>
      <c r="U3722" s="5" t="s">
        <v>8318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 t="str">
        <f>TEXT(((Table1[[#This Row],[deadline]]/60/60)/24)+DATE(1970,1,1),"mmm")</f>
        <v>Nov</v>
      </c>
      <c r="K3723" s="14" t="str">
        <f>TEXT(((Table1[[#This Row],[deadline]]/60/60)/24)+DATE(1970,1,1),"yyyy")</f>
        <v>2014</v>
      </c>
      <c r="L3723">
        <v>1413412084</v>
      </c>
      <c r="M3723">
        <f>((Table1[[#This Row],[launched_at]]/60/60)/24)+DATE(1970,1,1)+(-5/24)</f>
        <v>41927.727824074071</v>
      </c>
      <c r="N3723" t="b">
        <v>0</v>
      </c>
      <c r="O3723">
        <v>44</v>
      </c>
      <c r="P3723" t="b">
        <v>1</v>
      </c>
      <c r="Q3723" t="s">
        <v>8271</v>
      </c>
      <c r="R3723" s="5">
        <f>Table1[[#This Row],[pledged]]/D3723</f>
        <v>1.008</v>
      </c>
      <c r="S3723" s="6">
        <f>IFERROR(Table1[[#This Row],[pledged]]/Table1[[#This Row],[backers_count]],0)</f>
        <v>114.54545454545455</v>
      </c>
      <c r="T3723" s="5" t="s">
        <v>8317</v>
      </c>
      <c r="U3723" s="5" t="s">
        <v>8318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 t="str">
        <f>TEXT(((Table1[[#This Row],[deadline]]/60/60)/24)+DATE(1970,1,1),"mmm")</f>
        <v>Feb</v>
      </c>
      <c r="K3724" s="14" t="str">
        <f>TEXT(((Table1[[#This Row],[deadline]]/60/60)/24)+DATE(1970,1,1),"yyyy")</f>
        <v>2016</v>
      </c>
      <c r="L3724">
        <v>1452614847</v>
      </c>
      <c r="M3724">
        <f>((Table1[[#This Row],[launched_at]]/60/60)/24)+DATE(1970,1,1)+(-5/24)</f>
        <v>42381.463506944441</v>
      </c>
      <c r="N3724" t="b">
        <v>0</v>
      </c>
      <c r="O3724">
        <v>35</v>
      </c>
      <c r="P3724" t="b">
        <v>1</v>
      </c>
      <c r="Q3724" t="s">
        <v>8271</v>
      </c>
      <c r="R3724" s="5">
        <f>Table1[[#This Row],[pledged]]/D3724</f>
        <v>1.1120000000000001</v>
      </c>
      <c r="S3724" s="6">
        <f>IFERROR(Table1[[#This Row],[pledged]]/Table1[[#This Row],[backers_count]],0)</f>
        <v>47.657142857142858</v>
      </c>
      <c r="T3724" s="5" t="s">
        <v>8317</v>
      </c>
      <c r="U3724" s="5" t="s">
        <v>8318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 t="str">
        <f>TEXT(((Table1[[#This Row],[deadline]]/60/60)/24)+DATE(1970,1,1),"mmm")</f>
        <v>Nov</v>
      </c>
      <c r="K3725" s="14" t="str">
        <f>TEXT(((Table1[[#This Row],[deadline]]/60/60)/24)+DATE(1970,1,1),"yyyy")</f>
        <v>2014</v>
      </c>
      <c r="L3725">
        <v>1414778662</v>
      </c>
      <c r="M3725">
        <f>((Table1[[#This Row],[launched_at]]/60/60)/24)+DATE(1970,1,1)+(-5/24)</f>
        <v>41943.544699074075</v>
      </c>
      <c r="N3725" t="b">
        <v>0</v>
      </c>
      <c r="O3725">
        <v>63</v>
      </c>
      <c r="P3725" t="b">
        <v>1</v>
      </c>
      <c r="Q3725" t="s">
        <v>8271</v>
      </c>
      <c r="R3725" s="5">
        <f>Table1[[#This Row],[pledged]]/D3725</f>
        <v>1.0204444444444445</v>
      </c>
      <c r="S3725" s="6">
        <f>IFERROR(Table1[[#This Row],[pledged]]/Table1[[#This Row],[backers_count]],0)</f>
        <v>72.888888888888886</v>
      </c>
      <c r="T3725" s="5" t="s">
        <v>8317</v>
      </c>
      <c r="U3725" s="5" t="s">
        <v>8318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 t="str">
        <f>TEXT(((Table1[[#This Row],[deadline]]/60/60)/24)+DATE(1970,1,1),"mmm")</f>
        <v>May</v>
      </c>
      <c r="K3726" s="14" t="str">
        <f>TEXT(((Table1[[#This Row],[deadline]]/60/60)/24)+DATE(1970,1,1),"yyyy")</f>
        <v>2016</v>
      </c>
      <c r="L3726">
        <v>1459856860</v>
      </c>
      <c r="M3726">
        <f>((Table1[[#This Row],[launched_at]]/60/60)/24)+DATE(1970,1,1)+(-5/24)</f>
        <v>42465.283101851855</v>
      </c>
      <c r="N3726" t="b">
        <v>0</v>
      </c>
      <c r="O3726">
        <v>89</v>
      </c>
      <c r="P3726" t="b">
        <v>1</v>
      </c>
      <c r="Q3726" t="s">
        <v>8271</v>
      </c>
      <c r="R3726" s="5">
        <f>Table1[[#This Row],[pledged]]/D3726</f>
        <v>1.0254767441860466</v>
      </c>
      <c r="S3726" s="6">
        <f>IFERROR(Table1[[#This Row],[pledged]]/Table1[[#This Row],[backers_count]],0)</f>
        <v>49.545505617977533</v>
      </c>
      <c r="T3726" s="5" t="s">
        <v>8317</v>
      </c>
      <c r="U3726" s="5" t="s">
        <v>8318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 t="str">
        <f>TEXT(((Table1[[#This Row],[deadline]]/60/60)/24)+DATE(1970,1,1),"mmm")</f>
        <v>Feb</v>
      </c>
      <c r="K3727" s="14" t="str">
        <f>TEXT(((Table1[[#This Row],[deadline]]/60/60)/24)+DATE(1970,1,1),"yyyy")</f>
        <v>2016</v>
      </c>
      <c r="L3727">
        <v>1454366467</v>
      </c>
      <c r="M3727">
        <f>((Table1[[#This Row],[launched_at]]/60/60)/24)+DATE(1970,1,1)+(-5/24)</f>
        <v>42401.736886574072</v>
      </c>
      <c r="N3727" t="b">
        <v>0</v>
      </c>
      <c r="O3727">
        <v>15</v>
      </c>
      <c r="P3727" t="b">
        <v>1</v>
      </c>
      <c r="Q3727" t="s">
        <v>8271</v>
      </c>
      <c r="R3727" s="5">
        <f>Table1[[#This Row],[pledged]]/D3727</f>
        <v>1.27</v>
      </c>
      <c r="S3727" s="6">
        <f>IFERROR(Table1[[#This Row],[pledged]]/Table1[[#This Row],[backers_count]],0)</f>
        <v>25.4</v>
      </c>
      <c r="T3727" s="5" t="s">
        <v>8317</v>
      </c>
      <c r="U3727" s="5" t="s">
        <v>8318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 t="str">
        <f>TEXT(((Table1[[#This Row],[deadline]]/60/60)/24)+DATE(1970,1,1),"mmm")</f>
        <v>Apr</v>
      </c>
      <c r="K3728" s="14" t="str">
        <f>TEXT(((Table1[[#This Row],[deadline]]/60/60)/24)+DATE(1970,1,1),"yyyy")</f>
        <v>2016</v>
      </c>
      <c r="L3728">
        <v>1459567371</v>
      </c>
      <c r="M3728">
        <f>((Table1[[#This Row],[launched_at]]/60/60)/24)+DATE(1970,1,1)+(-5/24)</f>
        <v>42461.932534722226</v>
      </c>
      <c r="N3728" t="b">
        <v>0</v>
      </c>
      <c r="O3728">
        <v>46</v>
      </c>
      <c r="P3728" t="b">
        <v>1</v>
      </c>
      <c r="Q3728" t="s">
        <v>8271</v>
      </c>
      <c r="R3728" s="5">
        <f>Table1[[#This Row],[pledged]]/D3728</f>
        <v>3.3870588235294119</v>
      </c>
      <c r="S3728" s="6">
        <f>IFERROR(Table1[[#This Row],[pledged]]/Table1[[#This Row],[backers_count]],0)</f>
        <v>62.586956521739133</v>
      </c>
      <c r="T3728" s="5" t="s">
        <v>8317</v>
      </c>
      <c r="U3728" s="5" t="s">
        <v>8318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 t="str">
        <f>TEXT(((Table1[[#This Row],[deadline]]/60/60)/24)+DATE(1970,1,1),"mmm")</f>
        <v>Oct</v>
      </c>
      <c r="K3729" s="14" t="str">
        <f>TEXT(((Table1[[#This Row],[deadline]]/60/60)/24)+DATE(1970,1,1),"yyyy")</f>
        <v>2016</v>
      </c>
      <c r="L3729">
        <v>1474273294</v>
      </c>
      <c r="M3729">
        <f>((Table1[[#This Row],[launched_at]]/60/60)/24)+DATE(1970,1,1)+(-5/24)</f>
        <v>42632.139976851853</v>
      </c>
      <c r="N3729" t="b">
        <v>0</v>
      </c>
      <c r="O3729">
        <v>33</v>
      </c>
      <c r="P3729" t="b">
        <v>1</v>
      </c>
      <c r="Q3729" t="s">
        <v>8271</v>
      </c>
      <c r="R3729" s="5">
        <f>Table1[[#This Row],[pledged]]/D3729</f>
        <v>1.0075000000000001</v>
      </c>
      <c r="S3729" s="6">
        <f>IFERROR(Table1[[#This Row],[pledged]]/Table1[[#This Row],[backers_count]],0)</f>
        <v>61.060606060606062</v>
      </c>
      <c r="T3729" s="5" t="s">
        <v>8317</v>
      </c>
      <c r="U3729" s="5" t="s">
        <v>8318</v>
      </c>
    </row>
    <row r="3730" spans="1:21" ht="45" x14ac:dyDescent="0.2">
      <c r="A3730">
        <v>3951</v>
      </c>
      <c r="B3730" s="3" t="s">
        <v>3948</v>
      </c>
      <c r="C3730" s="3" t="s">
        <v>6961</v>
      </c>
      <c r="D3730">
        <v>200000</v>
      </c>
      <c r="E3730">
        <v>1</v>
      </c>
      <c r="F3730" t="s">
        <v>8221</v>
      </c>
      <c r="G3730" t="s">
        <v>8241</v>
      </c>
      <c r="H3730" t="s">
        <v>8249</v>
      </c>
      <c r="I3730">
        <v>1462301342</v>
      </c>
      <c r="J3730" s="14" t="str">
        <f>TEXT(((Table1[[#This Row],[deadline]]/60/60)/24)+DATE(1970,1,1),"mmm")</f>
        <v>May</v>
      </c>
      <c r="K3730" s="14" t="str">
        <f>TEXT(((Table1[[#This Row],[deadline]]/60/60)/24)+DATE(1970,1,1),"yyyy")</f>
        <v>2016</v>
      </c>
      <c r="L3730">
        <v>1457120942</v>
      </c>
      <c r="M3730">
        <f>((Table1[[#This Row],[launched_at]]/60/60)/24)+DATE(1970,1,1)+(-5/24)</f>
        <v>42433.617384259262</v>
      </c>
      <c r="N3730" t="b">
        <v>0</v>
      </c>
      <c r="O3730">
        <v>1</v>
      </c>
      <c r="P3730" t="b">
        <v>0</v>
      </c>
      <c r="Q3730" t="s">
        <v>8271</v>
      </c>
      <c r="R3730" s="5">
        <f>Table1[[#This Row],[pledged]]/D3730</f>
        <v>5.0000000000000004E-6</v>
      </c>
      <c r="S3730" s="6">
        <f>IFERROR(Table1[[#This Row],[pledged]]/Table1[[#This Row],[backers_count]],0)</f>
        <v>1</v>
      </c>
      <c r="T3730" s="5" t="s">
        <v>8317</v>
      </c>
      <c r="U3730" s="5" t="s">
        <v>8318</v>
      </c>
    </row>
    <row r="3731" spans="1:21" x14ac:dyDescent="0.2">
      <c r="A3731">
        <v>4004</v>
      </c>
      <c r="B3731" s="3" t="s">
        <v>4000</v>
      </c>
      <c r="C3731" s="3" t="s">
        <v>8109</v>
      </c>
      <c r="D3731">
        <v>500</v>
      </c>
      <c r="E3731">
        <v>1</v>
      </c>
      <c r="F3731" t="s">
        <v>8221</v>
      </c>
      <c r="G3731" t="s">
        <v>8224</v>
      </c>
      <c r="H3731" t="s">
        <v>8246</v>
      </c>
      <c r="I3731">
        <v>1412740457</v>
      </c>
      <c r="J3731" s="14" t="str">
        <f>TEXT(((Table1[[#This Row],[deadline]]/60/60)/24)+DATE(1970,1,1),"mmm")</f>
        <v>Oct</v>
      </c>
      <c r="K3731" s="14" t="str">
        <f>TEXT(((Table1[[#This Row],[deadline]]/60/60)/24)+DATE(1970,1,1),"yyyy")</f>
        <v>2014</v>
      </c>
      <c r="L3731">
        <v>1410148457</v>
      </c>
      <c r="M3731">
        <f>((Table1[[#This Row],[launched_at]]/60/60)/24)+DATE(1970,1,1)+(-5/24)</f>
        <v>41889.954363425924</v>
      </c>
      <c r="N3731" t="b">
        <v>0</v>
      </c>
      <c r="O3731">
        <v>1</v>
      </c>
      <c r="P3731" t="b">
        <v>0</v>
      </c>
      <c r="Q3731" t="s">
        <v>8271</v>
      </c>
      <c r="R3731" s="5">
        <f>Table1[[#This Row],[pledged]]/D3731</f>
        <v>2E-3</v>
      </c>
      <c r="S3731" s="6">
        <f>IFERROR(Table1[[#This Row],[pledged]]/Table1[[#This Row],[backers_count]],0)</f>
        <v>1</v>
      </c>
      <c r="T3731" s="5" t="s">
        <v>8317</v>
      </c>
      <c r="U3731" s="5" t="s">
        <v>8318</v>
      </c>
    </row>
    <row r="3732" spans="1:21" ht="45" x14ac:dyDescent="0.2">
      <c r="A3732">
        <v>4015</v>
      </c>
      <c r="B3732" s="3" t="s">
        <v>4011</v>
      </c>
      <c r="C3732" s="3" t="s">
        <v>8120</v>
      </c>
      <c r="D3732">
        <v>7000</v>
      </c>
      <c r="E3732">
        <v>1</v>
      </c>
      <c r="F3732" t="s">
        <v>8221</v>
      </c>
      <c r="G3732" t="s">
        <v>8224</v>
      </c>
      <c r="H3732" t="s">
        <v>8246</v>
      </c>
      <c r="I3732">
        <v>1437331463</v>
      </c>
      <c r="J3732" s="14" t="str">
        <f>TEXT(((Table1[[#This Row],[deadline]]/60/60)/24)+DATE(1970,1,1),"mmm")</f>
        <v>Jul</v>
      </c>
      <c r="K3732" s="14" t="str">
        <f>TEXT(((Table1[[#This Row],[deadline]]/60/60)/24)+DATE(1970,1,1),"yyyy")</f>
        <v>2015</v>
      </c>
      <c r="L3732">
        <v>1434739463</v>
      </c>
      <c r="M3732">
        <f>((Table1[[#This Row],[launched_at]]/60/60)/24)+DATE(1970,1,1)+(-5/24)</f>
        <v>42174.572488425918</v>
      </c>
      <c r="N3732" t="b">
        <v>0</v>
      </c>
      <c r="O3732">
        <v>1</v>
      </c>
      <c r="P3732" t="b">
        <v>0</v>
      </c>
      <c r="Q3732" t="s">
        <v>8271</v>
      </c>
      <c r="R3732" s="5">
        <f>Table1[[#This Row],[pledged]]/D3732</f>
        <v>1.4285714285714287E-4</v>
      </c>
      <c r="S3732" s="6">
        <f>IFERROR(Table1[[#This Row],[pledged]]/Table1[[#This Row],[backers_count]],0)</f>
        <v>1</v>
      </c>
      <c r="T3732" s="5" t="s">
        <v>8317</v>
      </c>
      <c r="U3732" s="5" t="s">
        <v>8318</v>
      </c>
    </row>
    <row r="3733" spans="1:21" ht="45" x14ac:dyDescent="0.2">
      <c r="A3733">
        <v>4045</v>
      </c>
      <c r="B3733" s="3" t="s">
        <v>4041</v>
      </c>
      <c r="C3733" s="3" t="s">
        <v>8149</v>
      </c>
      <c r="D3733">
        <v>5000</v>
      </c>
      <c r="E3733">
        <v>1</v>
      </c>
      <c r="F3733" t="s">
        <v>8221</v>
      </c>
      <c r="G3733" t="s">
        <v>8226</v>
      </c>
      <c r="H3733" t="s">
        <v>8248</v>
      </c>
      <c r="I3733">
        <v>1408596589</v>
      </c>
      <c r="J3733" s="14" t="str">
        <f>TEXT(((Table1[[#This Row],[deadline]]/60/60)/24)+DATE(1970,1,1),"mmm")</f>
        <v>Aug</v>
      </c>
      <c r="K3733" s="14" t="str">
        <f>TEXT(((Table1[[#This Row],[deadline]]/60/60)/24)+DATE(1970,1,1),"yyyy")</f>
        <v>2014</v>
      </c>
      <c r="L3733">
        <v>1406004589</v>
      </c>
      <c r="M3733">
        <f>((Table1[[#This Row],[launched_at]]/60/60)/24)+DATE(1970,1,1)+(-5/24)</f>
        <v>41841.992928240739</v>
      </c>
      <c r="N3733" t="b">
        <v>0</v>
      </c>
      <c r="O3733">
        <v>1</v>
      </c>
      <c r="P3733" t="b">
        <v>0</v>
      </c>
      <c r="Q3733" t="s">
        <v>8271</v>
      </c>
      <c r="R3733" s="5">
        <f>Table1[[#This Row],[pledged]]/D3733</f>
        <v>2.0000000000000001E-4</v>
      </c>
      <c r="S3733" s="6">
        <f>IFERROR(Table1[[#This Row],[pledged]]/Table1[[#This Row],[backers_count]],0)</f>
        <v>1</v>
      </c>
      <c r="T3733" s="5" t="s">
        <v>8317</v>
      </c>
      <c r="U3733" s="5" t="s">
        <v>8318</v>
      </c>
    </row>
    <row r="3734" spans="1:21" ht="45" x14ac:dyDescent="0.2">
      <c r="A3734">
        <v>4050</v>
      </c>
      <c r="B3734" s="3" t="s">
        <v>4046</v>
      </c>
      <c r="C3734" s="3" t="s">
        <v>8154</v>
      </c>
      <c r="D3734">
        <v>1500</v>
      </c>
      <c r="E3734">
        <v>1</v>
      </c>
      <c r="F3734" t="s">
        <v>8221</v>
      </c>
      <c r="G3734" t="s">
        <v>8224</v>
      </c>
      <c r="H3734" t="s">
        <v>8246</v>
      </c>
      <c r="I3734">
        <v>1414077391</v>
      </c>
      <c r="J3734" s="14" t="str">
        <f>TEXT(((Table1[[#This Row],[deadline]]/60/60)/24)+DATE(1970,1,1),"mmm")</f>
        <v>Oct</v>
      </c>
      <c r="K3734" s="14" t="str">
        <f>TEXT(((Table1[[#This Row],[deadline]]/60/60)/24)+DATE(1970,1,1),"yyyy")</f>
        <v>2014</v>
      </c>
      <c r="L3734">
        <v>1411485391</v>
      </c>
      <c r="M3734">
        <f>((Table1[[#This Row],[launched_at]]/60/60)/24)+DATE(1970,1,1)+(-5/24)</f>
        <v>41905.428136574068</v>
      </c>
      <c r="N3734" t="b">
        <v>0</v>
      </c>
      <c r="O3734">
        <v>1</v>
      </c>
      <c r="P3734" t="b">
        <v>0</v>
      </c>
      <c r="Q3734" t="s">
        <v>8271</v>
      </c>
      <c r="R3734" s="5">
        <f>Table1[[#This Row],[pledged]]/D3734</f>
        <v>6.6666666666666664E-4</v>
      </c>
      <c r="S3734" s="6">
        <f>IFERROR(Table1[[#This Row],[pledged]]/Table1[[#This Row],[backers_count]],0)</f>
        <v>1</v>
      </c>
      <c r="T3734" s="5" t="s">
        <v>8317</v>
      </c>
      <c r="U3734" s="5" t="s">
        <v>8318</v>
      </c>
    </row>
    <row r="3735" spans="1:21" ht="45" x14ac:dyDescent="0.2">
      <c r="A3735">
        <v>4112</v>
      </c>
      <c r="B3735" s="3" t="s">
        <v>4108</v>
      </c>
      <c r="C3735" s="3" t="s">
        <v>6961</v>
      </c>
      <c r="D3735">
        <v>2500</v>
      </c>
      <c r="E3735">
        <v>1</v>
      </c>
      <c r="F3735" t="s">
        <v>8221</v>
      </c>
      <c r="G3735" t="s">
        <v>8241</v>
      </c>
      <c r="H3735" t="s">
        <v>8249</v>
      </c>
      <c r="I3735">
        <v>1456617600</v>
      </c>
      <c r="J3735" s="14" t="str">
        <f>TEXT(((Table1[[#This Row],[deadline]]/60/60)/24)+DATE(1970,1,1),"mmm")</f>
        <v>Feb</v>
      </c>
      <c r="K3735" s="14" t="str">
        <f>TEXT(((Table1[[#This Row],[deadline]]/60/60)/24)+DATE(1970,1,1),"yyyy")</f>
        <v>2016</v>
      </c>
      <c r="L3735">
        <v>1454280186</v>
      </c>
      <c r="M3735">
        <f>((Table1[[#This Row],[launched_at]]/60/60)/24)+DATE(1970,1,1)+(-5/24)</f>
        <v>42400.738263888888</v>
      </c>
      <c r="N3735" t="b">
        <v>0</v>
      </c>
      <c r="O3735">
        <v>1</v>
      </c>
      <c r="P3735" t="b">
        <v>0</v>
      </c>
      <c r="Q3735" t="s">
        <v>8271</v>
      </c>
      <c r="R3735" s="5">
        <f>Table1[[#This Row],[pledged]]/D3735</f>
        <v>4.0000000000000002E-4</v>
      </c>
      <c r="S3735" s="6">
        <f>IFERROR(Table1[[#This Row],[pledged]]/Table1[[#This Row],[backers_count]],0)</f>
        <v>1</v>
      </c>
      <c r="T3735" s="5" t="s">
        <v>8317</v>
      </c>
      <c r="U3735" s="5" t="s">
        <v>8318</v>
      </c>
    </row>
    <row r="3736" spans="1:21" ht="45" x14ac:dyDescent="0.2">
      <c r="A3736">
        <v>160</v>
      </c>
      <c r="B3736" s="3" t="s">
        <v>162</v>
      </c>
      <c r="C3736" s="3" t="s">
        <v>4270</v>
      </c>
      <c r="D3736">
        <v>5000</v>
      </c>
      <c r="E3736">
        <v>0</v>
      </c>
      <c r="F3736" t="s">
        <v>8221</v>
      </c>
      <c r="G3736" t="s">
        <v>8224</v>
      </c>
      <c r="H3736" t="s">
        <v>8246</v>
      </c>
      <c r="I3736">
        <v>1439675691</v>
      </c>
      <c r="J3736" s="14" t="str">
        <f>TEXT(((Table1[[#This Row],[deadline]]/60/60)/24)+DATE(1970,1,1),"mmm")</f>
        <v>Aug</v>
      </c>
      <c r="K3736" s="14" t="str">
        <f>TEXT(((Table1[[#This Row],[deadline]]/60/60)/24)+DATE(1970,1,1),"yyyy")</f>
        <v>2015</v>
      </c>
      <c r="L3736">
        <v>1434491691</v>
      </c>
      <c r="M3736" s="13">
        <f>((Table1[[#This Row],[launched_at]]/60/60)/24)+DATE(1970,1,1)+(-5/24)</f>
        <v>42171.704756944448</v>
      </c>
      <c r="N3736" t="b">
        <v>0</v>
      </c>
      <c r="O3736">
        <v>0</v>
      </c>
      <c r="P3736" t="b">
        <v>0</v>
      </c>
      <c r="Q3736" t="s">
        <v>8268</v>
      </c>
      <c r="R3736" s="5">
        <f>Table1[[#This Row],[pledged]]/D3736</f>
        <v>0</v>
      </c>
      <c r="S3736" s="6">
        <f>IFERROR(Table1[[#This Row],[pledged]]/Table1[[#This Row],[backers_count]],0)</f>
        <v>0</v>
      </c>
      <c r="T3736" s="5" t="s">
        <v>8310</v>
      </c>
      <c r="U3736" s="5" t="s">
        <v>8314</v>
      </c>
    </row>
    <row r="3737" spans="1:21" ht="60" x14ac:dyDescent="0.2">
      <c r="A3737">
        <v>163</v>
      </c>
      <c r="B3737" s="3" t="s">
        <v>165</v>
      </c>
      <c r="C3737" s="3" t="s">
        <v>4273</v>
      </c>
      <c r="D3737">
        <v>2000000</v>
      </c>
      <c r="E3737">
        <v>0</v>
      </c>
      <c r="F3737" t="s">
        <v>8221</v>
      </c>
      <c r="G3737" t="s">
        <v>8224</v>
      </c>
      <c r="H3737" t="s">
        <v>8246</v>
      </c>
      <c r="I3737">
        <v>1443657600</v>
      </c>
      <c r="J3737" s="14" t="str">
        <f>TEXT(((Table1[[#This Row],[deadline]]/60/60)/24)+DATE(1970,1,1),"mmm")</f>
        <v>Oct</v>
      </c>
      <c r="K3737" s="14" t="str">
        <f>TEXT(((Table1[[#This Row],[deadline]]/60/60)/24)+DATE(1970,1,1),"yyyy")</f>
        <v>2015</v>
      </c>
      <c r="L3737">
        <v>1440716654</v>
      </c>
      <c r="M3737" s="13">
        <f>((Table1[[#This Row],[launched_at]]/60/60)/24)+DATE(1970,1,1)+(-5/24)</f>
        <v>42243.752939814811</v>
      </c>
      <c r="N3737" t="b">
        <v>0</v>
      </c>
      <c r="O3737">
        <v>0</v>
      </c>
      <c r="P3737" t="b">
        <v>0</v>
      </c>
      <c r="Q3737" t="s">
        <v>8268</v>
      </c>
      <c r="R3737" s="5">
        <f>Table1[[#This Row],[pledged]]/D3737</f>
        <v>0</v>
      </c>
      <c r="S3737" s="6">
        <f>IFERROR(Table1[[#This Row],[pledged]]/Table1[[#This Row],[backers_count]],0)</f>
        <v>0</v>
      </c>
      <c r="T3737" s="5" t="s">
        <v>8310</v>
      </c>
      <c r="U3737" s="5" t="s">
        <v>8314</v>
      </c>
    </row>
    <row r="3738" spans="1:21" ht="30" x14ac:dyDescent="0.2">
      <c r="A3738">
        <v>165</v>
      </c>
      <c r="B3738" s="3" t="s">
        <v>167</v>
      </c>
      <c r="C3738" s="3" t="s">
        <v>4275</v>
      </c>
      <c r="D3738">
        <v>17000</v>
      </c>
      <c r="E3738">
        <v>0</v>
      </c>
      <c r="F3738" t="s">
        <v>8221</v>
      </c>
      <c r="G3738" t="s">
        <v>8225</v>
      </c>
      <c r="H3738" t="s">
        <v>8247</v>
      </c>
      <c r="I3738">
        <v>1452613724</v>
      </c>
      <c r="J3738" s="14" t="str">
        <f>TEXT(((Table1[[#This Row],[deadline]]/60/60)/24)+DATE(1970,1,1),"mmm")</f>
        <v>Jan</v>
      </c>
      <c r="K3738" s="14" t="str">
        <f>TEXT(((Table1[[#This Row],[deadline]]/60/60)/24)+DATE(1970,1,1),"yyyy")</f>
        <v>2016</v>
      </c>
      <c r="L3738">
        <v>1450021724</v>
      </c>
      <c r="M3738" s="13">
        <f>((Table1[[#This Row],[launched_at]]/60/60)/24)+DATE(1970,1,1)+(-5/24)</f>
        <v>42351.450509259252</v>
      </c>
      <c r="N3738" t="b">
        <v>0</v>
      </c>
      <c r="O3738">
        <v>0</v>
      </c>
      <c r="P3738" t="b">
        <v>0</v>
      </c>
      <c r="Q3738" t="s">
        <v>8268</v>
      </c>
      <c r="R3738" s="5">
        <f>Table1[[#This Row],[pledged]]/D3738</f>
        <v>0</v>
      </c>
      <c r="S3738" s="6">
        <f>IFERROR(Table1[[#This Row],[pledged]]/Table1[[#This Row],[backers_count]],0)</f>
        <v>0</v>
      </c>
      <c r="T3738" s="5" t="s">
        <v>8310</v>
      </c>
      <c r="U3738" s="5" t="s">
        <v>8314</v>
      </c>
    </row>
    <row r="3739" spans="1:21" ht="45" x14ac:dyDescent="0.2">
      <c r="A3739">
        <v>172</v>
      </c>
      <c r="B3739" s="3" t="s">
        <v>174</v>
      </c>
      <c r="C3739" s="3" t="s">
        <v>4282</v>
      </c>
      <c r="D3739">
        <v>95000</v>
      </c>
      <c r="E3739">
        <v>0</v>
      </c>
      <c r="F3739" t="s">
        <v>8221</v>
      </c>
      <c r="G3739" t="s">
        <v>8224</v>
      </c>
      <c r="H3739" t="s">
        <v>8246</v>
      </c>
      <c r="I3739">
        <v>1426753723</v>
      </c>
      <c r="J3739" s="14" t="str">
        <f>TEXT(((Table1[[#This Row],[deadline]]/60/60)/24)+DATE(1970,1,1),"mmm")</f>
        <v>Mar</v>
      </c>
      <c r="K3739" s="14" t="str">
        <f>TEXT(((Table1[[#This Row],[deadline]]/60/60)/24)+DATE(1970,1,1),"yyyy")</f>
        <v>2015</v>
      </c>
      <c r="L3739">
        <v>1423733323</v>
      </c>
      <c r="M3739" s="13">
        <f>((Table1[[#This Row],[launched_at]]/60/60)/24)+DATE(1970,1,1)+(-5/24)</f>
        <v>42047.186608796292</v>
      </c>
      <c r="N3739" t="b">
        <v>0</v>
      </c>
      <c r="O3739">
        <v>0</v>
      </c>
      <c r="P3739" t="b">
        <v>0</v>
      </c>
      <c r="Q3739" t="s">
        <v>8268</v>
      </c>
      <c r="R3739" s="5">
        <f>Table1[[#This Row],[pledged]]/D3739</f>
        <v>0</v>
      </c>
      <c r="S3739" s="6">
        <f>IFERROR(Table1[[#This Row],[pledged]]/Table1[[#This Row],[backers_count]],0)</f>
        <v>0</v>
      </c>
      <c r="T3739" s="5" t="s">
        <v>8310</v>
      </c>
      <c r="U3739" s="5" t="s">
        <v>8314</v>
      </c>
    </row>
    <row r="3740" spans="1:21" ht="45" x14ac:dyDescent="0.2">
      <c r="A3740">
        <v>173</v>
      </c>
      <c r="B3740" s="3" t="s">
        <v>175</v>
      </c>
      <c r="C3740" s="3" t="s">
        <v>4283</v>
      </c>
      <c r="D3740">
        <v>1110</v>
      </c>
      <c r="E3740">
        <v>0</v>
      </c>
      <c r="F3740" t="s">
        <v>8221</v>
      </c>
      <c r="G3740" t="s">
        <v>8225</v>
      </c>
      <c r="H3740" t="s">
        <v>8247</v>
      </c>
      <c r="I3740">
        <v>1425131108</v>
      </c>
      <c r="J3740" s="14" t="str">
        <f>TEXT(((Table1[[#This Row],[deadline]]/60/60)/24)+DATE(1970,1,1),"mmm")</f>
        <v>Feb</v>
      </c>
      <c r="K3740" s="14" t="str">
        <f>TEXT(((Table1[[#This Row],[deadline]]/60/60)/24)+DATE(1970,1,1),"yyyy")</f>
        <v>2015</v>
      </c>
      <c r="L3740">
        <v>1422539108</v>
      </c>
      <c r="M3740" s="13">
        <f>((Table1[[#This Row],[launched_at]]/60/60)/24)+DATE(1970,1,1)+(-5/24)</f>
        <v>42033.364675925921</v>
      </c>
      <c r="N3740" t="b">
        <v>0</v>
      </c>
      <c r="O3740">
        <v>0</v>
      </c>
      <c r="P3740" t="b">
        <v>0</v>
      </c>
      <c r="Q3740" t="s">
        <v>8268</v>
      </c>
      <c r="R3740" s="5">
        <f>Table1[[#This Row],[pledged]]/D3740</f>
        <v>0</v>
      </c>
      <c r="S3740" s="6">
        <f>IFERROR(Table1[[#This Row],[pledged]]/Table1[[#This Row],[backers_count]],0)</f>
        <v>0</v>
      </c>
      <c r="T3740" s="5" t="s">
        <v>8310</v>
      </c>
      <c r="U3740" s="5" t="s">
        <v>8314</v>
      </c>
    </row>
    <row r="3741" spans="1:21" ht="45" x14ac:dyDescent="0.2">
      <c r="A3741">
        <v>174</v>
      </c>
      <c r="B3741" s="3" t="s">
        <v>176</v>
      </c>
      <c r="C3741" s="3" t="s">
        <v>4284</v>
      </c>
      <c r="D3741">
        <v>6000</v>
      </c>
      <c r="E3741">
        <v>0</v>
      </c>
      <c r="F3741" t="s">
        <v>8221</v>
      </c>
      <c r="G3741" t="s">
        <v>8233</v>
      </c>
      <c r="H3741" t="s">
        <v>8249</v>
      </c>
      <c r="I3741">
        <v>1431108776</v>
      </c>
      <c r="J3741" s="14" t="str">
        <f>TEXT(((Table1[[#This Row],[deadline]]/60/60)/24)+DATE(1970,1,1),"mmm")</f>
        <v>May</v>
      </c>
      <c r="K3741" s="14" t="str">
        <f>TEXT(((Table1[[#This Row],[deadline]]/60/60)/24)+DATE(1970,1,1),"yyyy")</f>
        <v>2015</v>
      </c>
      <c r="L3741">
        <v>1425924776</v>
      </c>
      <c r="M3741" s="13">
        <f>((Table1[[#This Row],[launched_at]]/60/60)/24)+DATE(1970,1,1)+(-5/24)</f>
        <v>42072.55064814815</v>
      </c>
      <c r="N3741" t="b">
        <v>0</v>
      </c>
      <c r="O3741">
        <v>0</v>
      </c>
      <c r="P3741" t="b">
        <v>0</v>
      </c>
      <c r="Q3741" t="s">
        <v>8268</v>
      </c>
      <c r="R3741" s="5">
        <f>Table1[[#This Row],[pledged]]/D3741</f>
        <v>0</v>
      </c>
      <c r="S3741" s="6">
        <f>IFERROR(Table1[[#This Row],[pledged]]/Table1[[#This Row],[backers_count]],0)</f>
        <v>0</v>
      </c>
      <c r="T3741" s="5" t="s">
        <v>8310</v>
      </c>
      <c r="U3741" s="5" t="s">
        <v>8314</v>
      </c>
    </row>
    <row r="3742" spans="1:21" ht="45" x14ac:dyDescent="0.2">
      <c r="A3742">
        <v>176</v>
      </c>
      <c r="B3742" s="3" t="s">
        <v>178</v>
      </c>
      <c r="C3742" s="3" t="s">
        <v>4286</v>
      </c>
      <c r="D3742">
        <v>1500</v>
      </c>
      <c r="E3742">
        <v>0</v>
      </c>
      <c r="F3742" t="s">
        <v>8221</v>
      </c>
      <c r="G3742" t="s">
        <v>8224</v>
      </c>
      <c r="H3742" t="s">
        <v>8246</v>
      </c>
      <c r="I3742">
        <v>1438803999</v>
      </c>
      <c r="J3742" s="14" t="str">
        <f>TEXT(((Table1[[#This Row],[deadline]]/60/60)/24)+DATE(1970,1,1),"mmm")</f>
        <v>Aug</v>
      </c>
      <c r="K3742" s="14" t="str">
        <f>TEXT(((Table1[[#This Row],[deadline]]/60/60)/24)+DATE(1970,1,1),"yyyy")</f>
        <v>2015</v>
      </c>
      <c r="L3742">
        <v>1436211999</v>
      </c>
      <c r="M3742" s="13">
        <f>((Table1[[#This Row],[launched_at]]/60/60)/24)+DATE(1970,1,1)+(-5/24)</f>
        <v>42191.615729166668</v>
      </c>
      <c r="N3742" t="b">
        <v>0</v>
      </c>
      <c r="O3742">
        <v>0</v>
      </c>
      <c r="P3742" t="b">
        <v>0</v>
      </c>
      <c r="Q3742" t="s">
        <v>8268</v>
      </c>
      <c r="R3742" s="5">
        <f>Table1[[#This Row],[pledged]]/D3742</f>
        <v>0</v>
      </c>
      <c r="S3742" s="6">
        <f>IFERROR(Table1[[#This Row],[pledged]]/Table1[[#This Row],[backers_count]],0)</f>
        <v>0</v>
      </c>
      <c r="T3742" s="5" t="s">
        <v>8310</v>
      </c>
      <c r="U3742" s="5" t="s">
        <v>8314</v>
      </c>
    </row>
    <row r="3743" spans="1:21" ht="30" x14ac:dyDescent="0.2">
      <c r="A3743">
        <v>178</v>
      </c>
      <c r="B3743" s="3" t="s">
        <v>180</v>
      </c>
      <c r="C3743" s="3" t="s">
        <v>4288</v>
      </c>
      <c r="D3743">
        <v>500000</v>
      </c>
      <c r="E3743">
        <v>0</v>
      </c>
      <c r="F3743" t="s">
        <v>8221</v>
      </c>
      <c r="G3743" t="s">
        <v>8227</v>
      </c>
      <c r="H3743" t="s">
        <v>8249</v>
      </c>
      <c r="I3743">
        <v>1448582145</v>
      </c>
      <c r="J3743" s="14" t="str">
        <f>TEXT(((Table1[[#This Row],[deadline]]/60/60)/24)+DATE(1970,1,1),"mmm")</f>
        <v>Nov</v>
      </c>
      <c r="K3743" s="14" t="str">
        <f>TEXT(((Table1[[#This Row],[deadline]]/60/60)/24)+DATE(1970,1,1),"yyyy")</f>
        <v>2015</v>
      </c>
      <c r="L3743">
        <v>1445986545</v>
      </c>
      <c r="M3743" s="13">
        <f>((Table1[[#This Row],[launched_at]]/60/60)/24)+DATE(1970,1,1)+(-5/24)</f>
        <v>42304.747048611105</v>
      </c>
      <c r="N3743" t="b">
        <v>0</v>
      </c>
      <c r="O3743">
        <v>0</v>
      </c>
      <c r="P3743" t="b">
        <v>0</v>
      </c>
      <c r="Q3743" t="s">
        <v>8268</v>
      </c>
      <c r="R3743" s="5">
        <f>Table1[[#This Row],[pledged]]/D3743</f>
        <v>0</v>
      </c>
      <c r="S3743" s="6">
        <f>IFERROR(Table1[[#This Row],[pledged]]/Table1[[#This Row],[backers_count]],0)</f>
        <v>0</v>
      </c>
      <c r="T3743" s="5" t="s">
        <v>8310</v>
      </c>
      <c r="U3743" s="5" t="s">
        <v>8314</v>
      </c>
    </row>
    <row r="3744" spans="1:21" ht="45" x14ac:dyDescent="0.2">
      <c r="A3744">
        <v>182</v>
      </c>
      <c r="B3744" s="3" t="s">
        <v>184</v>
      </c>
      <c r="C3744" s="3" t="s">
        <v>4292</v>
      </c>
      <c r="D3744">
        <v>1000</v>
      </c>
      <c r="E3744">
        <v>0</v>
      </c>
      <c r="F3744" t="s">
        <v>8221</v>
      </c>
      <c r="G3744" t="s">
        <v>8224</v>
      </c>
      <c r="H3744" t="s">
        <v>8246</v>
      </c>
      <c r="I3744">
        <v>1483748232</v>
      </c>
      <c r="J3744" s="14" t="str">
        <f>TEXT(((Table1[[#This Row],[deadline]]/60/60)/24)+DATE(1970,1,1),"mmm")</f>
        <v>Jan</v>
      </c>
      <c r="K3744" s="14" t="str">
        <f>TEXT(((Table1[[#This Row],[deadline]]/60/60)/24)+DATE(1970,1,1),"yyyy")</f>
        <v>2017</v>
      </c>
      <c r="L3744">
        <v>1481156232</v>
      </c>
      <c r="M3744" s="13">
        <f>((Table1[[#This Row],[launched_at]]/60/60)/24)+DATE(1970,1,1)+(-5/24)</f>
        <v>42711.803611111107</v>
      </c>
      <c r="N3744" t="b">
        <v>0</v>
      </c>
      <c r="O3744">
        <v>0</v>
      </c>
      <c r="P3744" t="b">
        <v>0</v>
      </c>
      <c r="Q3744" t="s">
        <v>8268</v>
      </c>
      <c r="R3744" s="5">
        <f>Table1[[#This Row],[pledged]]/D3744</f>
        <v>0</v>
      </c>
      <c r="S3744" s="6">
        <f>IFERROR(Table1[[#This Row],[pledged]]/Table1[[#This Row],[backers_count]],0)</f>
        <v>0</v>
      </c>
      <c r="T3744" s="5" t="s">
        <v>8310</v>
      </c>
      <c r="U3744" s="5" t="s">
        <v>8314</v>
      </c>
    </row>
    <row r="3745" spans="1:21" ht="45" x14ac:dyDescent="0.2">
      <c r="A3745">
        <v>186</v>
      </c>
      <c r="B3745" s="3" t="s">
        <v>188</v>
      </c>
      <c r="C3745" s="3" t="s">
        <v>4296</v>
      </c>
      <c r="D3745">
        <v>5000</v>
      </c>
      <c r="E3745">
        <v>0</v>
      </c>
      <c r="F3745" t="s">
        <v>8221</v>
      </c>
      <c r="G3745" t="s">
        <v>8224</v>
      </c>
      <c r="H3745" t="s">
        <v>8246</v>
      </c>
      <c r="I3745">
        <v>1488571200</v>
      </c>
      <c r="J3745" s="14" t="str">
        <f>TEXT(((Table1[[#This Row],[deadline]]/60/60)/24)+DATE(1970,1,1),"mmm")</f>
        <v>Mar</v>
      </c>
      <c r="K3745" s="14" t="str">
        <f>TEXT(((Table1[[#This Row],[deadline]]/60/60)/24)+DATE(1970,1,1),"yyyy")</f>
        <v>2017</v>
      </c>
      <c r="L3745">
        <v>1485977434</v>
      </c>
      <c r="M3745" s="13">
        <f>((Table1[[#This Row],[launched_at]]/60/60)/24)+DATE(1970,1,1)+(-5/24)</f>
        <v>42767.604560185187</v>
      </c>
      <c r="N3745" t="b">
        <v>0</v>
      </c>
      <c r="O3745">
        <v>0</v>
      </c>
      <c r="P3745" t="b">
        <v>0</v>
      </c>
      <c r="Q3745" t="s">
        <v>8268</v>
      </c>
      <c r="R3745" s="5">
        <f>Table1[[#This Row],[pledged]]/D3745</f>
        <v>0</v>
      </c>
      <c r="S3745" s="6">
        <f>IFERROR(Table1[[#This Row],[pledged]]/Table1[[#This Row],[backers_count]],0)</f>
        <v>0</v>
      </c>
      <c r="T3745" s="5" t="s">
        <v>8310</v>
      </c>
      <c r="U3745" s="5" t="s">
        <v>8314</v>
      </c>
    </row>
    <row r="3746" spans="1:21" ht="45" x14ac:dyDescent="0.2">
      <c r="A3746">
        <v>188</v>
      </c>
      <c r="B3746" s="3" t="s">
        <v>190</v>
      </c>
      <c r="C3746" s="3" t="s">
        <v>4298</v>
      </c>
      <c r="D3746">
        <v>1500</v>
      </c>
      <c r="E3746">
        <v>0</v>
      </c>
      <c r="F3746" t="s">
        <v>8221</v>
      </c>
      <c r="G3746" t="s">
        <v>8224</v>
      </c>
      <c r="H3746" t="s">
        <v>8246</v>
      </c>
      <c r="I3746">
        <v>1409891015</v>
      </c>
      <c r="J3746" s="14" t="str">
        <f>TEXT(((Table1[[#This Row],[deadline]]/60/60)/24)+DATE(1970,1,1),"mmm")</f>
        <v>Sep</v>
      </c>
      <c r="K3746" s="14" t="str">
        <f>TEXT(((Table1[[#This Row],[deadline]]/60/60)/24)+DATE(1970,1,1),"yyyy")</f>
        <v>2014</v>
      </c>
      <c r="L3746">
        <v>1407299015</v>
      </c>
      <c r="M3746" s="13">
        <f>((Table1[[#This Row],[launched_at]]/60/60)/24)+DATE(1970,1,1)+(-5/24)</f>
        <v>41856.974710648145</v>
      </c>
      <c r="N3746" t="b">
        <v>0</v>
      </c>
      <c r="O3746">
        <v>0</v>
      </c>
      <c r="P3746" t="b">
        <v>0</v>
      </c>
      <c r="Q3746" t="s">
        <v>8268</v>
      </c>
      <c r="R3746" s="5">
        <f>Table1[[#This Row],[pledged]]/D3746</f>
        <v>0</v>
      </c>
      <c r="S3746" s="6">
        <f>IFERROR(Table1[[#This Row],[pledged]]/Table1[[#This Row],[backers_count]],0)</f>
        <v>0</v>
      </c>
      <c r="T3746" s="5" t="s">
        <v>8310</v>
      </c>
      <c r="U3746" s="5" t="s">
        <v>8314</v>
      </c>
    </row>
    <row r="3747" spans="1:21" ht="45" x14ac:dyDescent="0.2">
      <c r="A3747">
        <v>193</v>
      </c>
      <c r="B3747" s="3" t="s">
        <v>195</v>
      </c>
      <c r="C3747" s="3" t="s">
        <v>4303</v>
      </c>
      <c r="D3747">
        <v>1000</v>
      </c>
      <c r="E3747">
        <v>0</v>
      </c>
      <c r="F3747" t="s">
        <v>8221</v>
      </c>
      <c r="G3747" t="s">
        <v>8225</v>
      </c>
      <c r="H3747" t="s">
        <v>8247</v>
      </c>
      <c r="I3747">
        <v>1417217166</v>
      </c>
      <c r="J3747" s="14" t="str">
        <f>TEXT(((Table1[[#This Row],[deadline]]/60/60)/24)+DATE(1970,1,1),"mmm")</f>
        <v>Nov</v>
      </c>
      <c r="K3747" s="14" t="str">
        <f>TEXT(((Table1[[#This Row],[deadline]]/60/60)/24)+DATE(1970,1,1),"yyyy")</f>
        <v>2014</v>
      </c>
      <c r="L3747">
        <v>1412029566</v>
      </c>
      <c r="M3747" s="13">
        <f>((Table1[[#This Row],[launched_at]]/60/60)/24)+DATE(1970,1,1)+(-5/24)</f>
        <v>41911.726458333331</v>
      </c>
      <c r="N3747" t="b">
        <v>0</v>
      </c>
      <c r="O3747">
        <v>0</v>
      </c>
      <c r="P3747" t="b">
        <v>0</v>
      </c>
      <c r="Q3747" t="s">
        <v>8268</v>
      </c>
      <c r="R3747" s="5">
        <f>Table1[[#This Row],[pledged]]/D3747</f>
        <v>0</v>
      </c>
      <c r="S3747" s="6">
        <f>IFERROR(Table1[[#This Row],[pledged]]/Table1[[#This Row],[backers_count]],0)</f>
        <v>0</v>
      </c>
      <c r="T3747" s="5" t="s">
        <v>8310</v>
      </c>
      <c r="U3747" s="5" t="s">
        <v>8314</v>
      </c>
    </row>
    <row r="3748" spans="1:21" ht="45" x14ac:dyDescent="0.2">
      <c r="A3748">
        <v>195</v>
      </c>
      <c r="B3748" s="3" t="s">
        <v>197</v>
      </c>
      <c r="C3748" s="3" t="s">
        <v>4305</v>
      </c>
      <c r="D3748">
        <v>2000000</v>
      </c>
      <c r="E3748">
        <v>0</v>
      </c>
      <c r="F3748" t="s">
        <v>8221</v>
      </c>
      <c r="G3748" t="s">
        <v>8224</v>
      </c>
      <c r="H3748" t="s">
        <v>8246</v>
      </c>
      <c r="I3748">
        <v>1436544332</v>
      </c>
      <c r="J3748" s="14" t="str">
        <f>TEXT(((Table1[[#This Row],[deadline]]/60/60)/24)+DATE(1970,1,1),"mmm")</f>
        <v>Jul</v>
      </c>
      <c r="K3748" s="14" t="str">
        <f>TEXT(((Table1[[#This Row],[deadline]]/60/60)/24)+DATE(1970,1,1),"yyyy")</f>
        <v>2015</v>
      </c>
      <c r="L3748">
        <v>1431360332</v>
      </c>
      <c r="M3748" s="13">
        <f>((Table1[[#This Row],[launched_at]]/60/60)/24)+DATE(1970,1,1)+(-5/24)</f>
        <v>42135.462175925924</v>
      </c>
      <c r="N3748" t="b">
        <v>0</v>
      </c>
      <c r="O3748">
        <v>0</v>
      </c>
      <c r="P3748" t="b">
        <v>0</v>
      </c>
      <c r="Q3748" t="s">
        <v>8268</v>
      </c>
      <c r="R3748" s="5">
        <f>Table1[[#This Row],[pledged]]/D3748</f>
        <v>0</v>
      </c>
      <c r="S3748" s="6">
        <f>IFERROR(Table1[[#This Row],[pledged]]/Table1[[#This Row],[backers_count]],0)</f>
        <v>0</v>
      </c>
      <c r="T3748" s="5" t="s">
        <v>8310</v>
      </c>
      <c r="U3748" s="5" t="s">
        <v>8314</v>
      </c>
    </row>
    <row r="3749" spans="1:21" ht="45" x14ac:dyDescent="0.2">
      <c r="A3749">
        <v>199</v>
      </c>
      <c r="B3749" s="3" t="s">
        <v>201</v>
      </c>
      <c r="C3749" s="3" t="s">
        <v>4309</v>
      </c>
      <c r="D3749">
        <v>10000</v>
      </c>
      <c r="E3749">
        <v>0</v>
      </c>
      <c r="F3749" t="s">
        <v>8221</v>
      </c>
      <c r="G3749" t="s">
        <v>8224</v>
      </c>
      <c r="H3749" t="s">
        <v>8246</v>
      </c>
      <c r="I3749">
        <v>1472698702</v>
      </c>
      <c r="J3749" s="14" t="str">
        <f>TEXT(((Table1[[#This Row],[deadline]]/60/60)/24)+DATE(1970,1,1),"mmm")</f>
        <v>Sep</v>
      </c>
      <c r="K3749" s="14" t="str">
        <f>TEXT(((Table1[[#This Row],[deadline]]/60/60)/24)+DATE(1970,1,1),"yyyy")</f>
        <v>2016</v>
      </c>
      <c r="L3749">
        <v>1470106702</v>
      </c>
      <c r="M3749" s="13">
        <f>((Table1[[#This Row],[launched_at]]/60/60)/24)+DATE(1970,1,1)+(-5/24)</f>
        <v>42583.915532407402</v>
      </c>
      <c r="N3749" t="b">
        <v>0</v>
      </c>
      <c r="O3749">
        <v>0</v>
      </c>
      <c r="P3749" t="b">
        <v>0</v>
      </c>
      <c r="Q3749" t="s">
        <v>8268</v>
      </c>
      <c r="R3749" s="5">
        <f>Table1[[#This Row],[pledged]]/D3749</f>
        <v>0</v>
      </c>
      <c r="S3749" s="6">
        <f>IFERROR(Table1[[#This Row],[pledged]]/Table1[[#This Row],[backers_count]],0)</f>
        <v>0</v>
      </c>
      <c r="T3749" s="5" t="s">
        <v>8310</v>
      </c>
      <c r="U3749" s="5" t="s">
        <v>8314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 t="str">
        <f>TEXT(((Table1[[#This Row],[deadline]]/60/60)/24)+DATE(1970,1,1),"mmm")</f>
        <v>Feb</v>
      </c>
      <c r="K3750" s="14" t="str">
        <f>TEXT(((Table1[[#This Row],[deadline]]/60/60)/24)+DATE(1970,1,1),"yyyy")</f>
        <v>2016</v>
      </c>
      <c r="L3750">
        <v>1453827436</v>
      </c>
      <c r="M3750">
        <f>((Table1[[#This Row],[launched_at]]/60/60)/24)+DATE(1970,1,1)+(-5/24)</f>
        <v>42395.498101851852</v>
      </c>
      <c r="N3750" t="b">
        <v>0</v>
      </c>
      <c r="O3750">
        <v>52</v>
      </c>
      <c r="P3750" t="b">
        <v>1</v>
      </c>
      <c r="Q3750" t="s">
        <v>8305</v>
      </c>
      <c r="R3750" s="5">
        <f>Table1[[#This Row],[pledged]]/D3750</f>
        <v>1.0351999999999999</v>
      </c>
      <c r="S3750" s="6">
        <f>IFERROR(Table1[[#This Row],[pledged]]/Table1[[#This Row],[backers_count]],0)</f>
        <v>99.538461538461533</v>
      </c>
      <c r="T3750" s="5" t="s">
        <v>8317</v>
      </c>
      <c r="U3750" s="5" t="s">
        <v>8359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 t="str">
        <f>TEXT(((Table1[[#This Row],[deadline]]/60/60)/24)+DATE(1970,1,1),"mmm")</f>
        <v>Apr</v>
      </c>
      <c r="K3751" s="14" t="str">
        <f>TEXT(((Table1[[#This Row],[deadline]]/60/60)/24)+DATE(1970,1,1),"yyyy")</f>
        <v>2016</v>
      </c>
      <c r="L3751">
        <v>1459220588</v>
      </c>
      <c r="M3751">
        <f>((Table1[[#This Row],[launched_at]]/60/60)/24)+DATE(1970,1,1)+(-5/24)</f>
        <v>42457.918842592589</v>
      </c>
      <c r="N3751" t="b">
        <v>0</v>
      </c>
      <c r="O3751">
        <v>7</v>
      </c>
      <c r="P3751" t="b">
        <v>1</v>
      </c>
      <c r="Q3751" t="s">
        <v>8305</v>
      </c>
      <c r="R3751" s="5">
        <f>Table1[[#This Row],[pledged]]/D3751</f>
        <v>1.05</v>
      </c>
      <c r="S3751" s="6">
        <f>IFERROR(Table1[[#This Row],[pledged]]/Table1[[#This Row],[backers_count]],0)</f>
        <v>75</v>
      </c>
      <c r="T3751" s="5" t="s">
        <v>8317</v>
      </c>
      <c r="U3751" s="5" t="s">
        <v>8359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 t="str">
        <f>TEXT(((Table1[[#This Row],[deadline]]/60/60)/24)+DATE(1970,1,1),"mmm")</f>
        <v>Feb</v>
      </c>
      <c r="K3752" s="14" t="str">
        <f>TEXT(((Table1[[#This Row],[deadline]]/60/60)/24)+DATE(1970,1,1),"yyyy")</f>
        <v>2015</v>
      </c>
      <c r="L3752">
        <v>1421105608</v>
      </c>
      <c r="M3752">
        <f>((Table1[[#This Row],[launched_at]]/60/60)/24)+DATE(1970,1,1)+(-5/24)</f>
        <v>42016.773240740738</v>
      </c>
      <c r="N3752" t="b">
        <v>0</v>
      </c>
      <c r="O3752">
        <v>28</v>
      </c>
      <c r="P3752" t="b">
        <v>1</v>
      </c>
      <c r="Q3752" t="s">
        <v>8305</v>
      </c>
      <c r="R3752" s="5">
        <f>Table1[[#This Row],[pledged]]/D3752</f>
        <v>1.0044999999999999</v>
      </c>
      <c r="S3752" s="6">
        <f>IFERROR(Table1[[#This Row],[pledged]]/Table1[[#This Row],[backers_count]],0)</f>
        <v>215.25</v>
      </c>
      <c r="T3752" s="5" t="s">
        <v>8317</v>
      </c>
      <c r="U3752" s="5" t="s">
        <v>8359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 t="str">
        <f>TEXT(((Table1[[#This Row],[deadline]]/60/60)/24)+DATE(1970,1,1),"mmm")</f>
        <v>Apr</v>
      </c>
      <c r="K3753" s="14" t="str">
        <f>TEXT(((Table1[[#This Row],[deadline]]/60/60)/24)+DATE(1970,1,1),"yyyy")</f>
        <v>2016</v>
      </c>
      <c r="L3753">
        <v>1454460673</v>
      </c>
      <c r="M3753">
        <f>((Table1[[#This Row],[launched_at]]/60/60)/24)+DATE(1970,1,1)+(-5/24)</f>
        <v>42402.827233796292</v>
      </c>
      <c r="N3753" t="b">
        <v>0</v>
      </c>
      <c r="O3753">
        <v>11</v>
      </c>
      <c r="P3753" t="b">
        <v>1</v>
      </c>
      <c r="Q3753" t="s">
        <v>8305</v>
      </c>
      <c r="R3753" s="5">
        <f>Table1[[#This Row],[pledged]]/D3753</f>
        <v>1.3260000000000001</v>
      </c>
      <c r="S3753" s="6">
        <f>IFERROR(Table1[[#This Row],[pledged]]/Table1[[#This Row],[backers_count]],0)</f>
        <v>120.54545454545455</v>
      </c>
      <c r="T3753" s="5" t="s">
        <v>8317</v>
      </c>
      <c r="U3753" s="5" t="s">
        <v>8359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 t="str">
        <f>TEXT(((Table1[[#This Row],[deadline]]/60/60)/24)+DATE(1970,1,1),"mmm")</f>
        <v>Oct</v>
      </c>
      <c r="K3754" s="14" t="str">
        <f>TEXT(((Table1[[#This Row],[deadline]]/60/60)/24)+DATE(1970,1,1),"yyyy")</f>
        <v>2016</v>
      </c>
      <c r="L3754">
        <v>1473189335</v>
      </c>
      <c r="M3754">
        <f>((Table1[[#This Row],[launched_at]]/60/60)/24)+DATE(1970,1,1)+(-5/24)</f>
        <v>42619.594155092585</v>
      </c>
      <c r="N3754" t="b">
        <v>0</v>
      </c>
      <c r="O3754">
        <v>15</v>
      </c>
      <c r="P3754" t="b">
        <v>1</v>
      </c>
      <c r="Q3754" t="s">
        <v>8305</v>
      </c>
      <c r="R3754" s="5">
        <f>Table1[[#This Row],[pledged]]/D3754</f>
        <v>1.1299999999999999</v>
      </c>
      <c r="S3754" s="6">
        <f>IFERROR(Table1[[#This Row],[pledged]]/Table1[[#This Row],[backers_count]],0)</f>
        <v>37.666666666666664</v>
      </c>
      <c r="T3754" s="5" t="s">
        <v>8317</v>
      </c>
      <c r="U3754" s="5" t="s">
        <v>8359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 t="str">
        <f>TEXT(((Table1[[#This Row],[deadline]]/60/60)/24)+DATE(1970,1,1),"mmm")</f>
        <v>Jun</v>
      </c>
      <c r="K3755" s="14" t="str">
        <f>TEXT(((Table1[[#This Row],[deadline]]/60/60)/24)+DATE(1970,1,1),"yyyy")</f>
        <v>2015</v>
      </c>
      <c r="L3755">
        <v>1430768800</v>
      </c>
      <c r="M3755">
        <f>((Table1[[#This Row],[launched_at]]/60/60)/24)+DATE(1970,1,1)+(-5/24)</f>
        <v>42128.615740740737</v>
      </c>
      <c r="N3755" t="b">
        <v>0</v>
      </c>
      <c r="O3755">
        <v>30</v>
      </c>
      <c r="P3755" t="b">
        <v>1</v>
      </c>
      <c r="Q3755" t="s">
        <v>8305</v>
      </c>
      <c r="R3755" s="5">
        <f>Table1[[#This Row],[pledged]]/D3755</f>
        <v>1.0334000000000001</v>
      </c>
      <c r="S3755" s="6">
        <f>IFERROR(Table1[[#This Row],[pledged]]/Table1[[#This Row],[backers_count]],0)</f>
        <v>172.23333333333332</v>
      </c>
      <c r="T3755" s="5" t="s">
        <v>8317</v>
      </c>
      <c r="U3755" s="5" t="s">
        <v>8359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 t="str">
        <f>TEXT(((Table1[[#This Row],[deadline]]/60/60)/24)+DATE(1970,1,1),"mmm")</f>
        <v>Jul</v>
      </c>
      <c r="K3756" s="14" t="str">
        <f>TEXT(((Table1[[#This Row],[deadline]]/60/60)/24)+DATE(1970,1,1),"yyyy")</f>
        <v>2014</v>
      </c>
      <c r="L3756">
        <v>1403125737</v>
      </c>
      <c r="M3756">
        <f>((Table1[[#This Row],[launched_at]]/60/60)/24)+DATE(1970,1,1)+(-5/24)</f>
        <v>41808.67288194444</v>
      </c>
      <c r="N3756" t="b">
        <v>0</v>
      </c>
      <c r="O3756">
        <v>27</v>
      </c>
      <c r="P3756" t="b">
        <v>1</v>
      </c>
      <c r="Q3756" t="s">
        <v>8305</v>
      </c>
      <c r="R3756" s="5">
        <f>Table1[[#This Row],[pledged]]/D3756</f>
        <v>1.2</v>
      </c>
      <c r="S3756" s="6">
        <f>IFERROR(Table1[[#This Row],[pledged]]/Table1[[#This Row],[backers_count]],0)</f>
        <v>111.11111111111111</v>
      </c>
      <c r="T3756" s="5" t="s">
        <v>8317</v>
      </c>
      <c r="U3756" s="5" t="s">
        <v>8359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 t="str">
        <f>TEXT(((Table1[[#This Row],[deadline]]/60/60)/24)+DATE(1970,1,1),"mmm")</f>
        <v>Apr</v>
      </c>
      <c r="K3757" s="14" t="str">
        <f>TEXT(((Table1[[#This Row],[deadline]]/60/60)/24)+DATE(1970,1,1),"yyyy")</f>
        <v>2016</v>
      </c>
      <c r="L3757">
        <v>1458161307</v>
      </c>
      <c r="M3757">
        <f>((Table1[[#This Row],[launched_at]]/60/60)/24)+DATE(1970,1,1)+(-5/24)</f>
        <v>42445.658645833326</v>
      </c>
      <c r="N3757" t="b">
        <v>0</v>
      </c>
      <c r="O3757">
        <v>28</v>
      </c>
      <c r="P3757" t="b">
        <v>1</v>
      </c>
      <c r="Q3757" t="s">
        <v>8305</v>
      </c>
      <c r="R3757" s="5">
        <f>Table1[[#This Row],[pledged]]/D3757</f>
        <v>1.2963636363636364</v>
      </c>
      <c r="S3757" s="6">
        <f>IFERROR(Table1[[#This Row],[pledged]]/Table1[[#This Row],[backers_count]],0)</f>
        <v>25.464285714285715</v>
      </c>
      <c r="T3757" s="5" t="s">
        <v>8317</v>
      </c>
      <c r="U3757" s="5" t="s">
        <v>8359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 t="str">
        <f>TEXT(((Table1[[#This Row],[deadline]]/60/60)/24)+DATE(1970,1,1),"mmm")</f>
        <v>Jun</v>
      </c>
      <c r="K3758" s="14" t="str">
        <f>TEXT(((Table1[[#This Row],[deadline]]/60/60)/24)+DATE(1970,1,1),"yyyy")</f>
        <v>2014</v>
      </c>
      <c r="L3758">
        <v>1399923198</v>
      </c>
      <c r="M3758">
        <f>((Table1[[#This Row],[launched_at]]/60/60)/24)+DATE(1970,1,1)+(-5/24)</f>
        <v>41771.606458333328</v>
      </c>
      <c r="N3758" t="b">
        <v>0</v>
      </c>
      <c r="O3758">
        <v>17</v>
      </c>
      <c r="P3758" t="b">
        <v>1</v>
      </c>
      <c r="Q3758" t="s">
        <v>8305</v>
      </c>
      <c r="R3758" s="5">
        <f>Table1[[#This Row],[pledged]]/D3758</f>
        <v>1.0111111111111111</v>
      </c>
      <c r="S3758" s="6">
        <f>IFERROR(Table1[[#This Row],[pledged]]/Table1[[#This Row],[backers_count]],0)</f>
        <v>267.64705882352939</v>
      </c>
      <c r="T3758" s="5" t="s">
        <v>8317</v>
      </c>
      <c r="U3758" s="5" t="s">
        <v>8359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 t="str">
        <f>TEXT(((Table1[[#This Row],[deadline]]/60/60)/24)+DATE(1970,1,1),"mmm")</f>
        <v>Dec</v>
      </c>
      <c r="K3759" s="14" t="str">
        <f>TEXT(((Table1[[#This Row],[deadline]]/60/60)/24)+DATE(1970,1,1),"yyyy")</f>
        <v>2014</v>
      </c>
      <c r="L3759">
        <v>1415737515</v>
      </c>
      <c r="M3759">
        <f>((Table1[[#This Row],[launched_at]]/60/60)/24)+DATE(1970,1,1)+(-5/24)</f>
        <v>41954.642534722218</v>
      </c>
      <c r="N3759" t="b">
        <v>0</v>
      </c>
      <c r="O3759">
        <v>50</v>
      </c>
      <c r="P3759" t="b">
        <v>1</v>
      </c>
      <c r="Q3759" t="s">
        <v>8305</v>
      </c>
      <c r="R3759" s="5">
        <f>Table1[[#This Row],[pledged]]/D3759</f>
        <v>1.0851428571428572</v>
      </c>
      <c r="S3759" s="6">
        <f>IFERROR(Table1[[#This Row],[pledged]]/Table1[[#This Row],[backers_count]],0)</f>
        <v>75.959999999999994</v>
      </c>
      <c r="T3759" s="5" t="s">
        <v>8317</v>
      </c>
      <c r="U3759" s="5" t="s">
        <v>8359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 t="str">
        <f>TEXT(((Table1[[#This Row],[deadline]]/60/60)/24)+DATE(1970,1,1),"mmm")</f>
        <v>May</v>
      </c>
      <c r="K3760" s="14" t="str">
        <f>TEXT(((Table1[[#This Row],[deadline]]/60/60)/24)+DATE(1970,1,1),"yyyy")</f>
        <v>2014</v>
      </c>
      <c r="L3760">
        <v>1397819938</v>
      </c>
      <c r="M3760">
        <f>((Table1[[#This Row],[launched_at]]/60/60)/24)+DATE(1970,1,1)+(-5/24)</f>
        <v>41747.26317129629</v>
      </c>
      <c r="N3760" t="b">
        <v>0</v>
      </c>
      <c r="O3760">
        <v>26</v>
      </c>
      <c r="P3760" t="b">
        <v>1</v>
      </c>
      <c r="Q3760" t="s">
        <v>8305</v>
      </c>
      <c r="R3760" s="5">
        <f>Table1[[#This Row],[pledged]]/D3760</f>
        <v>1.0233333333333334</v>
      </c>
      <c r="S3760" s="6">
        <f>IFERROR(Table1[[#This Row],[pledged]]/Table1[[#This Row],[backers_count]],0)</f>
        <v>59.03846153846154</v>
      </c>
      <c r="T3760" s="5" t="s">
        <v>8317</v>
      </c>
      <c r="U3760" s="5" t="s">
        <v>8359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 t="str">
        <f>TEXT(((Table1[[#This Row],[deadline]]/60/60)/24)+DATE(1970,1,1),"mmm")</f>
        <v>Aug</v>
      </c>
      <c r="K3761" s="14" t="str">
        <f>TEXT(((Table1[[#This Row],[deadline]]/60/60)/24)+DATE(1970,1,1),"yyyy")</f>
        <v>2015</v>
      </c>
      <c r="L3761">
        <v>1435372553</v>
      </c>
      <c r="M3761">
        <f>((Table1[[#This Row],[launched_at]]/60/60)/24)+DATE(1970,1,1)+(-5/24)</f>
        <v>42181.899918981479</v>
      </c>
      <c r="N3761" t="b">
        <v>0</v>
      </c>
      <c r="O3761">
        <v>88</v>
      </c>
      <c r="P3761" t="b">
        <v>1</v>
      </c>
      <c r="Q3761" t="s">
        <v>8305</v>
      </c>
      <c r="R3761" s="5">
        <f>Table1[[#This Row],[pledged]]/D3761</f>
        <v>1.1024425000000002</v>
      </c>
      <c r="S3761" s="6">
        <f>IFERROR(Table1[[#This Row],[pledged]]/Table1[[#This Row],[backers_count]],0)</f>
        <v>50.111022727272733</v>
      </c>
      <c r="T3761" s="5" t="s">
        <v>8317</v>
      </c>
      <c r="U3761" s="5" t="s">
        <v>8359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 t="str">
        <f>TEXT(((Table1[[#This Row],[deadline]]/60/60)/24)+DATE(1970,1,1),"mmm")</f>
        <v>May</v>
      </c>
      <c r="K3762" s="14" t="str">
        <f>TEXT(((Table1[[#This Row],[deadline]]/60/60)/24)+DATE(1970,1,1),"yyyy")</f>
        <v>2014</v>
      </c>
      <c r="L3762">
        <v>1397133386</v>
      </c>
      <c r="M3762">
        <f>((Table1[[#This Row],[launched_at]]/60/60)/24)+DATE(1970,1,1)+(-5/24)</f>
        <v>41739.316967592589</v>
      </c>
      <c r="N3762" t="b">
        <v>0</v>
      </c>
      <c r="O3762">
        <v>91</v>
      </c>
      <c r="P3762" t="b">
        <v>1</v>
      </c>
      <c r="Q3762" t="s">
        <v>8305</v>
      </c>
      <c r="R3762" s="5">
        <f>Table1[[#This Row],[pledged]]/D3762</f>
        <v>1.010154</v>
      </c>
      <c r="S3762" s="6">
        <f>IFERROR(Table1[[#This Row],[pledged]]/Table1[[#This Row],[backers_count]],0)</f>
        <v>55.502967032967035</v>
      </c>
      <c r="T3762" s="5" t="s">
        <v>8317</v>
      </c>
      <c r="U3762" s="5" t="s">
        <v>8359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 t="str">
        <f>TEXT(((Table1[[#This Row],[deadline]]/60/60)/24)+DATE(1970,1,1),"mmm")</f>
        <v>Aug</v>
      </c>
      <c r="K3763" s="14" t="str">
        <f>TEXT(((Table1[[#This Row],[deadline]]/60/60)/24)+DATE(1970,1,1),"yyyy")</f>
        <v>2015</v>
      </c>
      <c r="L3763">
        <v>1434625937</v>
      </c>
      <c r="M3763">
        <f>((Table1[[#This Row],[launched_at]]/60/60)/24)+DATE(1970,1,1)+(-5/24)</f>
        <v>42173.258530092593</v>
      </c>
      <c r="N3763" t="b">
        <v>0</v>
      </c>
      <c r="O3763">
        <v>3</v>
      </c>
      <c r="P3763" t="b">
        <v>1</v>
      </c>
      <c r="Q3763" t="s">
        <v>8305</v>
      </c>
      <c r="R3763" s="5">
        <f>Table1[[#This Row],[pledged]]/D3763</f>
        <v>1</v>
      </c>
      <c r="S3763" s="6">
        <f>IFERROR(Table1[[#This Row],[pledged]]/Table1[[#This Row],[backers_count]],0)</f>
        <v>166.66666666666666</v>
      </c>
      <c r="T3763" s="5" t="s">
        <v>8317</v>
      </c>
      <c r="U3763" s="5" t="s">
        <v>8359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 t="str">
        <f>TEXT(((Table1[[#This Row],[deadline]]/60/60)/24)+DATE(1970,1,1),"mmm")</f>
        <v>Aug</v>
      </c>
      <c r="K3764" s="14" t="str">
        <f>TEXT(((Table1[[#This Row],[deadline]]/60/60)/24)+DATE(1970,1,1),"yyyy")</f>
        <v>2015</v>
      </c>
      <c r="L3764">
        <v>1436383889</v>
      </c>
      <c r="M3764">
        <f>((Table1[[#This Row],[launched_at]]/60/60)/24)+DATE(1970,1,1)+(-5/24)</f>
        <v>42193.605196759258</v>
      </c>
      <c r="N3764" t="b">
        <v>0</v>
      </c>
      <c r="O3764">
        <v>28</v>
      </c>
      <c r="P3764" t="b">
        <v>1</v>
      </c>
      <c r="Q3764" t="s">
        <v>8305</v>
      </c>
      <c r="R3764" s="5">
        <f>Table1[[#This Row],[pledged]]/D3764</f>
        <v>1.0624</v>
      </c>
      <c r="S3764" s="6">
        <f>IFERROR(Table1[[#This Row],[pledged]]/Table1[[#This Row],[backers_count]],0)</f>
        <v>47.428571428571431</v>
      </c>
      <c r="T3764" s="5" t="s">
        <v>8317</v>
      </c>
      <c r="U3764" s="5" t="s">
        <v>8359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 t="str">
        <f>TEXT(((Table1[[#This Row],[deadline]]/60/60)/24)+DATE(1970,1,1),"mmm")</f>
        <v>Apr</v>
      </c>
      <c r="K3765" s="14" t="str">
        <f>TEXT(((Table1[[#This Row],[deadline]]/60/60)/24)+DATE(1970,1,1),"yyyy")</f>
        <v>2015</v>
      </c>
      <c r="L3765">
        <v>1425319226</v>
      </c>
      <c r="M3765">
        <f>((Table1[[#This Row],[launched_at]]/60/60)/24)+DATE(1970,1,1)+(-5/24)</f>
        <v>42065.541967592588</v>
      </c>
      <c r="N3765" t="b">
        <v>0</v>
      </c>
      <c r="O3765">
        <v>77</v>
      </c>
      <c r="P3765" t="b">
        <v>1</v>
      </c>
      <c r="Q3765" t="s">
        <v>8305</v>
      </c>
      <c r="R3765" s="5">
        <f>Table1[[#This Row],[pledged]]/D3765</f>
        <v>1</v>
      </c>
      <c r="S3765" s="6">
        <f>IFERROR(Table1[[#This Row],[pledged]]/Table1[[#This Row],[backers_count]],0)</f>
        <v>64.935064935064929</v>
      </c>
      <c r="T3765" s="5" t="s">
        <v>8317</v>
      </c>
      <c r="U3765" s="5" t="s">
        <v>8359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 t="str">
        <f>TEXT(((Table1[[#This Row],[deadline]]/60/60)/24)+DATE(1970,1,1),"mmm")</f>
        <v>May</v>
      </c>
      <c r="K3766" s="14" t="str">
        <f>TEXT(((Table1[[#This Row],[deadline]]/60/60)/24)+DATE(1970,1,1),"yyyy")</f>
        <v>2016</v>
      </c>
      <c r="L3766">
        <v>1462824832</v>
      </c>
      <c r="M3766">
        <f>((Table1[[#This Row],[launched_at]]/60/60)/24)+DATE(1970,1,1)+(-5/24)</f>
        <v>42499.634629629632</v>
      </c>
      <c r="N3766" t="b">
        <v>0</v>
      </c>
      <c r="O3766">
        <v>27</v>
      </c>
      <c r="P3766" t="b">
        <v>1</v>
      </c>
      <c r="Q3766" t="s">
        <v>8305</v>
      </c>
      <c r="R3766" s="5">
        <f>Table1[[#This Row],[pledged]]/D3766</f>
        <v>1</v>
      </c>
      <c r="S3766" s="6">
        <f>IFERROR(Table1[[#This Row],[pledged]]/Table1[[#This Row],[backers_count]],0)</f>
        <v>55.555555555555557</v>
      </c>
      <c r="T3766" s="5" t="s">
        <v>8317</v>
      </c>
      <c r="U3766" s="5" t="s">
        <v>8359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 t="str">
        <f>TEXT(((Table1[[#This Row],[deadline]]/60/60)/24)+DATE(1970,1,1),"mmm")</f>
        <v>Jul</v>
      </c>
      <c r="K3767" s="14" t="str">
        <f>TEXT(((Table1[[#This Row],[deadline]]/60/60)/24)+DATE(1970,1,1),"yyyy")</f>
        <v>2014</v>
      </c>
      <c r="L3767">
        <v>1404153482</v>
      </c>
      <c r="M3767">
        <f>((Table1[[#This Row],[launched_at]]/60/60)/24)+DATE(1970,1,1)+(-5/24)</f>
        <v>41820.568078703705</v>
      </c>
      <c r="N3767" t="b">
        <v>0</v>
      </c>
      <c r="O3767">
        <v>107</v>
      </c>
      <c r="P3767" t="b">
        <v>1</v>
      </c>
      <c r="Q3767" t="s">
        <v>8305</v>
      </c>
      <c r="R3767" s="5">
        <f>Table1[[#This Row],[pledged]]/D3767</f>
        <v>1.1345714285714286</v>
      </c>
      <c r="S3767" s="6">
        <f>IFERROR(Table1[[#This Row],[pledged]]/Table1[[#This Row],[backers_count]],0)</f>
        <v>74.224299065420567</v>
      </c>
      <c r="T3767" s="5" t="s">
        <v>8317</v>
      </c>
      <c r="U3767" s="5" t="s">
        <v>8359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 t="str">
        <f>TEXT(((Table1[[#This Row],[deadline]]/60/60)/24)+DATE(1970,1,1),"mmm")</f>
        <v>Jul</v>
      </c>
      <c r="K3768" s="14" t="str">
        <f>TEXT(((Table1[[#This Row],[deadline]]/60/60)/24)+DATE(1970,1,1),"yyyy")</f>
        <v>2014</v>
      </c>
      <c r="L3768">
        <v>1401336045</v>
      </c>
      <c r="M3768">
        <f>((Table1[[#This Row],[launched_at]]/60/60)/24)+DATE(1970,1,1)+(-5/24)</f>
        <v>41787.958854166667</v>
      </c>
      <c r="N3768" t="b">
        <v>0</v>
      </c>
      <c r="O3768">
        <v>96</v>
      </c>
      <c r="P3768" t="b">
        <v>1</v>
      </c>
      <c r="Q3768" t="s">
        <v>8305</v>
      </c>
      <c r="R3768" s="5">
        <f>Table1[[#This Row],[pledged]]/D3768</f>
        <v>1.0265010000000001</v>
      </c>
      <c r="S3768" s="6">
        <f>IFERROR(Table1[[#This Row],[pledged]]/Table1[[#This Row],[backers_count]],0)</f>
        <v>106.9271875</v>
      </c>
      <c r="T3768" s="5" t="s">
        <v>8317</v>
      </c>
      <c r="U3768" s="5" t="s">
        <v>8359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 t="str">
        <f>TEXT(((Table1[[#This Row],[deadline]]/60/60)/24)+DATE(1970,1,1),"mmm")</f>
        <v>Mar</v>
      </c>
      <c r="K3769" s="14" t="str">
        <f>TEXT(((Table1[[#This Row],[deadline]]/60/60)/24)+DATE(1970,1,1),"yyyy")</f>
        <v>2015</v>
      </c>
      <c r="L3769">
        <v>1423960097</v>
      </c>
      <c r="M3769">
        <f>((Table1[[#This Row],[launched_at]]/60/60)/24)+DATE(1970,1,1)+(-5/24)</f>
        <v>42049.811307870368</v>
      </c>
      <c r="N3769" t="b">
        <v>0</v>
      </c>
      <c r="O3769">
        <v>56</v>
      </c>
      <c r="P3769" t="b">
        <v>1</v>
      </c>
      <c r="Q3769" t="s">
        <v>8305</v>
      </c>
      <c r="R3769" s="5">
        <f>Table1[[#This Row],[pledged]]/D3769</f>
        <v>1.1675</v>
      </c>
      <c r="S3769" s="6">
        <f>IFERROR(Table1[[#This Row],[pledged]]/Table1[[#This Row],[backers_count]],0)</f>
        <v>41.696428571428569</v>
      </c>
      <c r="T3769" s="5" t="s">
        <v>8317</v>
      </c>
      <c r="U3769" s="5" t="s">
        <v>8359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 t="str">
        <f>TEXT(((Table1[[#This Row],[deadline]]/60/60)/24)+DATE(1970,1,1),"mmm")</f>
        <v>Jun</v>
      </c>
      <c r="K3770" s="14" t="str">
        <f>TEXT(((Table1[[#This Row],[deadline]]/60/60)/24)+DATE(1970,1,1),"yyyy")</f>
        <v>2014</v>
      </c>
      <c r="L3770">
        <v>1400002090</v>
      </c>
      <c r="M3770">
        <f>((Table1[[#This Row],[launched_at]]/60/60)/24)+DATE(1970,1,1)+(-5/24)</f>
        <v>41772.519560185181</v>
      </c>
      <c r="N3770" t="b">
        <v>0</v>
      </c>
      <c r="O3770">
        <v>58</v>
      </c>
      <c r="P3770" t="b">
        <v>1</v>
      </c>
      <c r="Q3770" t="s">
        <v>8305</v>
      </c>
      <c r="R3770" s="5">
        <f>Table1[[#This Row],[pledged]]/D3770</f>
        <v>1.0765274999999999</v>
      </c>
      <c r="S3770" s="6">
        <f>IFERROR(Table1[[#This Row],[pledged]]/Table1[[#This Row],[backers_count]],0)</f>
        <v>74.243275862068955</v>
      </c>
      <c r="T3770" s="5" t="s">
        <v>8317</v>
      </c>
      <c r="U3770" s="5" t="s">
        <v>8359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 t="str">
        <f>TEXT(((Table1[[#This Row],[deadline]]/60/60)/24)+DATE(1970,1,1),"mmm")</f>
        <v>Apr</v>
      </c>
      <c r="K3771" s="14" t="str">
        <f>TEXT(((Table1[[#This Row],[deadline]]/60/60)/24)+DATE(1970,1,1),"yyyy")</f>
        <v>2016</v>
      </c>
      <c r="L3771">
        <v>1458138079</v>
      </c>
      <c r="M3771">
        <f>((Table1[[#This Row],[launched_at]]/60/60)/24)+DATE(1970,1,1)+(-5/24)</f>
        <v>42445.389803240738</v>
      </c>
      <c r="N3771" t="b">
        <v>0</v>
      </c>
      <c r="O3771">
        <v>15</v>
      </c>
      <c r="P3771" t="b">
        <v>1</v>
      </c>
      <c r="Q3771" t="s">
        <v>8305</v>
      </c>
      <c r="R3771" s="5">
        <f>Table1[[#This Row],[pledged]]/D3771</f>
        <v>1</v>
      </c>
      <c r="S3771" s="6">
        <f>IFERROR(Table1[[#This Row],[pledged]]/Table1[[#This Row],[backers_count]],0)</f>
        <v>73.333333333333329</v>
      </c>
      <c r="T3771" s="5" t="s">
        <v>8317</v>
      </c>
      <c r="U3771" s="5" t="s">
        <v>8359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 t="str">
        <f>TEXT(((Table1[[#This Row],[deadline]]/60/60)/24)+DATE(1970,1,1),"mmm")</f>
        <v>Jun</v>
      </c>
      <c r="K3772" s="14" t="str">
        <f>TEXT(((Table1[[#This Row],[deadline]]/60/60)/24)+DATE(1970,1,1),"yyyy")</f>
        <v>2015</v>
      </c>
      <c r="L3772">
        <v>1431642010</v>
      </c>
      <c r="M3772">
        <f>((Table1[[#This Row],[launched_at]]/60/60)/24)+DATE(1970,1,1)+(-5/24)</f>
        <v>42138.722337962965</v>
      </c>
      <c r="N3772" t="b">
        <v>0</v>
      </c>
      <c r="O3772">
        <v>20</v>
      </c>
      <c r="P3772" t="b">
        <v>1</v>
      </c>
      <c r="Q3772" t="s">
        <v>8305</v>
      </c>
      <c r="R3772" s="5">
        <f>Table1[[#This Row],[pledged]]/D3772</f>
        <v>1</v>
      </c>
      <c r="S3772" s="6">
        <f>IFERROR(Table1[[#This Row],[pledged]]/Table1[[#This Row],[backers_count]],0)</f>
        <v>100</v>
      </c>
      <c r="T3772" s="5" t="s">
        <v>8317</v>
      </c>
      <c r="U3772" s="5" t="s">
        <v>8359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 t="str">
        <f>TEXT(((Table1[[#This Row],[deadline]]/60/60)/24)+DATE(1970,1,1),"mmm")</f>
        <v>May</v>
      </c>
      <c r="K3773" s="14" t="str">
        <f>TEXT(((Table1[[#This Row],[deadline]]/60/60)/24)+DATE(1970,1,1),"yyyy")</f>
        <v>2016</v>
      </c>
      <c r="L3773">
        <v>1462307652</v>
      </c>
      <c r="M3773">
        <f>((Table1[[#This Row],[launched_at]]/60/60)/24)+DATE(1970,1,1)+(-5/24)</f>
        <v>42493.64875</v>
      </c>
      <c r="N3773" t="b">
        <v>0</v>
      </c>
      <c r="O3773">
        <v>38</v>
      </c>
      <c r="P3773" t="b">
        <v>1</v>
      </c>
      <c r="Q3773" t="s">
        <v>8305</v>
      </c>
      <c r="R3773" s="5">
        <f>Table1[[#This Row],[pledged]]/D3773</f>
        <v>1.46</v>
      </c>
      <c r="S3773" s="6">
        <f>IFERROR(Table1[[#This Row],[pledged]]/Table1[[#This Row],[backers_count]],0)</f>
        <v>38.421052631578945</v>
      </c>
      <c r="T3773" s="5" t="s">
        <v>8317</v>
      </c>
      <c r="U3773" s="5" t="s">
        <v>8359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 t="str">
        <f>TEXT(((Table1[[#This Row],[deadline]]/60/60)/24)+DATE(1970,1,1),"mmm")</f>
        <v>Nov</v>
      </c>
      <c r="K3774" s="14" t="str">
        <f>TEXT(((Table1[[#This Row],[deadline]]/60/60)/24)+DATE(1970,1,1),"yyyy")</f>
        <v>2016</v>
      </c>
      <c r="L3774">
        <v>1478616506</v>
      </c>
      <c r="M3774">
        <f>((Table1[[#This Row],[launched_at]]/60/60)/24)+DATE(1970,1,1)+(-5/24)</f>
        <v>42682.408634259256</v>
      </c>
      <c r="N3774" t="b">
        <v>0</v>
      </c>
      <c r="O3774">
        <v>33</v>
      </c>
      <c r="P3774" t="b">
        <v>1</v>
      </c>
      <c r="Q3774" t="s">
        <v>8305</v>
      </c>
      <c r="R3774" s="5">
        <f>Table1[[#This Row],[pledged]]/D3774</f>
        <v>1.1020000000000001</v>
      </c>
      <c r="S3774" s="6">
        <f>IFERROR(Table1[[#This Row],[pledged]]/Table1[[#This Row],[backers_count]],0)</f>
        <v>166.96969696969697</v>
      </c>
      <c r="T3774" s="5" t="s">
        <v>8317</v>
      </c>
      <c r="U3774" s="5" t="s">
        <v>8359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 t="str">
        <f>TEXT(((Table1[[#This Row],[deadline]]/60/60)/24)+DATE(1970,1,1),"mmm")</f>
        <v>Nov</v>
      </c>
      <c r="K3775" s="14" t="str">
        <f>TEXT(((Table1[[#This Row],[deadline]]/60/60)/24)+DATE(1970,1,1),"yyyy")</f>
        <v>2016</v>
      </c>
      <c r="L3775">
        <v>1476317247</v>
      </c>
      <c r="M3775">
        <f>((Table1[[#This Row],[launched_at]]/60/60)/24)+DATE(1970,1,1)+(-5/24)</f>
        <v>42655.79684027777</v>
      </c>
      <c r="N3775" t="b">
        <v>0</v>
      </c>
      <c r="O3775">
        <v>57</v>
      </c>
      <c r="P3775" t="b">
        <v>1</v>
      </c>
      <c r="Q3775" t="s">
        <v>8305</v>
      </c>
      <c r="R3775" s="5">
        <f>Table1[[#This Row],[pledged]]/D3775</f>
        <v>1.0820000000000001</v>
      </c>
      <c r="S3775" s="6">
        <f>IFERROR(Table1[[#This Row],[pledged]]/Table1[[#This Row],[backers_count]],0)</f>
        <v>94.912280701754383</v>
      </c>
      <c r="T3775" s="5" t="s">
        <v>8317</v>
      </c>
      <c r="U3775" s="5" t="s">
        <v>8359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 t="str">
        <f>TEXT(((Table1[[#This Row],[deadline]]/60/60)/24)+DATE(1970,1,1),"mmm")</f>
        <v>Apr</v>
      </c>
      <c r="K3776" s="14" t="str">
        <f>TEXT(((Table1[[#This Row],[deadline]]/60/60)/24)+DATE(1970,1,1),"yyyy")</f>
        <v>2015</v>
      </c>
      <c r="L3776">
        <v>1427223655</v>
      </c>
      <c r="M3776">
        <f>((Table1[[#This Row],[launched_at]]/60/60)/24)+DATE(1970,1,1)+(-5/24)</f>
        <v>42087.583969907406</v>
      </c>
      <c r="N3776" t="b">
        <v>0</v>
      </c>
      <c r="O3776">
        <v>25</v>
      </c>
      <c r="P3776" t="b">
        <v>1</v>
      </c>
      <c r="Q3776" t="s">
        <v>8305</v>
      </c>
      <c r="R3776" s="5">
        <f>Table1[[#This Row],[pledged]]/D3776</f>
        <v>1</v>
      </c>
      <c r="S3776" s="6">
        <f>IFERROR(Table1[[#This Row],[pledged]]/Table1[[#This Row],[backers_count]],0)</f>
        <v>100</v>
      </c>
      <c r="T3776" s="5" t="s">
        <v>8317</v>
      </c>
      <c r="U3776" s="5" t="s">
        <v>8359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 t="str">
        <f>TEXT(((Table1[[#This Row],[deadline]]/60/60)/24)+DATE(1970,1,1),"mmm")</f>
        <v>Apr</v>
      </c>
      <c r="K3777" s="14" t="str">
        <f>TEXT(((Table1[[#This Row],[deadline]]/60/60)/24)+DATE(1970,1,1),"yyyy")</f>
        <v>2015</v>
      </c>
      <c r="L3777">
        <v>1426199843</v>
      </c>
      <c r="M3777">
        <f>((Table1[[#This Row],[launched_at]]/60/60)/24)+DATE(1970,1,1)+(-5/24)</f>
        <v>42075.734293981477</v>
      </c>
      <c r="N3777" t="b">
        <v>0</v>
      </c>
      <c r="O3777">
        <v>14</v>
      </c>
      <c r="P3777" t="b">
        <v>1</v>
      </c>
      <c r="Q3777" t="s">
        <v>8305</v>
      </c>
      <c r="R3777" s="5">
        <f>Table1[[#This Row],[pledged]]/D3777</f>
        <v>1.0024999999999999</v>
      </c>
      <c r="S3777" s="6">
        <f>IFERROR(Table1[[#This Row],[pledged]]/Table1[[#This Row],[backers_count]],0)</f>
        <v>143.21428571428572</v>
      </c>
      <c r="T3777" s="5" t="s">
        <v>8317</v>
      </c>
      <c r="U3777" s="5" t="s">
        <v>8359</v>
      </c>
    </row>
    <row r="3778" spans="1:21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 t="str">
        <f>TEXT(((Table1[[#This Row],[deadline]]/60/60)/24)+DATE(1970,1,1),"mmm")</f>
        <v>Aug</v>
      </c>
      <c r="K3778" s="14" t="str">
        <f>TEXT(((Table1[[#This Row],[deadline]]/60/60)/24)+DATE(1970,1,1),"yyyy")</f>
        <v>2014</v>
      </c>
      <c r="L3778">
        <v>1403599778</v>
      </c>
      <c r="M3778">
        <f>((Table1[[#This Row],[launched_at]]/60/60)/24)+DATE(1970,1,1)+(-5/24)</f>
        <v>41814.159467592588</v>
      </c>
      <c r="N3778" t="b">
        <v>0</v>
      </c>
      <c r="O3778">
        <v>94</v>
      </c>
      <c r="P3778" t="b">
        <v>1</v>
      </c>
      <c r="Q3778" t="s">
        <v>8305</v>
      </c>
      <c r="R3778" s="5">
        <f>Table1[[#This Row],[pledged]]/D3778</f>
        <v>1.0671250000000001</v>
      </c>
      <c r="S3778" s="6">
        <f>IFERROR(Table1[[#This Row],[pledged]]/Table1[[#This Row],[backers_count]],0)</f>
        <v>90.819148936170208</v>
      </c>
      <c r="T3778" s="5" t="s">
        <v>8317</v>
      </c>
      <c r="U3778" s="5" t="s">
        <v>8359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 t="str">
        <f>TEXT(((Table1[[#This Row],[deadline]]/60/60)/24)+DATE(1970,1,1),"mmm")</f>
        <v>Sep</v>
      </c>
      <c r="K3779" s="14" t="str">
        <f>TEXT(((Table1[[#This Row],[deadline]]/60/60)/24)+DATE(1970,1,1),"yyyy")</f>
        <v>2014</v>
      </c>
      <c r="L3779">
        <v>1409884821</v>
      </c>
      <c r="M3779">
        <f>((Table1[[#This Row],[launched_at]]/60/60)/24)+DATE(1970,1,1)+(-5/24)</f>
        <v>41886.903020833335</v>
      </c>
      <c r="N3779" t="b">
        <v>0</v>
      </c>
      <c r="O3779">
        <v>59</v>
      </c>
      <c r="P3779" t="b">
        <v>1</v>
      </c>
      <c r="Q3779" t="s">
        <v>8305</v>
      </c>
      <c r="R3779" s="5">
        <f>Table1[[#This Row],[pledged]]/D3779</f>
        <v>1.4319999999999999</v>
      </c>
      <c r="S3779" s="6">
        <f>IFERROR(Table1[[#This Row],[pledged]]/Table1[[#This Row],[backers_count]],0)</f>
        <v>48.542372881355931</v>
      </c>
      <c r="T3779" s="5" t="s">
        <v>8317</v>
      </c>
      <c r="U3779" s="5" t="s">
        <v>8359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 t="str">
        <f>TEXT(((Table1[[#This Row],[deadline]]/60/60)/24)+DATE(1970,1,1),"mmm")</f>
        <v>Feb</v>
      </c>
      <c r="K3780" s="14" t="str">
        <f>TEXT(((Table1[[#This Row],[deadline]]/60/60)/24)+DATE(1970,1,1),"yyyy")</f>
        <v>2015</v>
      </c>
      <c r="L3780">
        <v>1418758780</v>
      </c>
      <c r="M3780">
        <f>((Table1[[#This Row],[launched_at]]/60/60)/24)+DATE(1970,1,1)+(-5/24)</f>
        <v>41989.610879629625</v>
      </c>
      <c r="N3780" t="b">
        <v>0</v>
      </c>
      <c r="O3780">
        <v>36</v>
      </c>
      <c r="P3780" t="b">
        <v>1</v>
      </c>
      <c r="Q3780" t="s">
        <v>8305</v>
      </c>
      <c r="R3780" s="5">
        <f>Table1[[#This Row],[pledged]]/D3780</f>
        <v>1.0504166666666668</v>
      </c>
      <c r="S3780" s="6">
        <f>IFERROR(Table1[[#This Row],[pledged]]/Table1[[#This Row],[backers_count]],0)</f>
        <v>70.027777777777771</v>
      </c>
      <c r="T3780" s="5" t="s">
        <v>8317</v>
      </c>
      <c r="U3780" s="5" t="s">
        <v>8359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 t="str">
        <f>TEXT(((Table1[[#This Row],[deadline]]/60/60)/24)+DATE(1970,1,1),"mmm")</f>
        <v>Mar</v>
      </c>
      <c r="K3781" s="14" t="str">
        <f>TEXT(((Table1[[#This Row],[deadline]]/60/60)/24)+DATE(1970,1,1),"yyyy")</f>
        <v>2016</v>
      </c>
      <c r="L3781">
        <v>1456421940</v>
      </c>
      <c r="M3781">
        <f>((Table1[[#This Row],[launched_at]]/60/60)/24)+DATE(1970,1,1)+(-5/24)</f>
        <v>42425.527083333327</v>
      </c>
      <c r="N3781" t="b">
        <v>0</v>
      </c>
      <c r="O3781">
        <v>115</v>
      </c>
      <c r="P3781" t="b">
        <v>1</v>
      </c>
      <c r="Q3781" t="s">
        <v>8305</v>
      </c>
      <c r="R3781" s="5">
        <f>Table1[[#This Row],[pledged]]/D3781</f>
        <v>1.0398000000000001</v>
      </c>
      <c r="S3781" s="6">
        <f>IFERROR(Table1[[#This Row],[pledged]]/Table1[[#This Row],[backers_count]],0)</f>
        <v>135.62608695652173</v>
      </c>
      <c r="T3781" s="5" t="s">
        <v>8317</v>
      </c>
      <c r="U3781" s="5" t="s">
        <v>8359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 t="str">
        <f>TEXT(((Table1[[#This Row],[deadline]]/60/60)/24)+DATE(1970,1,1),"mmm")</f>
        <v>Jul</v>
      </c>
      <c r="K3782" s="14" t="str">
        <f>TEXT(((Table1[[#This Row],[deadline]]/60/60)/24)+DATE(1970,1,1),"yyyy")</f>
        <v>2015</v>
      </c>
      <c r="L3782">
        <v>1433999785</v>
      </c>
      <c r="M3782">
        <f>((Table1[[#This Row],[launched_at]]/60/60)/24)+DATE(1970,1,1)+(-5/24)</f>
        <v>42166.011400462965</v>
      </c>
      <c r="N3782" t="b">
        <v>0</v>
      </c>
      <c r="O3782">
        <v>30</v>
      </c>
      <c r="P3782" t="b">
        <v>1</v>
      </c>
      <c r="Q3782" t="s">
        <v>8305</v>
      </c>
      <c r="R3782" s="5">
        <f>Table1[[#This Row],[pledged]]/D3782</f>
        <v>1.2</v>
      </c>
      <c r="S3782" s="6">
        <f>IFERROR(Table1[[#This Row],[pledged]]/Table1[[#This Row],[backers_count]],0)</f>
        <v>100</v>
      </c>
      <c r="T3782" s="5" t="s">
        <v>8317</v>
      </c>
      <c r="U3782" s="5" t="s">
        <v>8359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 t="str">
        <f>TEXT(((Table1[[#This Row],[deadline]]/60/60)/24)+DATE(1970,1,1),"mmm")</f>
        <v>Sep</v>
      </c>
      <c r="K3783" s="14" t="str">
        <f>TEXT(((Table1[[#This Row],[deadline]]/60/60)/24)+DATE(1970,1,1),"yyyy")</f>
        <v>2014</v>
      </c>
      <c r="L3783">
        <v>1408050685</v>
      </c>
      <c r="M3783">
        <f>((Table1[[#This Row],[launched_at]]/60/60)/24)+DATE(1970,1,1)+(-5/24)</f>
        <v>41865.674594907403</v>
      </c>
      <c r="N3783" t="b">
        <v>0</v>
      </c>
      <c r="O3783">
        <v>52</v>
      </c>
      <c r="P3783" t="b">
        <v>1</v>
      </c>
      <c r="Q3783" t="s">
        <v>8305</v>
      </c>
      <c r="R3783" s="5">
        <f>Table1[[#This Row],[pledged]]/D3783</f>
        <v>1.0966666666666667</v>
      </c>
      <c r="S3783" s="6">
        <f>IFERROR(Table1[[#This Row],[pledged]]/Table1[[#This Row],[backers_count]],0)</f>
        <v>94.90384615384616</v>
      </c>
      <c r="T3783" s="5" t="s">
        <v>8317</v>
      </c>
      <c r="U3783" s="5" t="s">
        <v>8359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 t="str">
        <f>TEXT(((Table1[[#This Row],[deadline]]/60/60)/24)+DATE(1970,1,1),"mmm")</f>
        <v>Jul</v>
      </c>
      <c r="K3784" s="14" t="str">
        <f>TEXT(((Table1[[#This Row],[deadline]]/60/60)/24)+DATE(1970,1,1),"yyyy")</f>
        <v>2016</v>
      </c>
      <c r="L3784">
        <v>1466887297</v>
      </c>
      <c r="M3784">
        <f>((Table1[[#This Row],[launched_at]]/60/60)/24)+DATE(1970,1,1)+(-5/24)</f>
        <v>42546.653900462967</v>
      </c>
      <c r="N3784" t="b">
        <v>0</v>
      </c>
      <c r="O3784">
        <v>27</v>
      </c>
      <c r="P3784" t="b">
        <v>1</v>
      </c>
      <c r="Q3784" t="s">
        <v>8305</v>
      </c>
      <c r="R3784" s="5">
        <f>Table1[[#This Row],[pledged]]/D3784</f>
        <v>1.0175000000000001</v>
      </c>
      <c r="S3784" s="6">
        <f>IFERROR(Table1[[#This Row],[pledged]]/Table1[[#This Row],[backers_count]],0)</f>
        <v>75.370370370370367</v>
      </c>
      <c r="T3784" s="5" t="s">
        <v>8317</v>
      </c>
      <c r="U3784" s="5" t="s">
        <v>8359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 t="str">
        <f>TEXT(((Table1[[#This Row],[deadline]]/60/60)/24)+DATE(1970,1,1),"mmm")</f>
        <v>Mar</v>
      </c>
      <c r="K3785" s="14" t="str">
        <f>TEXT(((Table1[[#This Row],[deadline]]/60/60)/24)+DATE(1970,1,1),"yyyy")</f>
        <v>2016</v>
      </c>
      <c r="L3785">
        <v>1455938520</v>
      </c>
      <c r="M3785">
        <f>((Table1[[#This Row],[launched_at]]/60/60)/24)+DATE(1970,1,1)+(-5/24)</f>
        <v>42419.931944444441</v>
      </c>
      <c r="N3785" t="b">
        <v>0</v>
      </c>
      <c r="O3785">
        <v>24</v>
      </c>
      <c r="P3785" t="b">
        <v>1</v>
      </c>
      <c r="Q3785" t="s">
        <v>8305</v>
      </c>
      <c r="R3785" s="5">
        <f>Table1[[#This Row],[pledged]]/D3785</f>
        <v>1.2891666666666666</v>
      </c>
      <c r="S3785" s="6">
        <f>IFERROR(Table1[[#This Row],[pledged]]/Table1[[#This Row],[backers_count]],0)</f>
        <v>64.458333333333329</v>
      </c>
      <c r="T3785" s="5" t="s">
        <v>8317</v>
      </c>
      <c r="U3785" s="5" t="s">
        <v>8359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 t="str">
        <f>TEXT(((Table1[[#This Row],[deadline]]/60/60)/24)+DATE(1970,1,1),"mmm")</f>
        <v>Jul</v>
      </c>
      <c r="K3786" s="14" t="str">
        <f>TEXT(((Table1[[#This Row],[deadline]]/60/60)/24)+DATE(1970,1,1),"yyyy")</f>
        <v>2016</v>
      </c>
      <c r="L3786">
        <v>1465601532</v>
      </c>
      <c r="M3786">
        <f>((Table1[[#This Row],[launched_at]]/60/60)/24)+DATE(1970,1,1)+(-5/24)</f>
        <v>42531.772361111107</v>
      </c>
      <c r="N3786" t="b">
        <v>0</v>
      </c>
      <c r="O3786">
        <v>10</v>
      </c>
      <c r="P3786" t="b">
        <v>1</v>
      </c>
      <c r="Q3786" t="s">
        <v>8305</v>
      </c>
      <c r="R3786" s="5">
        <f>Table1[[#This Row],[pledged]]/D3786</f>
        <v>1.1499999999999999</v>
      </c>
      <c r="S3786" s="6">
        <f>IFERROR(Table1[[#This Row],[pledged]]/Table1[[#This Row],[backers_count]],0)</f>
        <v>115</v>
      </c>
      <c r="T3786" s="5" t="s">
        <v>8317</v>
      </c>
      <c r="U3786" s="5" t="s">
        <v>8359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 t="str">
        <f>TEXT(((Table1[[#This Row],[deadline]]/60/60)/24)+DATE(1970,1,1),"mmm")</f>
        <v>Aug</v>
      </c>
      <c r="K3787" s="14" t="str">
        <f>TEXT(((Table1[[#This Row],[deadline]]/60/60)/24)+DATE(1970,1,1),"yyyy")</f>
        <v>2016</v>
      </c>
      <c r="L3787">
        <v>1467040769</v>
      </c>
      <c r="M3787">
        <f>((Table1[[#This Row],[launched_at]]/60/60)/24)+DATE(1970,1,1)+(-5/24)</f>
        <v>42548.430196759255</v>
      </c>
      <c r="N3787" t="b">
        <v>0</v>
      </c>
      <c r="O3787">
        <v>30</v>
      </c>
      <c r="P3787" t="b">
        <v>1</v>
      </c>
      <c r="Q3787" t="s">
        <v>8305</v>
      </c>
      <c r="R3787" s="5">
        <f>Table1[[#This Row],[pledged]]/D3787</f>
        <v>1.5075000000000001</v>
      </c>
      <c r="S3787" s="6">
        <f>IFERROR(Table1[[#This Row],[pledged]]/Table1[[#This Row],[backers_count]],0)</f>
        <v>100.5</v>
      </c>
      <c r="T3787" s="5" t="s">
        <v>8317</v>
      </c>
      <c r="U3787" s="5" t="s">
        <v>8359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 t="str">
        <f>TEXT(((Table1[[#This Row],[deadline]]/60/60)/24)+DATE(1970,1,1),"mmm")</f>
        <v>May</v>
      </c>
      <c r="K3788" s="14" t="str">
        <f>TEXT(((Table1[[#This Row],[deadline]]/60/60)/24)+DATE(1970,1,1),"yyyy")</f>
        <v>2016</v>
      </c>
      <c r="L3788">
        <v>1461718475</v>
      </c>
      <c r="M3788">
        <f>((Table1[[#This Row],[launched_at]]/60/60)/24)+DATE(1970,1,1)+(-5/24)</f>
        <v>42486.829571759255</v>
      </c>
      <c r="N3788" t="b">
        <v>0</v>
      </c>
      <c r="O3788">
        <v>71</v>
      </c>
      <c r="P3788" t="b">
        <v>1</v>
      </c>
      <c r="Q3788" t="s">
        <v>8305</v>
      </c>
      <c r="R3788" s="5">
        <f>Table1[[#This Row],[pledged]]/D3788</f>
        <v>1.1096666666666666</v>
      </c>
      <c r="S3788" s="6">
        <f>IFERROR(Table1[[#This Row],[pledged]]/Table1[[#This Row],[backers_count]],0)</f>
        <v>93.774647887323937</v>
      </c>
      <c r="T3788" s="5" t="s">
        <v>8317</v>
      </c>
      <c r="U3788" s="5" t="s">
        <v>8359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 t="str">
        <f>TEXT(((Table1[[#This Row],[deadline]]/60/60)/24)+DATE(1970,1,1),"mmm")</f>
        <v>Jul</v>
      </c>
      <c r="K3789" s="14" t="str">
        <f>TEXT(((Table1[[#This Row],[deadline]]/60/60)/24)+DATE(1970,1,1),"yyyy")</f>
        <v>2015</v>
      </c>
      <c r="L3789">
        <v>1434113406</v>
      </c>
      <c r="M3789">
        <f>((Table1[[#This Row],[launched_at]]/60/60)/24)+DATE(1970,1,1)+(-5/24)</f>
        <v>42167.326458333329</v>
      </c>
      <c r="N3789" t="b">
        <v>0</v>
      </c>
      <c r="O3789">
        <v>10</v>
      </c>
      <c r="P3789" t="b">
        <v>1</v>
      </c>
      <c r="Q3789" t="s">
        <v>8305</v>
      </c>
      <c r="R3789" s="5">
        <f>Table1[[#This Row],[pledged]]/D3789</f>
        <v>1.0028571428571429</v>
      </c>
      <c r="S3789" s="6">
        <f>IFERROR(Table1[[#This Row],[pledged]]/Table1[[#This Row],[backers_count]],0)</f>
        <v>35.1</v>
      </c>
      <c r="T3789" s="5" t="s">
        <v>8317</v>
      </c>
      <c r="U3789" s="5" t="s">
        <v>8359</v>
      </c>
    </row>
    <row r="3790" spans="1:21" x14ac:dyDescent="0.2">
      <c r="A3790">
        <v>202</v>
      </c>
      <c r="B3790" s="3" t="s">
        <v>204</v>
      </c>
      <c r="C3790" s="3" t="s">
        <v>4312</v>
      </c>
      <c r="D3790">
        <v>6000</v>
      </c>
      <c r="E3790">
        <v>0</v>
      </c>
      <c r="F3790" t="s">
        <v>8221</v>
      </c>
      <c r="G3790" t="s">
        <v>8224</v>
      </c>
      <c r="H3790" t="s">
        <v>8246</v>
      </c>
      <c r="I3790">
        <v>1444337940</v>
      </c>
      <c r="J3790" s="14" t="str">
        <f>TEXT(((Table1[[#This Row],[deadline]]/60/60)/24)+DATE(1970,1,1),"mmm")</f>
        <v>Oct</v>
      </c>
      <c r="K3790" s="14" t="str">
        <f>TEXT(((Table1[[#This Row],[deadline]]/60/60)/24)+DATE(1970,1,1),"yyyy")</f>
        <v>2015</v>
      </c>
      <c r="L3790">
        <v>1441750564</v>
      </c>
      <c r="M3790" s="13">
        <f>((Table1[[#This Row],[launched_at]]/60/60)/24)+DATE(1970,1,1)+(-5/24)</f>
        <v>42255.719490740739</v>
      </c>
      <c r="N3790" t="b">
        <v>0</v>
      </c>
      <c r="O3790">
        <v>0</v>
      </c>
      <c r="P3790" t="b">
        <v>0</v>
      </c>
      <c r="Q3790" t="s">
        <v>8268</v>
      </c>
      <c r="R3790" s="5">
        <f>Table1[[#This Row],[pledged]]/D3790</f>
        <v>0</v>
      </c>
      <c r="S3790" s="6">
        <f>IFERROR(Table1[[#This Row],[pledged]]/Table1[[#This Row],[backers_count]],0)</f>
        <v>0</v>
      </c>
      <c r="T3790" s="5" t="s">
        <v>8310</v>
      </c>
      <c r="U3790" s="5" t="s">
        <v>8314</v>
      </c>
    </row>
    <row r="3791" spans="1:21" ht="45" x14ac:dyDescent="0.2">
      <c r="A3791">
        <v>206</v>
      </c>
      <c r="B3791" s="3" t="s">
        <v>208</v>
      </c>
      <c r="C3791" s="3" t="s">
        <v>4316</v>
      </c>
      <c r="D3791">
        <v>12700</v>
      </c>
      <c r="E3791">
        <v>0</v>
      </c>
      <c r="F3791" t="s">
        <v>8221</v>
      </c>
      <c r="G3791" t="s">
        <v>8224</v>
      </c>
      <c r="H3791" t="s">
        <v>8246</v>
      </c>
      <c r="I3791">
        <v>1470441983</v>
      </c>
      <c r="J3791" s="14" t="str">
        <f>TEXT(((Table1[[#This Row],[deadline]]/60/60)/24)+DATE(1970,1,1),"mmm")</f>
        <v>Aug</v>
      </c>
      <c r="K3791" s="14" t="str">
        <f>TEXT(((Table1[[#This Row],[deadline]]/60/60)/24)+DATE(1970,1,1),"yyyy")</f>
        <v>2016</v>
      </c>
      <c r="L3791">
        <v>1468627583</v>
      </c>
      <c r="M3791" s="13">
        <f>((Table1[[#This Row],[launched_at]]/60/60)/24)+DATE(1970,1,1)+(-5/24)</f>
        <v>42566.79609953703</v>
      </c>
      <c r="N3791" t="b">
        <v>0</v>
      </c>
      <c r="O3791">
        <v>0</v>
      </c>
      <c r="P3791" t="b">
        <v>0</v>
      </c>
      <c r="Q3791" t="s">
        <v>8268</v>
      </c>
      <c r="R3791" s="5">
        <f>Table1[[#This Row],[pledged]]/D3791</f>
        <v>0</v>
      </c>
      <c r="S3791" s="6">
        <f>IFERROR(Table1[[#This Row],[pledged]]/Table1[[#This Row],[backers_count]],0)</f>
        <v>0</v>
      </c>
      <c r="T3791" s="5" t="s">
        <v>8310</v>
      </c>
      <c r="U3791" s="5" t="s">
        <v>8314</v>
      </c>
    </row>
    <row r="3792" spans="1:21" ht="45" x14ac:dyDescent="0.2">
      <c r="A3792">
        <v>208</v>
      </c>
      <c r="B3792" s="3" t="s">
        <v>210</v>
      </c>
      <c r="C3792" s="3" t="s">
        <v>4318</v>
      </c>
      <c r="D3792">
        <v>50000</v>
      </c>
      <c r="E3792">
        <v>0</v>
      </c>
      <c r="F3792" t="s">
        <v>8221</v>
      </c>
      <c r="G3792" t="s">
        <v>8226</v>
      </c>
      <c r="H3792" t="s">
        <v>8248</v>
      </c>
      <c r="I3792">
        <v>1418719967</v>
      </c>
      <c r="J3792" s="14" t="str">
        <f>TEXT(((Table1[[#This Row],[deadline]]/60/60)/24)+DATE(1970,1,1),"mmm")</f>
        <v>Dec</v>
      </c>
      <c r="K3792" s="14" t="str">
        <f>TEXT(((Table1[[#This Row],[deadline]]/60/60)/24)+DATE(1970,1,1),"yyyy")</f>
        <v>2014</v>
      </c>
      <c r="L3792">
        <v>1416127967</v>
      </c>
      <c r="M3792" s="13">
        <f>((Table1[[#This Row],[launched_at]]/60/60)/24)+DATE(1970,1,1)+(-5/24)</f>
        <v>41959.16165509259</v>
      </c>
      <c r="N3792" t="b">
        <v>0</v>
      </c>
      <c r="O3792">
        <v>0</v>
      </c>
      <c r="P3792" t="b">
        <v>0</v>
      </c>
      <c r="Q3792" t="s">
        <v>8268</v>
      </c>
      <c r="R3792" s="5">
        <f>Table1[[#This Row],[pledged]]/D3792</f>
        <v>0</v>
      </c>
      <c r="S3792" s="6">
        <f>IFERROR(Table1[[#This Row],[pledged]]/Table1[[#This Row],[backers_count]],0)</f>
        <v>0</v>
      </c>
      <c r="T3792" s="5" t="s">
        <v>8310</v>
      </c>
      <c r="U3792" s="5" t="s">
        <v>8314</v>
      </c>
    </row>
    <row r="3793" spans="1:21" ht="45" x14ac:dyDescent="0.2">
      <c r="A3793">
        <v>209</v>
      </c>
      <c r="B3793" s="3" t="s">
        <v>211</v>
      </c>
      <c r="C3793" s="3" t="s">
        <v>4319</v>
      </c>
      <c r="D3793">
        <v>25000</v>
      </c>
      <c r="E3793">
        <v>0</v>
      </c>
      <c r="F3793" t="s">
        <v>8221</v>
      </c>
      <c r="G3793" t="s">
        <v>8224</v>
      </c>
      <c r="H3793" t="s">
        <v>8246</v>
      </c>
      <c r="I3793">
        <v>1436566135</v>
      </c>
      <c r="J3793" s="14" t="str">
        <f>TEXT(((Table1[[#This Row],[deadline]]/60/60)/24)+DATE(1970,1,1),"mmm")</f>
        <v>Jul</v>
      </c>
      <c r="K3793" s="14" t="str">
        <f>TEXT(((Table1[[#This Row],[deadline]]/60/60)/24)+DATE(1970,1,1),"yyyy")</f>
        <v>2015</v>
      </c>
      <c r="L3793">
        <v>1433974135</v>
      </c>
      <c r="M3793" s="13">
        <f>((Table1[[#This Row],[launched_at]]/60/60)/24)+DATE(1970,1,1)+(-5/24)</f>
        <v>42165.714525462965</v>
      </c>
      <c r="N3793" t="b">
        <v>0</v>
      </c>
      <c r="O3793">
        <v>0</v>
      </c>
      <c r="P3793" t="b">
        <v>0</v>
      </c>
      <c r="Q3793" t="s">
        <v>8268</v>
      </c>
      <c r="R3793" s="5">
        <f>Table1[[#This Row],[pledged]]/D3793</f>
        <v>0</v>
      </c>
      <c r="S3793" s="6">
        <f>IFERROR(Table1[[#This Row],[pledged]]/Table1[[#This Row],[backers_count]],0)</f>
        <v>0</v>
      </c>
      <c r="T3793" s="5" t="s">
        <v>8310</v>
      </c>
      <c r="U3793" s="5" t="s">
        <v>8314</v>
      </c>
    </row>
    <row r="3794" spans="1:21" x14ac:dyDescent="0.2">
      <c r="A3794">
        <v>221</v>
      </c>
      <c r="B3794" s="3" t="s">
        <v>223</v>
      </c>
      <c r="C3794" s="3" t="s">
        <v>4331</v>
      </c>
      <c r="D3794">
        <v>50000</v>
      </c>
      <c r="E3794">
        <v>0</v>
      </c>
      <c r="F3794" t="s">
        <v>8221</v>
      </c>
      <c r="G3794" t="s">
        <v>8224</v>
      </c>
      <c r="H3794" t="s">
        <v>8246</v>
      </c>
      <c r="I3794">
        <v>1427569564</v>
      </c>
      <c r="J3794" s="14" t="str">
        <f>TEXT(((Table1[[#This Row],[deadline]]/60/60)/24)+DATE(1970,1,1),"mmm")</f>
        <v>Mar</v>
      </c>
      <c r="K3794" s="14" t="str">
        <f>TEXT(((Table1[[#This Row],[deadline]]/60/60)/24)+DATE(1970,1,1),"yyyy")</f>
        <v>2015</v>
      </c>
      <c r="L3794">
        <v>1422389164</v>
      </c>
      <c r="M3794" s="13">
        <f>((Table1[[#This Row],[launched_at]]/60/60)/24)+DATE(1970,1,1)+(-5/24)</f>
        <v>42031.629212962966</v>
      </c>
      <c r="N3794" t="b">
        <v>0</v>
      </c>
      <c r="O3794">
        <v>0</v>
      </c>
      <c r="P3794" t="b">
        <v>0</v>
      </c>
      <c r="Q3794" t="s">
        <v>8268</v>
      </c>
      <c r="R3794" s="5">
        <f>Table1[[#This Row],[pledged]]/D3794</f>
        <v>0</v>
      </c>
      <c r="S3794" s="6">
        <f>IFERROR(Table1[[#This Row],[pledged]]/Table1[[#This Row],[backers_count]],0)</f>
        <v>0</v>
      </c>
      <c r="T3794" s="5" t="s">
        <v>8310</v>
      </c>
      <c r="U3794" s="5" t="s">
        <v>8314</v>
      </c>
    </row>
    <row r="3795" spans="1:21" ht="45" x14ac:dyDescent="0.2">
      <c r="A3795">
        <v>223</v>
      </c>
      <c r="B3795" s="3" t="s">
        <v>225</v>
      </c>
      <c r="C3795" s="3" t="s">
        <v>4333</v>
      </c>
      <c r="D3795">
        <v>1500000</v>
      </c>
      <c r="E3795">
        <v>0</v>
      </c>
      <c r="F3795" t="s">
        <v>8221</v>
      </c>
      <c r="G3795" t="s">
        <v>8224</v>
      </c>
      <c r="H3795" t="s">
        <v>8246</v>
      </c>
      <c r="I3795">
        <v>1463879100</v>
      </c>
      <c r="J3795" s="14" t="str">
        <f>TEXT(((Table1[[#This Row],[deadline]]/60/60)/24)+DATE(1970,1,1),"mmm")</f>
        <v>May</v>
      </c>
      <c r="K3795" s="14" t="str">
        <f>TEXT(((Table1[[#This Row],[deadline]]/60/60)/24)+DATE(1970,1,1),"yyyy")</f>
        <v>2016</v>
      </c>
      <c r="L3795">
        <v>1461287350</v>
      </c>
      <c r="M3795" s="13">
        <f>((Table1[[#This Row],[launched_at]]/60/60)/24)+DATE(1970,1,1)+(-5/24)</f>
        <v>42481.839699074073</v>
      </c>
      <c r="N3795" t="b">
        <v>0</v>
      </c>
      <c r="O3795">
        <v>0</v>
      </c>
      <c r="P3795" t="b">
        <v>0</v>
      </c>
      <c r="Q3795" t="s">
        <v>8268</v>
      </c>
      <c r="R3795" s="5">
        <f>Table1[[#This Row],[pledged]]/D3795</f>
        <v>0</v>
      </c>
      <c r="S3795" s="6">
        <f>IFERROR(Table1[[#This Row],[pledged]]/Table1[[#This Row],[backers_count]],0)</f>
        <v>0</v>
      </c>
      <c r="T3795" s="5" t="s">
        <v>8310</v>
      </c>
      <c r="U3795" s="5" t="s">
        <v>8314</v>
      </c>
    </row>
    <row r="3796" spans="1:21" ht="45" x14ac:dyDescent="0.2">
      <c r="A3796">
        <v>224</v>
      </c>
      <c r="B3796" s="3" t="s">
        <v>226</v>
      </c>
      <c r="C3796" s="3" t="s">
        <v>4334</v>
      </c>
      <c r="D3796">
        <v>6000000</v>
      </c>
      <c r="E3796">
        <v>0</v>
      </c>
      <c r="F3796" t="s">
        <v>8221</v>
      </c>
      <c r="G3796" t="s">
        <v>8226</v>
      </c>
      <c r="H3796" t="s">
        <v>8248</v>
      </c>
      <c r="I3796">
        <v>1436506726</v>
      </c>
      <c r="J3796" s="14" t="str">
        <f>TEXT(((Table1[[#This Row],[deadline]]/60/60)/24)+DATE(1970,1,1),"mmm")</f>
        <v>Jul</v>
      </c>
      <c r="K3796" s="14" t="str">
        <f>TEXT(((Table1[[#This Row],[deadline]]/60/60)/24)+DATE(1970,1,1),"yyyy")</f>
        <v>2015</v>
      </c>
      <c r="L3796">
        <v>1431322726</v>
      </c>
      <c r="M3796" s="13">
        <f>((Table1[[#This Row],[launched_at]]/60/60)/24)+DATE(1970,1,1)+(-5/24)</f>
        <v>42135.026921296296</v>
      </c>
      <c r="N3796" t="b">
        <v>0</v>
      </c>
      <c r="O3796">
        <v>0</v>
      </c>
      <c r="P3796" t="b">
        <v>0</v>
      </c>
      <c r="Q3796" t="s">
        <v>8268</v>
      </c>
      <c r="R3796" s="5">
        <f>Table1[[#This Row],[pledged]]/D3796</f>
        <v>0</v>
      </c>
      <c r="S3796" s="6">
        <f>IFERROR(Table1[[#This Row],[pledged]]/Table1[[#This Row],[backers_count]],0)</f>
        <v>0</v>
      </c>
      <c r="T3796" s="5" t="s">
        <v>8310</v>
      </c>
      <c r="U3796" s="5" t="s">
        <v>8314</v>
      </c>
    </row>
    <row r="3797" spans="1:21" ht="45" x14ac:dyDescent="0.2">
      <c r="A3797">
        <v>225</v>
      </c>
      <c r="B3797" s="3" t="s">
        <v>227</v>
      </c>
      <c r="C3797" s="3" t="s">
        <v>4335</v>
      </c>
      <c r="D3797">
        <v>200</v>
      </c>
      <c r="E3797">
        <v>0</v>
      </c>
      <c r="F3797" t="s">
        <v>8221</v>
      </c>
      <c r="G3797" t="s">
        <v>8224</v>
      </c>
      <c r="H3797" t="s">
        <v>8246</v>
      </c>
      <c r="I3797">
        <v>1460153054</v>
      </c>
      <c r="J3797" s="14" t="str">
        <f>TEXT(((Table1[[#This Row],[deadline]]/60/60)/24)+DATE(1970,1,1),"mmm")</f>
        <v>Apr</v>
      </c>
      <c r="K3797" s="14" t="str">
        <f>TEXT(((Table1[[#This Row],[deadline]]/60/60)/24)+DATE(1970,1,1),"yyyy")</f>
        <v>2016</v>
      </c>
      <c r="L3797">
        <v>1457564654</v>
      </c>
      <c r="M3797" s="13">
        <f>((Table1[[#This Row],[launched_at]]/60/60)/24)+DATE(1970,1,1)+(-5/24)</f>
        <v>42438.752939814811</v>
      </c>
      <c r="N3797" t="b">
        <v>0</v>
      </c>
      <c r="O3797">
        <v>0</v>
      </c>
      <c r="P3797" t="b">
        <v>0</v>
      </c>
      <c r="Q3797" t="s">
        <v>8268</v>
      </c>
      <c r="R3797" s="5">
        <f>Table1[[#This Row],[pledged]]/D3797</f>
        <v>0</v>
      </c>
      <c r="S3797" s="6">
        <f>IFERROR(Table1[[#This Row],[pledged]]/Table1[[#This Row],[backers_count]],0)</f>
        <v>0</v>
      </c>
      <c r="T3797" s="5" t="s">
        <v>8310</v>
      </c>
      <c r="U3797" s="5" t="s">
        <v>8314</v>
      </c>
    </row>
    <row r="3798" spans="1:21" ht="45" x14ac:dyDescent="0.2">
      <c r="A3798">
        <v>227</v>
      </c>
      <c r="B3798" s="3" t="s">
        <v>229</v>
      </c>
      <c r="C3798" s="3" t="s">
        <v>4337</v>
      </c>
      <c r="D3798">
        <v>28000</v>
      </c>
      <c r="E3798">
        <v>0</v>
      </c>
      <c r="F3798" t="s">
        <v>8221</v>
      </c>
      <c r="G3798" t="s">
        <v>8224</v>
      </c>
      <c r="H3798" t="s">
        <v>8246</v>
      </c>
      <c r="I3798">
        <v>1436477241</v>
      </c>
      <c r="J3798" s="14" t="str">
        <f>TEXT(((Table1[[#This Row],[deadline]]/60/60)/24)+DATE(1970,1,1),"mmm")</f>
        <v>Jul</v>
      </c>
      <c r="K3798" s="14" t="str">
        <f>TEXT(((Table1[[#This Row],[deadline]]/60/60)/24)+DATE(1970,1,1),"yyyy")</f>
        <v>2015</v>
      </c>
      <c r="L3798">
        <v>1433885241</v>
      </c>
      <c r="M3798" s="13">
        <f>((Table1[[#This Row],[launched_at]]/60/60)/24)+DATE(1970,1,1)+(-5/24)</f>
        <v>42164.685659722221</v>
      </c>
      <c r="N3798" t="b">
        <v>0</v>
      </c>
      <c r="O3798">
        <v>0</v>
      </c>
      <c r="P3798" t="b">
        <v>0</v>
      </c>
      <c r="Q3798" t="s">
        <v>8268</v>
      </c>
      <c r="R3798" s="5">
        <f>Table1[[#This Row],[pledged]]/D3798</f>
        <v>0</v>
      </c>
      <c r="S3798" s="6">
        <f>IFERROR(Table1[[#This Row],[pledged]]/Table1[[#This Row],[backers_count]],0)</f>
        <v>0</v>
      </c>
      <c r="T3798" s="5" t="s">
        <v>8310</v>
      </c>
      <c r="U3798" s="5" t="s">
        <v>8314</v>
      </c>
    </row>
    <row r="3799" spans="1:21" ht="30" x14ac:dyDescent="0.2">
      <c r="A3799">
        <v>228</v>
      </c>
      <c r="B3799" s="3" t="s">
        <v>230</v>
      </c>
      <c r="C3799" s="3" t="s">
        <v>4338</v>
      </c>
      <c r="D3799">
        <v>8000</v>
      </c>
      <c r="E3799">
        <v>0</v>
      </c>
      <c r="F3799" t="s">
        <v>8221</v>
      </c>
      <c r="G3799" t="s">
        <v>8225</v>
      </c>
      <c r="H3799" t="s">
        <v>8247</v>
      </c>
      <c r="I3799">
        <v>1433176105</v>
      </c>
      <c r="J3799" s="14" t="str">
        <f>TEXT(((Table1[[#This Row],[deadline]]/60/60)/24)+DATE(1970,1,1),"mmm")</f>
        <v>Jun</v>
      </c>
      <c r="K3799" s="14" t="str">
        <f>TEXT(((Table1[[#This Row],[deadline]]/60/60)/24)+DATE(1970,1,1),"yyyy")</f>
        <v>2015</v>
      </c>
      <c r="L3799">
        <v>1427992105</v>
      </c>
      <c r="M3799" s="13">
        <f>((Table1[[#This Row],[launched_at]]/60/60)/24)+DATE(1970,1,1)+(-5/24)</f>
        <v>42096.478067129625</v>
      </c>
      <c r="N3799" t="b">
        <v>0</v>
      </c>
      <c r="O3799">
        <v>0</v>
      </c>
      <c r="P3799" t="b">
        <v>0</v>
      </c>
      <c r="Q3799" t="s">
        <v>8268</v>
      </c>
      <c r="R3799" s="5">
        <f>Table1[[#This Row],[pledged]]/D3799</f>
        <v>0</v>
      </c>
      <c r="S3799" s="6">
        <f>IFERROR(Table1[[#This Row],[pledged]]/Table1[[#This Row],[backers_count]],0)</f>
        <v>0</v>
      </c>
      <c r="T3799" s="5" t="s">
        <v>8310</v>
      </c>
      <c r="U3799" s="5" t="s">
        <v>8314</v>
      </c>
    </row>
    <row r="3800" spans="1:21" ht="45" x14ac:dyDescent="0.2">
      <c r="A3800">
        <v>229</v>
      </c>
      <c r="B3800" s="3" t="s">
        <v>231</v>
      </c>
      <c r="C3800" s="3" t="s">
        <v>4339</v>
      </c>
      <c r="D3800">
        <v>3000</v>
      </c>
      <c r="E3800">
        <v>0</v>
      </c>
      <c r="F3800" t="s">
        <v>8221</v>
      </c>
      <c r="G3800" t="s">
        <v>8236</v>
      </c>
      <c r="H3800" t="s">
        <v>8249</v>
      </c>
      <c r="I3800">
        <v>1455402297</v>
      </c>
      <c r="J3800" s="14" t="str">
        <f>TEXT(((Table1[[#This Row],[deadline]]/60/60)/24)+DATE(1970,1,1),"mmm")</f>
        <v>Feb</v>
      </c>
      <c r="K3800" s="14" t="str">
        <f>TEXT(((Table1[[#This Row],[deadline]]/60/60)/24)+DATE(1970,1,1),"yyyy")</f>
        <v>2016</v>
      </c>
      <c r="L3800">
        <v>1452810297</v>
      </c>
      <c r="M3800" s="13">
        <f>((Table1[[#This Row],[launched_at]]/60/60)/24)+DATE(1970,1,1)+(-5/24)</f>
        <v>42383.725659722222</v>
      </c>
      <c r="N3800" t="b">
        <v>0</v>
      </c>
      <c r="O3800">
        <v>0</v>
      </c>
      <c r="P3800" t="b">
        <v>0</v>
      </c>
      <c r="Q3800" t="s">
        <v>8268</v>
      </c>
      <c r="R3800" s="5">
        <f>Table1[[#This Row],[pledged]]/D3800</f>
        <v>0</v>
      </c>
      <c r="S3800" s="6">
        <f>IFERROR(Table1[[#This Row],[pledged]]/Table1[[#This Row],[backers_count]],0)</f>
        <v>0</v>
      </c>
      <c r="T3800" s="5" t="s">
        <v>8310</v>
      </c>
      <c r="U3800" s="5" t="s">
        <v>8314</v>
      </c>
    </row>
    <row r="3801" spans="1:21" ht="45" x14ac:dyDescent="0.2">
      <c r="A3801">
        <v>231</v>
      </c>
      <c r="B3801" s="3" t="s">
        <v>233</v>
      </c>
      <c r="C3801" s="3" t="s">
        <v>4341</v>
      </c>
      <c r="D3801">
        <v>1500000</v>
      </c>
      <c r="E3801">
        <v>0</v>
      </c>
      <c r="F3801" t="s">
        <v>8221</v>
      </c>
      <c r="G3801" t="s">
        <v>8224</v>
      </c>
      <c r="H3801" t="s">
        <v>8246</v>
      </c>
      <c r="I3801">
        <v>1451775651</v>
      </c>
      <c r="J3801" s="14" t="str">
        <f>TEXT(((Table1[[#This Row],[deadline]]/60/60)/24)+DATE(1970,1,1),"mmm")</f>
        <v>Jan</v>
      </c>
      <c r="K3801" s="14" t="str">
        <f>TEXT(((Table1[[#This Row],[deadline]]/60/60)/24)+DATE(1970,1,1),"yyyy")</f>
        <v>2016</v>
      </c>
      <c r="L3801">
        <v>1449183651</v>
      </c>
      <c r="M3801" s="13">
        <f>((Table1[[#This Row],[launched_at]]/60/60)/24)+DATE(1970,1,1)+(-5/24)</f>
        <v>42341.750590277778</v>
      </c>
      <c r="N3801" t="b">
        <v>0</v>
      </c>
      <c r="O3801">
        <v>0</v>
      </c>
      <c r="P3801" t="b">
        <v>0</v>
      </c>
      <c r="Q3801" t="s">
        <v>8268</v>
      </c>
      <c r="R3801" s="5">
        <f>Table1[[#This Row],[pledged]]/D3801</f>
        <v>0</v>
      </c>
      <c r="S3801" s="6">
        <f>IFERROR(Table1[[#This Row],[pledged]]/Table1[[#This Row],[backers_count]],0)</f>
        <v>0</v>
      </c>
      <c r="T3801" s="5" t="s">
        <v>8310</v>
      </c>
      <c r="U3801" s="5" t="s">
        <v>8314</v>
      </c>
    </row>
    <row r="3802" spans="1:21" ht="45" x14ac:dyDescent="0.2">
      <c r="A3802">
        <v>233</v>
      </c>
      <c r="B3802" s="3" t="s">
        <v>235</v>
      </c>
      <c r="C3802" s="3" t="s">
        <v>4343</v>
      </c>
      <c r="D3802">
        <v>350000</v>
      </c>
      <c r="E3802">
        <v>0</v>
      </c>
      <c r="F3802" t="s">
        <v>8221</v>
      </c>
      <c r="G3802" t="s">
        <v>8224</v>
      </c>
      <c r="H3802" t="s">
        <v>8246</v>
      </c>
      <c r="I3802">
        <v>1475185972</v>
      </c>
      <c r="J3802" s="14" t="str">
        <f>TEXT(((Table1[[#This Row],[deadline]]/60/60)/24)+DATE(1970,1,1),"mmm")</f>
        <v>Sep</v>
      </c>
      <c r="K3802" s="14" t="str">
        <f>TEXT(((Table1[[#This Row],[deadline]]/60/60)/24)+DATE(1970,1,1),"yyyy")</f>
        <v>2016</v>
      </c>
      <c r="L3802">
        <v>1472593972</v>
      </c>
      <c r="M3802" s="13">
        <f>((Table1[[#This Row],[launched_at]]/60/60)/24)+DATE(1970,1,1)+(-5/24)</f>
        <v>42612.703379629624</v>
      </c>
      <c r="N3802" t="b">
        <v>0</v>
      </c>
      <c r="O3802">
        <v>0</v>
      </c>
      <c r="P3802" t="b">
        <v>0</v>
      </c>
      <c r="Q3802" t="s">
        <v>8268</v>
      </c>
      <c r="R3802" s="5">
        <f>Table1[[#This Row],[pledged]]/D3802</f>
        <v>0</v>
      </c>
      <c r="S3802" s="6">
        <f>IFERROR(Table1[[#This Row],[pledged]]/Table1[[#This Row],[backers_count]],0)</f>
        <v>0</v>
      </c>
      <c r="T3802" s="5" t="s">
        <v>8310</v>
      </c>
      <c r="U3802" s="5" t="s">
        <v>8314</v>
      </c>
    </row>
    <row r="3803" spans="1:21" ht="30" x14ac:dyDescent="0.2">
      <c r="A3803">
        <v>235</v>
      </c>
      <c r="B3803" s="3" t="s">
        <v>237</v>
      </c>
      <c r="C3803" s="3" t="s">
        <v>4345</v>
      </c>
      <c r="D3803">
        <v>10000</v>
      </c>
      <c r="E3803">
        <v>0</v>
      </c>
      <c r="F3803" t="s">
        <v>8221</v>
      </c>
      <c r="G3803" t="s">
        <v>8224</v>
      </c>
      <c r="H3803" t="s">
        <v>8246</v>
      </c>
      <c r="I3803">
        <v>1436478497</v>
      </c>
      <c r="J3803" s="14" t="str">
        <f>TEXT(((Table1[[#This Row],[deadline]]/60/60)/24)+DATE(1970,1,1),"mmm")</f>
        <v>Jul</v>
      </c>
      <c r="K3803" s="14" t="str">
        <f>TEXT(((Table1[[#This Row],[deadline]]/60/60)/24)+DATE(1970,1,1),"yyyy")</f>
        <v>2015</v>
      </c>
      <c r="L3803">
        <v>1433886497</v>
      </c>
      <c r="M3803" s="13">
        <f>((Table1[[#This Row],[launched_at]]/60/60)/24)+DATE(1970,1,1)+(-5/24)</f>
        <v>42164.700196759259</v>
      </c>
      <c r="N3803" t="b">
        <v>0</v>
      </c>
      <c r="O3803">
        <v>0</v>
      </c>
      <c r="P3803" t="b">
        <v>0</v>
      </c>
      <c r="Q3803" t="s">
        <v>8268</v>
      </c>
      <c r="R3803" s="5">
        <f>Table1[[#This Row],[pledged]]/D3803</f>
        <v>0</v>
      </c>
      <c r="S3803" s="6">
        <f>IFERROR(Table1[[#This Row],[pledged]]/Table1[[#This Row],[backers_count]],0)</f>
        <v>0</v>
      </c>
      <c r="T3803" s="5" t="s">
        <v>8310</v>
      </c>
      <c r="U3803" s="5" t="s">
        <v>8314</v>
      </c>
    </row>
    <row r="3804" spans="1:21" ht="45" x14ac:dyDescent="0.2">
      <c r="A3804">
        <v>236</v>
      </c>
      <c r="B3804" s="3" t="s">
        <v>238</v>
      </c>
      <c r="C3804" s="3" t="s">
        <v>4346</v>
      </c>
      <c r="D3804">
        <v>150000</v>
      </c>
      <c r="E3804">
        <v>0</v>
      </c>
      <c r="F3804" t="s">
        <v>8221</v>
      </c>
      <c r="G3804" t="s">
        <v>8224</v>
      </c>
      <c r="H3804" t="s">
        <v>8246</v>
      </c>
      <c r="I3804">
        <v>1451952000</v>
      </c>
      <c r="J3804" s="14" t="str">
        <f>TEXT(((Table1[[#This Row],[deadline]]/60/60)/24)+DATE(1970,1,1),"mmm")</f>
        <v>Jan</v>
      </c>
      <c r="K3804" s="14" t="str">
        <f>TEXT(((Table1[[#This Row],[deadline]]/60/60)/24)+DATE(1970,1,1),"yyyy")</f>
        <v>2016</v>
      </c>
      <c r="L3804">
        <v>1447380099</v>
      </c>
      <c r="M3804" s="13">
        <f>((Table1[[#This Row],[launched_at]]/60/60)/24)+DATE(1970,1,1)+(-5/24)</f>
        <v>42320.876145833325</v>
      </c>
      <c r="N3804" t="b">
        <v>0</v>
      </c>
      <c r="O3804">
        <v>0</v>
      </c>
      <c r="P3804" t="b">
        <v>0</v>
      </c>
      <c r="Q3804" t="s">
        <v>8268</v>
      </c>
      <c r="R3804" s="5">
        <f>Table1[[#This Row],[pledged]]/D3804</f>
        <v>0</v>
      </c>
      <c r="S3804" s="6">
        <f>IFERROR(Table1[[#This Row],[pledged]]/Table1[[#This Row],[backers_count]],0)</f>
        <v>0</v>
      </c>
      <c r="T3804" s="5" t="s">
        <v>8310</v>
      </c>
      <c r="U3804" s="5" t="s">
        <v>8314</v>
      </c>
    </row>
    <row r="3805" spans="1:21" ht="45" x14ac:dyDescent="0.2">
      <c r="A3805">
        <v>238</v>
      </c>
      <c r="B3805" s="3" t="s">
        <v>240</v>
      </c>
      <c r="C3805" s="3" t="s">
        <v>4348</v>
      </c>
      <c r="D3805">
        <v>26000</v>
      </c>
      <c r="E3805">
        <v>0</v>
      </c>
      <c r="F3805" t="s">
        <v>8221</v>
      </c>
      <c r="G3805" t="s">
        <v>8224</v>
      </c>
      <c r="H3805" t="s">
        <v>8246</v>
      </c>
      <c r="I3805">
        <v>1483088400</v>
      </c>
      <c r="J3805" s="14" t="str">
        <f>TEXT(((Table1[[#This Row],[deadline]]/60/60)/24)+DATE(1970,1,1),"mmm")</f>
        <v>Dec</v>
      </c>
      <c r="K3805" s="14" t="str">
        <f>TEXT(((Table1[[#This Row],[deadline]]/60/60)/24)+DATE(1970,1,1),"yyyy")</f>
        <v>2016</v>
      </c>
      <c r="L3805">
        <v>1481324760</v>
      </c>
      <c r="M3805" s="13">
        <f>((Table1[[#This Row],[launched_at]]/60/60)/24)+DATE(1970,1,1)+(-5/24)</f>
        <v>42713.754166666658</v>
      </c>
      <c r="N3805" t="b">
        <v>0</v>
      </c>
      <c r="O3805">
        <v>0</v>
      </c>
      <c r="P3805" t="b">
        <v>0</v>
      </c>
      <c r="Q3805" t="s">
        <v>8268</v>
      </c>
      <c r="R3805" s="5">
        <f>Table1[[#This Row],[pledged]]/D3805</f>
        <v>0</v>
      </c>
      <c r="S3805" s="6">
        <f>IFERROR(Table1[[#This Row],[pledged]]/Table1[[#This Row],[backers_count]],0)</f>
        <v>0</v>
      </c>
      <c r="T3805" s="5" t="s">
        <v>8310</v>
      </c>
      <c r="U3805" s="5" t="s">
        <v>8314</v>
      </c>
    </row>
    <row r="3806" spans="1:21" ht="45" x14ac:dyDescent="0.2">
      <c r="A3806">
        <v>427</v>
      </c>
      <c r="B3806" s="3" t="s">
        <v>428</v>
      </c>
      <c r="C3806" s="3" t="s">
        <v>4537</v>
      </c>
      <c r="D3806">
        <v>6500</v>
      </c>
      <c r="E3806">
        <v>0</v>
      </c>
      <c r="F3806" t="s">
        <v>8221</v>
      </c>
      <c r="G3806" t="s">
        <v>8224</v>
      </c>
      <c r="H3806" t="s">
        <v>8246</v>
      </c>
      <c r="I3806">
        <v>1445540340</v>
      </c>
      <c r="J3806" s="14" t="str">
        <f>TEXT(((Table1[[#This Row],[deadline]]/60/60)/24)+DATE(1970,1,1),"mmm")</f>
        <v>Oct</v>
      </c>
      <c r="K3806" s="14" t="str">
        <f>TEXT(((Table1[[#This Row],[deadline]]/60/60)/24)+DATE(1970,1,1),"yyyy")</f>
        <v>2015</v>
      </c>
      <c r="L3806">
        <v>1444340940</v>
      </c>
      <c r="M3806" s="13">
        <f>((Table1[[#This Row],[launched_at]]/60/60)/24)+DATE(1970,1,1)+(-5/24)</f>
        <v>42285.700694444437</v>
      </c>
      <c r="N3806" t="b">
        <v>0</v>
      </c>
      <c r="O3806">
        <v>0</v>
      </c>
      <c r="P3806" t="b">
        <v>0</v>
      </c>
      <c r="Q3806" t="s">
        <v>8270</v>
      </c>
      <c r="R3806" s="5">
        <f>Table1[[#This Row],[pledged]]/D3806</f>
        <v>0</v>
      </c>
      <c r="S3806" s="6">
        <f>IFERROR(Table1[[#This Row],[pledged]]/Table1[[#This Row],[backers_count]],0)</f>
        <v>0</v>
      </c>
      <c r="T3806" s="5" t="s">
        <v>8310</v>
      </c>
      <c r="U3806" s="5" t="s">
        <v>8316</v>
      </c>
    </row>
    <row r="3807" spans="1:21" ht="60" x14ac:dyDescent="0.2">
      <c r="A3807">
        <v>429</v>
      </c>
      <c r="B3807" s="3" t="s">
        <v>430</v>
      </c>
      <c r="C3807" s="3" t="s">
        <v>4539</v>
      </c>
      <c r="D3807">
        <v>5000</v>
      </c>
      <c r="E3807">
        <v>0</v>
      </c>
      <c r="F3807" t="s">
        <v>8221</v>
      </c>
      <c r="G3807" t="s">
        <v>8224</v>
      </c>
      <c r="H3807" t="s">
        <v>8246</v>
      </c>
      <c r="I3807">
        <v>1259297940</v>
      </c>
      <c r="J3807" s="14" t="str">
        <f>TEXT(((Table1[[#This Row],[deadline]]/60/60)/24)+DATE(1970,1,1),"mmm")</f>
        <v>Nov</v>
      </c>
      <c r="K3807" s="14" t="str">
        <f>TEXT(((Table1[[#This Row],[deadline]]/60/60)/24)+DATE(1970,1,1),"yyyy")</f>
        <v>2009</v>
      </c>
      <c r="L3807">
        <v>1252964282</v>
      </c>
      <c r="M3807" s="13">
        <f>((Table1[[#This Row],[launched_at]]/60/60)/24)+DATE(1970,1,1)+(-5/24)</f>
        <v>40070.693078703705</v>
      </c>
      <c r="N3807" t="b">
        <v>0</v>
      </c>
      <c r="O3807">
        <v>0</v>
      </c>
      <c r="P3807" t="b">
        <v>0</v>
      </c>
      <c r="Q3807" t="s">
        <v>8270</v>
      </c>
      <c r="R3807" s="5">
        <f>Table1[[#This Row],[pledged]]/D3807</f>
        <v>0</v>
      </c>
      <c r="S3807" s="6">
        <f>IFERROR(Table1[[#This Row],[pledged]]/Table1[[#This Row],[backers_count]],0)</f>
        <v>0</v>
      </c>
      <c r="T3807" s="5" t="s">
        <v>8310</v>
      </c>
      <c r="U3807" s="5" t="s">
        <v>8316</v>
      </c>
    </row>
    <row r="3808" spans="1:21" ht="60" x14ac:dyDescent="0.2">
      <c r="A3808">
        <v>433</v>
      </c>
      <c r="B3808" s="3" t="s">
        <v>434</v>
      </c>
      <c r="C3808" s="3" t="s">
        <v>4543</v>
      </c>
      <c r="D3808">
        <v>3000</v>
      </c>
      <c r="E3808">
        <v>0</v>
      </c>
      <c r="F3808" t="s">
        <v>8221</v>
      </c>
      <c r="G3808" t="s">
        <v>8224</v>
      </c>
      <c r="H3808" t="s">
        <v>8246</v>
      </c>
      <c r="I3808">
        <v>1444576022</v>
      </c>
      <c r="J3808" s="14" t="str">
        <f>TEXT(((Table1[[#This Row],[deadline]]/60/60)/24)+DATE(1970,1,1),"mmm")</f>
        <v>Oct</v>
      </c>
      <c r="K3808" s="14" t="str">
        <f>TEXT(((Table1[[#This Row],[deadline]]/60/60)/24)+DATE(1970,1,1),"yyyy")</f>
        <v>2015</v>
      </c>
      <c r="L3808">
        <v>1439392022</v>
      </c>
      <c r="M3808" s="13">
        <f>((Table1[[#This Row],[launched_at]]/60/60)/24)+DATE(1970,1,1)+(-5/24)</f>
        <v>42228.42155092593</v>
      </c>
      <c r="N3808" t="b">
        <v>0</v>
      </c>
      <c r="O3808">
        <v>0</v>
      </c>
      <c r="P3808" t="b">
        <v>0</v>
      </c>
      <c r="Q3808" t="s">
        <v>8270</v>
      </c>
      <c r="R3808" s="5">
        <f>Table1[[#This Row],[pledged]]/D3808</f>
        <v>0</v>
      </c>
      <c r="S3808" s="6">
        <f>IFERROR(Table1[[#This Row],[pledged]]/Table1[[#This Row],[backers_count]],0)</f>
        <v>0</v>
      </c>
      <c r="T3808" s="5" t="s">
        <v>8310</v>
      </c>
      <c r="U3808" s="5" t="s">
        <v>8316</v>
      </c>
    </row>
    <row r="3809" spans="1:21" ht="45" x14ac:dyDescent="0.2">
      <c r="A3809">
        <v>436</v>
      </c>
      <c r="B3809" s="3" t="s">
        <v>437</v>
      </c>
      <c r="C3809" s="3" t="s">
        <v>4546</v>
      </c>
      <c r="D3809">
        <v>1000</v>
      </c>
      <c r="E3809">
        <v>0</v>
      </c>
      <c r="F3809" t="s">
        <v>8221</v>
      </c>
      <c r="G3809" t="s">
        <v>8224</v>
      </c>
      <c r="H3809" t="s">
        <v>8246</v>
      </c>
      <c r="I3809">
        <v>1375260113</v>
      </c>
      <c r="J3809" s="14" t="str">
        <f>TEXT(((Table1[[#This Row],[deadline]]/60/60)/24)+DATE(1970,1,1),"mmm")</f>
        <v>Jul</v>
      </c>
      <c r="K3809" s="14" t="str">
        <f>TEXT(((Table1[[#This Row],[deadline]]/60/60)/24)+DATE(1970,1,1),"yyyy")</f>
        <v>2013</v>
      </c>
      <c r="L3809">
        <v>1372668113</v>
      </c>
      <c r="M3809" s="13">
        <f>((Table1[[#This Row],[launched_at]]/60/60)/24)+DATE(1970,1,1)+(-5/24)</f>
        <v>41456.154085648144</v>
      </c>
      <c r="N3809" t="b">
        <v>0</v>
      </c>
      <c r="O3809">
        <v>0</v>
      </c>
      <c r="P3809" t="b">
        <v>0</v>
      </c>
      <c r="Q3809" t="s">
        <v>8270</v>
      </c>
      <c r="R3809" s="5">
        <f>Table1[[#This Row],[pledged]]/D3809</f>
        <v>0</v>
      </c>
      <c r="S3809" s="6">
        <f>IFERROR(Table1[[#This Row],[pledged]]/Table1[[#This Row],[backers_count]],0)</f>
        <v>0</v>
      </c>
      <c r="T3809" s="5" t="s">
        <v>8310</v>
      </c>
      <c r="U3809" s="5" t="s">
        <v>8316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 t="str">
        <f>TEXT(((Table1[[#This Row],[deadline]]/60/60)/24)+DATE(1970,1,1),"mmm")</f>
        <v>Apr</v>
      </c>
      <c r="K3810" s="14" t="str">
        <f>TEXT(((Table1[[#This Row],[deadline]]/60/60)/24)+DATE(1970,1,1),"yyyy")</f>
        <v>2015</v>
      </c>
      <c r="L3810">
        <v>1424775219</v>
      </c>
      <c r="M3810">
        <f>((Table1[[#This Row],[launched_at]]/60/60)/24)+DATE(1970,1,1)+(-5/24)</f>
        <v>42059.24559027778</v>
      </c>
      <c r="N3810" t="b">
        <v>0</v>
      </c>
      <c r="O3810">
        <v>24</v>
      </c>
      <c r="P3810" t="b">
        <v>1</v>
      </c>
      <c r="Q3810" t="s">
        <v>8271</v>
      </c>
      <c r="R3810" s="5">
        <f>Table1[[#This Row],[pledged]]/D3810</f>
        <v>1</v>
      </c>
      <c r="S3810" s="6">
        <f>IFERROR(Table1[[#This Row],[pledged]]/Table1[[#This Row],[backers_count]],0)</f>
        <v>41.666666666666664</v>
      </c>
      <c r="T3810" s="5" t="s">
        <v>8317</v>
      </c>
      <c r="U3810" s="5" t="s">
        <v>8318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 t="str">
        <f>TEXT(((Table1[[#This Row],[deadline]]/60/60)/24)+DATE(1970,1,1),"mmm")</f>
        <v>Jul</v>
      </c>
      <c r="K3811" s="14" t="str">
        <f>TEXT(((Table1[[#This Row],[deadline]]/60/60)/24)+DATE(1970,1,1),"yyyy")</f>
        <v>2014</v>
      </c>
      <c r="L3811">
        <v>1402403907</v>
      </c>
      <c r="M3811">
        <f>((Table1[[#This Row],[launched_at]]/60/60)/24)+DATE(1970,1,1)+(-5/24)</f>
        <v>41800.318368055552</v>
      </c>
      <c r="N3811" t="b">
        <v>0</v>
      </c>
      <c r="O3811">
        <v>38</v>
      </c>
      <c r="P3811" t="b">
        <v>1</v>
      </c>
      <c r="Q3811" t="s">
        <v>8271</v>
      </c>
      <c r="R3811" s="5">
        <f>Table1[[#This Row],[pledged]]/D3811</f>
        <v>1.0125</v>
      </c>
      <c r="S3811" s="6">
        <f>IFERROR(Table1[[#This Row],[pledged]]/Table1[[#This Row],[backers_count]],0)</f>
        <v>53.289473684210527</v>
      </c>
      <c r="T3811" s="5" t="s">
        <v>8317</v>
      </c>
      <c r="U3811" s="5" t="s">
        <v>8318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 t="str">
        <f>TEXT(((Table1[[#This Row],[deadline]]/60/60)/24)+DATE(1970,1,1),"mmm")</f>
        <v>Mar</v>
      </c>
      <c r="K3812" s="14" t="str">
        <f>TEXT(((Table1[[#This Row],[deadline]]/60/60)/24)+DATE(1970,1,1),"yyyy")</f>
        <v>2015</v>
      </c>
      <c r="L3812">
        <v>1424377358</v>
      </c>
      <c r="M3812">
        <f>((Table1[[#This Row],[launched_at]]/60/60)/24)+DATE(1970,1,1)+(-5/24)</f>
        <v>42054.640717592592</v>
      </c>
      <c r="N3812" t="b">
        <v>0</v>
      </c>
      <c r="O3812">
        <v>26</v>
      </c>
      <c r="P3812" t="b">
        <v>1</v>
      </c>
      <c r="Q3812" t="s">
        <v>8271</v>
      </c>
      <c r="R3812" s="5">
        <f>Table1[[#This Row],[pledged]]/D3812</f>
        <v>1.2173333333333334</v>
      </c>
      <c r="S3812" s="6">
        <f>IFERROR(Table1[[#This Row],[pledged]]/Table1[[#This Row],[backers_count]],0)</f>
        <v>70.230769230769226</v>
      </c>
      <c r="T3812" s="5" t="s">
        <v>8317</v>
      </c>
      <c r="U3812" s="5" t="s">
        <v>8318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 t="str">
        <f>TEXT(((Table1[[#This Row],[deadline]]/60/60)/24)+DATE(1970,1,1),"mmm")</f>
        <v>May</v>
      </c>
      <c r="K3813" s="14" t="str">
        <f>TEXT(((Table1[[#This Row],[deadline]]/60/60)/24)+DATE(1970,1,1),"yyyy")</f>
        <v>2016</v>
      </c>
      <c r="L3813">
        <v>1461769373</v>
      </c>
      <c r="M3813">
        <f>((Table1[[#This Row],[launched_at]]/60/60)/24)+DATE(1970,1,1)+(-5/24)</f>
        <v>42487.418668981474</v>
      </c>
      <c r="N3813" t="b">
        <v>0</v>
      </c>
      <c r="O3813">
        <v>19</v>
      </c>
      <c r="P3813" t="b">
        <v>1</v>
      </c>
      <c r="Q3813" t="s">
        <v>8271</v>
      </c>
      <c r="R3813" s="5">
        <f>Table1[[#This Row],[pledged]]/D3813</f>
        <v>3.3</v>
      </c>
      <c r="S3813" s="6">
        <f>IFERROR(Table1[[#This Row],[pledged]]/Table1[[#This Row],[backers_count]],0)</f>
        <v>43.421052631578945</v>
      </c>
      <c r="T3813" s="5" t="s">
        <v>8317</v>
      </c>
      <c r="U3813" s="5" t="s">
        <v>8318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 t="str">
        <f>TEXT(((Table1[[#This Row],[deadline]]/60/60)/24)+DATE(1970,1,1),"mmm")</f>
        <v>Jun</v>
      </c>
      <c r="K3814" s="14" t="str">
        <f>TEXT(((Table1[[#This Row],[deadline]]/60/60)/24)+DATE(1970,1,1),"yyyy")</f>
        <v>2015</v>
      </c>
      <c r="L3814">
        <v>1429120908</v>
      </c>
      <c r="M3814">
        <f>((Table1[[#This Row],[launched_at]]/60/60)/24)+DATE(1970,1,1)+(-5/24)</f>
        <v>42109.542916666665</v>
      </c>
      <c r="N3814" t="b">
        <v>0</v>
      </c>
      <c r="O3814">
        <v>11</v>
      </c>
      <c r="P3814" t="b">
        <v>1</v>
      </c>
      <c r="Q3814" t="s">
        <v>8271</v>
      </c>
      <c r="R3814" s="5">
        <f>Table1[[#This Row],[pledged]]/D3814</f>
        <v>1.0954999999999999</v>
      </c>
      <c r="S3814" s="6">
        <f>IFERROR(Table1[[#This Row],[pledged]]/Table1[[#This Row],[backers_count]],0)</f>
        <v>199.18181818181819</v>
      </c>
      <c r="T3814" s="5" t="s">
        <v>8317</v>
      </c>
      <c r="U3814" s="5" t="s">
        <v>8318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 t="str">
        <f>TEXT(((Table1[[#This Row],[deadline]]/60/60)/24)+DATE(1970,1,1),"mmm")</f>
        <v>Jun</v>
      </c>
      <c r="K3815" s="14" t="str">
        <f>TEXT(((Table1[[#This Row],[deadline]]/60/60)/24)+DATE(1970,1,1),"yyyy")</f>
        <v>2016</v>
      </c>
      <c r="L3815">
        <v>1462603021</v>
      </c>
      <c r="M3815">
        <f>((Table1[[#This Row],[launched_at]]/60/60)/24)+DATE(1970,1,1)+(-5/24)</f>
        <v>42497.067372685182</v>
      </c>
      <c r="N3815" t="b">
        <v>0</v>
      </c>
      <c r="O3815">
        <v>27</v>
      </c>
      <c r="P3815" t="b">
        <v>1</v>
      </c>
      <c r="Q3815" t="s">
        <v>8271</v>
      </c>
      <c r="R3815" s="5">
        <f>Table1[[#This Row],[pledged]]/D3815</f>
        <v>1.0095190476190474</v>
      </c>
      <c r="S3815" s="6">
        <f>IFERROR(Table1[[#This Row],[pledged]]/Table1[[#This Row],[backers_count]],0)</f>
        <v>78.518148148148143</v>
      </c>
      <c r="T3815" s="5" t="s">
        <v>8317</v>
      </c>
      <c r="U3815" s="5" t="s">
        <v>8318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 t="str">
        <f>TEXT(((Table1[[#This Row],[deadline]]/60/60)/24)+DATE(1970,1,1),"mmm")</f>
        <v>Apr</v>
      </c>
      <c r="K3816" s="14" t="str">
        <f>TEXT(((Table1[[#This Row],[deadline]]/60/60)/24)+DATE(1970,1,1),"yyyy")</f>
        <v>2015</v>
      </c>
      <c r="L3816">
        <v>1424727712</v>
      </c>
      <c r="M3816">
        <f>((Table1[[#This Row],[launched_at]]/60/60)/24)+DATE(1970,1,1)+(-5/24)</f>
        <v>42058.695740740739</v>
      </c>
      <c r="N3816" t="b">
        <v>0</v>
      </c>
      <c r="O3816">
        <v>34</v>
      </c>
      <c r="P3816" t="b">
        <v>1</v>
      </c>
      <c r="Q3816" t="s">
        <v>8271</v>
      </c>
      <c r="R3816" s="5">
        <f>Table1[[#This Row],[pledged]]/D3816</f>
        <v>1.4013333333333333</v>
      </c>
      <c r="S3816" s="6">
        <f>IFERROR(Table1[[#This Row],[pledged]]/Table1[[#This Row],[backers_count]],0)</f>
        <v>61.823529411764703</v>
      </c>
      <c r="T3816" s="5" t="s">
        <v>8317</v>
      </c>
      <c r="U3816" s="5" t="s">
        <v>8318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 t="str">
        <f>TEXT(((Table1[[#This Row],[deadline]]/60/60)/24)+DATE(1970,1,1),"mmm")</f>
        <v>Aug</v>
      </c>
      <c r="K3817" s="14" t="str">
        <f>TEXT(((Table1[[#This Row],[deadline]]/60/60)/24)+DATE(1970,1,1),"yyyy")</f>
        <v>2015</v>
      </c>
      <c r="L3817">
        <v>1437545657</v>
      </c>
      <c r="M3817">
        <f>((Table1[[#This Row],[launched_at]]/60/60)/24)+DATE(1970,1,1)+(-5/24)</f>
        <v>42207.051585648143</v>
      </c>
      <c r="N3817" t="b">
        <v>0</v>
      </c>
      <c r="O3817">
        <v>20</v>
      </c>
      <c r="P3817" t="b">
        <v>1</v>
      </c>
      <c r="Q3817" t="s">
        <v>8271</v>
      </c>
      <c r="R3817" s="5">
        <f>Table1[[#This Row],[pledged]]/D3817</f>
        <v>1.0000100000000001</v>
      </c>
      <c r="S3817" s="6">
        <f>IFERROR(Table1[[#This Row],[pledged]]/Table1[[#This Row],[backers_count]],0)</f>
        <v>50.000500000000002</v>
      </c>
      <c r="T3817" s="5" t="s">
        <v>8317</v>
      </c>
      <c r="U3817" s="5" t="s">
        <v>8318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 t="str">
        <f>TEXT(((Table1[[#This Row],[deadline]]/60/60)/24)+DATE(1970,1,1),"mmm")</f>
        <v>Jul</v>
      </c>
      <c r="K3818" s="14" t="str">
        <f>TEXT(((Table1[[#This Row],[deadline]]/60/60)/24)+DATE(1970,1,1),"yyyy")</f>
        <v>2014</v>
      </c>
      <c r="L3818">
        <v>1403022823</v>
      </c>
      <c r="M3818">
        <f>((Table1[[#This Row],[launched_at]]/60/60)/24)+DATE(1970,1,1)+(-5/24)</f>
        <v>41807.481747685182</v>
      </c>
      <c r="N3818" t="b">
        <v>0</v>
      </c>
      <c r="O3818">
        <v>37</v>
      </c>
      <c r="P3818" t="b">
        <v>1</v>
      </c>
      <c r="Q3818" t="s">
        <v>8271</v>
      </c>
      <c r="R3818" s="5">
        <f>Table1[[#This Row],[pledged]]/D3818</f>
        <v>1.19238</v>
      </c>
      <c r="S3818" s="6">
        <f>IFERROR(Table1[[#This Row],[pledged]]/Table1[[#This Row],[backers_count]],0)</f>
        <v>48.339729729729726</v>
      </c>
      <c r="T3818" s="5" t="s">
        <v>8317</v>
      </c>
      <c r="U3818" s="5" t="s">
        <v>8318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 t="str">
        <f>TEXT(((Table1[[#This Row],[deadline]]/60/60)/24)+DATE(1970,1,1),"mmm")</f>
        <v>Oct</v>
      </c>
      <c r="K3819" s="14" t="str">
        <f>TEXT(((Table1[[#This Row],[deadline]]/60/60)/24)+DATE(1970,1,1),"yyyy")</f>
        <v>2015</v>
      </c>
      <c r="L3819">
        <v>1444236216</v>
      </c>
      <c r="M3819">
        <f>((Table1[[#This Row],[launched_at]]/60/60)/24)+DATE(1970,1,1)+(-5/24)</f>
        <v>42284.488611111105</v>
      </c>
      <c r="N3819" t="b">
        <v>0</v>
      </c>
      <c r="O3819">
        <v>20</v>
      </c>
      <c r="P3819" t="b">
        <v>1</v>
      </c>
      <c r="Q3819" t="s">
        <v>8271</v>
      </c>
      <c r="R3819" s="5">
        <f>Table1[[#This Row],[pledged]]/D3819</f>
        <v>1.0725</v>
      </c>
      <c r="S3819" s="6">
        <f>IFERROR(Table1[[#This Row],[pledged]]/Table1[[#This Row],[backers_count]],0)</f>
        <v>107.25</v>
      </c>
      <c r="T3819" s="5" t="s">
        <v>8317</v>
      </c>
      <c r="U3819" s="5" t="s">
        <v>8318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 t="str">
        <f>TEXT(((Table1[[#This Row],[deadline]]/60/60)/24)+DATE(1970,1,1),"mmm")</f>
        <v>Mar</v>
      </c>
      <c r="K3820" s="14" t="str">
        <f>TEXT(((Table1[[#This Row],[deadline]]/60/60)/24)+DATE(1970,1,1),"yyyy")</f>
        <v>2015</v>
      </c>
      <c r="L3820">
        <v>1423599182</v>
      </c>
      <c r="M3820">
        <f>((Table1[[#This Row],[launched_at]]/60/60)/24)+DATE(1970,1,1)+(-5/24)</f>
        <v>42045.634050925924</v>
      </c>
      <c r="N3820" t="b">
        <v>0</v>
      </c>
      <c r="O3820">
        <v>10</v>
      </c>
      <c r="P3820" t="b">
        <v>1</v>
      </c>
      <c r="Q3820" t="s">
        <v>8271</v>
      </c>
      <c r="R3820" s="5">
        <f>Table1[[#This Row],[pledged]]/D3820</f>
        <v>2.2799999999999998</v>
      </c>
      <c r="S3820" s="6">
        <f>IFERROR(Table1[[#This Row],[pledged]]/Table1[[#This Row],[backers_count]],0)</f>
        <v>57</v>
      </c>
      <c r="T3820" s="5" t="s">
        <v>8317</v>
      </c>
      <c r="U3820" s="5" t="s">
        <v>8318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 t="str">
        <f>TEXT(((Table1[[#This Row],[deadline]]/60/60)/24)+DATE(1970,1,1),"mmm")</f>
        <v>Jul</v>
      </c>
      <c r="K3821" s="14" t="str">
        <f>TEXT(((Table1[[#This Row],[deadline]]/60/60)/24)+DATE(1970,1,1),"yyyy")</f>
        <v>2015</v>
      </c>
      <c r="L3821">
        <v>1435554104</v>
      </c>
      <c r="M3821">
        <f>((Table1[[#This Row],[launched_at]]/60/60)/24)+DATE(1970,1,1)+(-5/24)</f>
        <v>42184.001203703701</v>
      </c>
      <c r="N3821" t="b">
        <v>0</v>
      </c>
      <c r="O3821">
        <v>26</v>
      </c>
      <c r="P3821" t="b">
        <v>1</v>
      </c>
      <c r="Q3821" t="s">
        <v>8271</v>
      </c>
      <c r="R3821" s="5">
        <f>Table1[[#This Row],[pledged]]/D3821</f>
        <v>1.0640000000000001</v>
      </c>
      <c r="S3821" s="6">
        <f>IFERROR(Table1[[#This Row],[pledged]]/Table1[[#This Row],[backers_count]],0)</f>
        <v>40.92307692307692</v>
      </c>
      <c r="T3821" s="5" t="s">
        <v>8317</v>
      </c>
      <c r="U3821" s="5" t="s">
        <v>8318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 t="str">
        <f>TEXT(((Table1[[#This Row],[deadline]]/60/60)/24)+DATE(1970,1,1),"mmm")</f>
        <v>Jul</v>
      </c>
      <c r="K3822" s="14" t="str">
        <f>TEXT(((Table1[[#This Row],[deadline]]/60/60)/24)+DATE(1970,1,1),"yyyy")</f>
        <v>2015</v>
      </c>
      <c r="L3822">
        <v>1433518717</v>
      </c>
      <c r="M3822">
        <f>((Table1[[#This Row],[launched_at]]/60/60)/24)+DATE(1970,1,1)+(-5/24)</f>
        <v>42160.443483796298</v>
      </c>
      <c r="N3822" t="b">
        <v>0</v>
      </c>
      <c r="O3822">
        <v>20</v>
      </c>
      <c r="P3822" t="b">
        <v>1</v>
      </c>
      <c r="Q3822" t="s">
        <v>8271</v>
      </c>
      <c r="R3822" s="5">
        <f>Table1[[#This Row],[pledged]]/D3822</f>
        <v>1.4333333333333333</v>
      </c>
      <c r="S3822" s="6">
        <f>IFERROR(Table1[[#This Row],[pledged]]/Table1[[#This Row],[backers_count]],0)</f>
        <v>21.5</v>
      </c>
      <c r="T3822" s="5" t="s">
        <v>8317</v>
      </c>
      <c r="U3822" s="5" t="s">
        <v>8318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 t="str">
        <f>TEXT(((Table1[[#This Row],[deadline]]/60/60)/24)+DATE(1970,1,1),"mmm")</f>
        <v>Jan</v>
      </c>
      <c r="K3823" s="14" t="str">
        <f>TEXT(((Table1[[#This Row],[deadline]]/60/60)/24)+DATE(1970,1,1),"yyyy")</f>
        <v>2016</v>
      </c>
      <c r="L3823">
        <v>1449116407</v>
      </c>
      <c r="M3823">
        <f>((Table1[[#This Row],[launched_at]]/60/60)/24)+DATE(1970,1,1)+(-5/24)</f>
        <v>42340.972303240742</v>
      </c>
      <c r="N3823" t="b">
        <v>0</v>
      </c>
      <c r="O3823">
        <v>46</v>
      </c>
      <c r="P3823" t="b">
        <v>1</v>
      </c>
      <c r="Q3823" t="s">
        <v>8271</v>
      </c>
      <c r="R3823" s="5">
        <f>Table1[[#This Row],[pledged]]/D3823</f>
        <v>1.0454285714285714</v>
      </c>
      <c r="S3823" s="6">
        <f>IFERROR(Table1[[#This Row],[pledged]]/Table1[[#This Row],[backers_count]],0)</f>
        <v>79.543478260869563</v>
      </c>
      <c r="T3823" s="5" t="s">
        <v>8317</v>
      </c>
      <c r="U3823" s="5" t="s">
        <v>8318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 t="str">
        <f>TEXT(((Table1[[#This Row],[deadline]]/60/60)/24)+DATE(1970,1,1),"mmm")</f>
        <v>Jan</v>
      </c>
      <c r="K3824" s="14" t="str">
        <f>TEXT(((Table1[[#This Row],[deadline]]/60/60)/24)+DATE(1970,1,1),"yyyy")</f>
        <v>2016</v>
      </c>
      <c r="L3824">
        <v>1448136417</v>
      </c>
      <c r="M3824">
        <f>((Table1[[#This Row],[launched_at]]/60/60)/24)+DATE(1970,1,1)+(-5/24)</f>
        <v>42329.629826388882</v>
      </c>
      <c r="N3824" t="b">
        <v>0</v>
      </c>
      <c r="O3824">
        <v>76</v>
      </c>
      <c r="P3824" t="b">
        <v>1</v>
      </c>
      <c r="Q3824" t="s">
        <v>8271</v>
      </c>
      <c r="R3824" s="5">
        <f>Table1[[#This Row],[pledged]]/D3824</f>
        <v>1.1002000000000001</v>
      </c>
      <c r="S3824" s="6">
        <f>IFERROR(Table1[[#This Row],[pledged]]/Table1[[#This Row],[backers_count]],0)</f>
        <v>72.381578947368425</v>
      </c>
      <c r="T3824" s="5" t="s">
        <v>8317</v>
      </c>
      <c r="U3824" s="5" t="s">
        <v>8318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 t="str">
        <f>TEXT(((Table1[[#This Row],[deadline]]/60/60)/24)+DATE(1970,1,1),"mmm")</f>
        <v>Jul</v>
      </c>
      <c r="K3825" s="14" t="str">
        <f>TEXT(((Table1[[#This Row],[deadline]]/60/60)/24)+DATE(1970,1,1),"yyyy")</f>
        <v>2015</v>
      </c>
      <c r="L3825">
        <v>1434405044</v>
      </c>
      <c r="M3825">
        <f>((Table1[[#This Row],[launched_at]]/60/60)/24)+DATE(1970,1,1)+(-5/24)</f>
        <v>42170.701898148145</v>
      </c>
      <c r="N3825" t="b">
        <v>0</v>
      </c>
      <c r="O3825">
        <v>41</v>
      </c>
      <c r="P3825" t="b">
        <v>1</v>
      </c>
      <c r="Q3825" t="s">
        <v>8271</v>
      </c>
      <c r="R3825" s="5">
        <f>Table1[[#This Row],[pledged]]/D3825</f>
        <v>1.06</v>
      </c>
      <c r="S3825" s="6">
        <f>IFERROR(Table1[[#This Row],[pledged]]/Table1[[#This Row],[backers_count]],0)</f>
        <v>64.634146341463421</v>
      </c>
      <c r="T3825" s="5" t="s">
        <v>8317</v>
      </c>
      <c r="U3825" s="5" t="s">
        <v>8318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 t="str">
        <f>TEXT(((Table1[[#This Row],[deadline]]/60/60)/24)+DATE(1970,1,1),"mmm")</f>
        <v>Aug</v>
      </c>
      <c r="K3826" s="14" t="str">
        <f>TEXT(((Table1[[#This Row],[deadline]]/60/60)/24)+DATE(1970,1,1),"yyyy")</f>
        <v>2016</v>
      </c>
      <c r="L3826">
        <v>1469026903</v>
      </c>
      <c r="M3826">
        <f>((Table1[[#This Row],[launched_at]]/60/60)/24)+DATE(1970,1,1)+(-5/24)</f>
        <v>42571.417858796289</v>
      </c>
      <c r="N3826" t="b">
        <v>0</v>
      </c>
      <c r="O3826">
        <v>7</v>
      </c>
      <c r="P3826" t="b">
        <v>1</v>
      </c>
      <c r="Q3826" t="s">
        <v>8271</v>
      </c>
      <c r="R3826" s="5">
        <f>Table1[[#This Row],[pledged]]/D3826</f>
        <v>1.08</v>
      </c>
      <c r="S3826" s="6">
        <f>IFERROR(Table1[[#This Row],[pledged]]/Table1[[#This Row],[backers_count]],0)</f>
        <v>38.571428571428569</v>
      </c>
      <c r="T3826" s="5" t="s">
        <v>8317</v>
      </c>
      <c r="U3826" s="5" t="s">
        <v>8318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 t="str">
        <f>TEXT(((Table1[[#This Row],[deadline]]/60/60)/24)+DATE(1970,1,1),"mmm")</f>
        <v>Jun</v>
      </c>
      <c r="K3827" s="14" t="str">
        <f>TEXT(((Table1[[#This Row],[deadline]]/60/60)/24)+DATE(1970,1,1),"yyyy")</f>
        <v>2015</v>
      </c>
      <c r="L3827">
        <v>1432690814</v>
      </c>
      <c r="M3827">
        <f>((Table1[[#This Row],[launched_at]]/60/60)/24)+DATE(1970,1,1)+(-5/24)</f>
        <v>42150.861273148148</v>
      </c>
      <c r="N3827" t="b">
        <v>0</v>
      </c>
      <c r="O3827">
        <v>49</v>
      </c>
      <c r="P3827" t="b">
        <v>1</v>
      </c>
      <c r="Q3827" t="s">
        <v>8271</v>
      </c>
      <c r="R3827" s="5">
        <f>Table1[[#This Row],[pledged]]/D3827</f>
        <v>1.0542</v>
      </c>
      <c r="S3827" s="6">
        <f>IFERROR(Table1[[#This Row],[pledged]]/Table1[[#This Row],[backers_count]],0)</f>
        <v>107.57142857142857</v>
      </c>
      <c r="T3827" s="5" t="s">
        <v>8317</v>
      </c>
      <c r="U3827" s="5" t="s">
        <v>8318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 t="str">
        <f>TEXT(((Table1[[#This Row],[deadline]]/60/60)/24)+DATE(1970,1,1),"mmm")</f>
        <v>May</v>
      </c>
      <c r="K3828" s="14" t="str">
        <f>TEXT(((Table1[[#This Row],[deadline]]/60/60)/24)+DATE(1970,1,1),"yyyy")</f>
        <v>2015</v>
      </c>
      <c r="L3828">
        <v>1428401394</v>
      </c>
      <c r="M3828">
        <f>((Table1[[#This Row],[launched_at]]/60/60)/24)+DATE(1970,1,1)+(-5/24)</f>
        <v>42101.215208333328</v>
      </c>
      <c r="N3828" t="b">
        <v>0</v>
      </c>
      <c r="O3828">
        <v>26</v>
      </c>
      <c r="P3828" t="b">
        <v>1</v>
      </c>
      <c r="Q3828" t="s">
        <v>8271</v>
      </c>
      <c r="R3828" s="5">
        <f>Table1[[#This Row],[pledged]]/D3828</f>
        <v>1.1916666666666667</v>
      </c>
      <c r="S3828" s="6">
        <f>IFERROR(Table1[[#This Row],[pledged]]/Table1[[#This Row],[backers_count]],0)</f>
        <v>27.5</v>
      </c>
      <c r="T3828" s="5" t="s">
        <v>8317</v>
      </c>
      <c r="U3828" s="5" t="s">
        <v>8318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 t="str">
        <f>TEXT(((Table1[[#This Row],[deadline]]/60/60)/24)+DATE(1970,1,1),"mmm")</f>
        <v>Mar</v>
      </c>
      <c r="K3829" s="14" t="str">
        <f>TEXT(((Table1[[#This Row],[deadline]]/60/60)/24)+DATE(1970,1,1),"yyyy")</f>
        <v>2015</v>
      </c>
      <c r="L3829">
        <v>1422656201</v>
      </c>
      <c r="M3829">
        <f>((Table1[[#This Row],[launched_at]]/60/60)/24)+DATE(1970,1,1)+(-5/24)</f>
        <v>42034.719918981478</v>
      </c>
      <c r="N3829" t="b">
        <v>0</v>
      </c>
      <c r="O3829">
        <v>65</v>
      </c>
      <c r="P3829" t="b">
        <v>1</v>
      </c>
      <c r="Q3829" t="s">
        <v>8271</v>
      </c>
      <c r="R3829" s="5">
        <f>Table1[[#This Row],[pledged]]/D3829</f>
        <v>1.5266666666666666</v>
      </c>
      <c r="S3829" s="6">
        <f>IFERROR(Table1[[#This Row],[pledged]]/Table1[[#This Row],[backers_count]],0)</f>
        <v>70.461538461538467</v>
      </c>
      <c r="T3829" s="5" t="s">
        <v>8317</v>
      </c>
      <c r="U3829" s="5" t="s">
        <v>8318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 t="str">
        <f>TEXT(((Table1[[#This Row],[deadline]]/60/60)/24)+DATE(1970,1,1),"mmm")</f>
        <v>Dec</v>
      </c>
      <c r="K3830" s="14" t="str">
        <f>TEXT(((Table1[[#This Row],[deadline]]/60/60)/24)+DATE(1970,1,1),"yyyy")</f>
        <v>2014</v>
      </c>
      <c r="L3830">
        <v>1414845587</v>
      </c>
      <c r="M3830">
        <f>((Table1[[#This Row],[launched_at]]/60/60)/24)+DATE(1970,1,1)+(-5/24)</f>
        <v>41944.319293981483</v>
      </c>
      <c r="N3830" t="b">
        <v>0</v>
      </c>
      <c r="O3830">
        <v>28</v>
      </c>
      <c r="P3830" t="b">
        <v>1</v>
      </c>
      <c r="Q3830" t="s">
        <v>8271</v>
      </c>
      <c r="R3830" s="5">
        <f>Table1[[#This Row],[pledged]]/D3830</f>
        <v>1</v>
      </c>
      <c r="S3830" s="6">
        <f>IFERROR(Table1[[#This Row],[pledged]]/Table1[[#This Row],[backers_count]],0)</f>
        <v>178.57142857142858</v>
      </c>
      <c r="T3830" s="5" t="s">
        <v>8317</v>
      </c>
      <c r="U3830" s="5" t="s">
        <v>8318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 t="str">
        <f>TEXT(((Table1[[#This Row],[deadline]]/60/60)/24)+DATE(1970,1,1),"mmm")</f>
        <v>Aug</v>
      </c>
      <c r="K3831" s="14" t="str">
        <f>TEXT(((Table1[[#This Row],[deadline]]/60/60)/24)+DATE(1970,1,1),"yyyy")</f>
        <v>2016</v>
      </c>
      <c r="L3831">
        <v>1470948371</v>
      </c>
      <c r="M3831">
        <f>((Table1[[#This Row],[launched_at]]/60/60)/24)+DATE(1970,1,1)+(-5/24)</f>
        <v>42593.657071759262</v>
      </c>
      <c r="N3831" t="b">
        <v>0</v>
      </c>
      <c r="O3831">
        <v>8</v>
      </c>
      <c r="P3831" t="b">
        <v>1</v>
      </c>
      <c r="Q3831" t="s">
        <v>8271</v>
      </c>
      <c r="R3831" s="5">
        <f>Table1[[#This Row],[pledged]]/D3831</f>
        <v>1.002</v>
      </c>
      <c r="S3831" s="6">
        <f>IFERROR(Table1[[#This Row],[pledged]]/Table1[[#This Row],[backers_count]],0)</f>
        <v>62.625</v>
      </c>
      <c r="T3831" s="5" t="s">
        <v>8317</v>
      </c>
      <c r="U3831" s="5" t="s">
        <v>8318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 t="str">
        <f>TEXT(((Table1[[#This Row],[deadline]]/60/60)/24)+DATE(1970,1,1),"mmm")</f>
        <v>May</v>
      </c>
      <c r="K3832" s="14" t="str">
        <f>TEXT(((Table1[[#This Row],[deadline]]/60/60)/24)+DATE(1970,1,1),"yyyy")</f>
        <v>2016</v>
      </c>
      <c r="L3832">
        <v>1463161611</v>
      </c>
      <c r="M3832">
        <f>((Table1[[#This Row],[launched_at]]/60/60)/24)+DATE(1970,1,1)+(-5/24)</f>
        <v>42503.532534722217</v>
      </c>
      <c r="N3832" t="b">
        <v>0</v>
      </c>
      <c r="O3832">
        <v>3</v>
      </c>
      <c r="P3832" t="b">
        <v>1</v>
      </c>
      <c r="Q3832" t="s">
        <v>8271</v>
      </c>
      <c r="R3832" s="5">
        <f>Table1[[#This Row],[pledged]]/D3832</f>
        <v>2.25</v>
      </c>
      <c r="S3832" s="6">
        <f>IFERROR(Table1[[#This Row],[pledged]]/Table1[[#This Row],[backers_count]],0)</f>
        <v>75</v>
      </c>
      <c r="T3832" s="5" t="s">
        <v>8317</v>
      </c>
      <c r="U3832" s="5" t="s">
        <v>8318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 t="str">
        <f>TEXT(((Table1[[#This Row],[deadline]]/60/60)/24)+DATE(1970,1,1),"mmm")</f>
        <v>Nov</v>
      </c>
      <c r="K3833" s="14" t="str">
        <f>TEXT(((Table1[[#This Row],[deadline]]/60/60)/24)+DATE(1970,1,1),"yyyy")</f>
        <v>2014</v>
      </c>
      <c r="L3833">
        <v>1413404545</v>
      </c>
      <c r="M3833">
        <f>((Table1[[#This Row],[launched_at]]/60/60)/24)+DATE(1970,1,1)+(-5/24)</f>
        <v>41927.640567129631</v>
      </c>
      <c r="N3833" t="b">
        <v>0</v>
      </c>
      <c r="O3833">
        <v>9</v>
      </c>
      <c r="P3833" t="b">
        <v>1</v>
      </c>
      <c r="Q3833" t="s">
        <v>8271</v>
      </c>
      <c r="R3833" s="5">
        <f>Table1[[#This Row],[pledged]]/D3833</f>
        <v>1.0602199999999999</v>
      </c>
      <c r="S3833" s="6">
        <f>IFERROR(Table1[[#This Row],[pledged]]/Table1[[#This Row],[backers_count]],0)</f>
        <v>58.901111111111113</v>
      </c>
      <c r="T3833" s="5" t="s">
        <v>8317</v>
      </c>
      <c r="U3833" s="5" t="s">
        <v>8318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 t="str">
        <f>TEXT(((Table1[[#This Row],[deadline]]/60/60)/24)+DATE(1970,1,1),"mmm")</f>
        <v>Feb</v>
      </c>
      <c r="K3834" s="14" t="str">
        <f>TEXT(((Table1[[#This Row],[deadline]]/60/60)/24)+DATE(1970,1,1),"yyyy")</f>
        <v>2016</v>
      </c>
      <c r="L3834">
        <v>1452048335</v>
      </c>
      <c r="M3834">
        <f>((Table1[[#This Row],[launched_at]]/60/60)/24)+DATE(1970,1,1)+(-5/24)</f>
        <v>42374.906655092585</v>
      </c>
      <c r="N3834" t="b">
        <v>0</v>
      </c>
      <c r="O3834">
        <v>9</v>
      </c>
      <c r="P3834" t="b">
        <v>1</v>
      </c>
      <c r="Q3834" t="s">
        <v>8271</v>
      </c>
      <c r="R3834" s="5">
        <f>Table1[[#This Row],[pledged]]/D3834</f>
        <v>1.0466666666666666</v>
      </c>
      <c r="S3834" s="6">
        <f>IFERROR(Table1[[#This Row],[pledged]]/Table1[[#This Row],[backers_count]],0)</f>
        <v>139.55555555555554</v>
      </c>
      <c r="T3834" s="5" t="s">
        <v>8317</v>
      </c>
      <c r="U3834" s="5" t="s">
        <v>8318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 t="str">
        <f>TEXT(((Table1[[#This Row],[deadline]]/60/60)/24)+DATE(1970,1,1),"mmm")</f>
        <v>Dec</v>
      </c>
      <c r="K3835" s="14" t="str">
        <f>TEXT(((Table1[[#This Row],[deadline]]/60/60)/24)+DATE(1970,1,1),"yyyy")</f>
        <v>2014</v>
      </c>
      <c r="L3835">
        <v>1416516972</v>
      </c>
      <c r="M3835">
        <f>((Table1[[#This Row],[launched_at]]/60/60)/24)+DATE(1970,1,1)+(-5/24)</f>
        <v>41963.66402777777</v>
      </c>
      <c r="N3835" t="b">
        <v>0</v>
      </c>
      <c r="O3835">
        <v>20</v>
      </c>
      <c r="P3835" t="b">
        <v>1</v>
      </c>
      <c r="Q3835" t="s">
        <v>8271</v>
      </c>
      <c r="R3835" s="5">
        <f>Table1[[#This Row],[pledged]]/D3835</f>
        <v>1.1666666666666667</v>
      </c>
      <c r="S3835" s="6">
        <f>IFERROR(Table1[[#This Row],[pledged]]/Table1[[#This Row],[backers_count]],0)</f>
        <v>70</v>
      </c>
      <c r="T3835" s="5" t="s">
        <v>8317</v>
      </c>
      <c r="U3835" s="5" t="s">
        <v>8318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 t="str">
        <f>TEXT(((Table1[[#This Row],[deadline]]/60/60)/24)+DATE(1970,1,1),"mmm")</f>
        <v>Jun</v>
      </c>
      <c r="K3836" s="14" t="str">
        <f>TEXT(((Table1[[#This Row],[deadline]]/60/60)/24)+DATE(1970,1,1),"yyyy")</f>
        <v>2015</v>
      </c>
      <c r="L3836">
        <v>1432032067</v>
      </c>
      <c r="M3836">
        <f>((Table1[[#This Row],[launched_at]]/60/60)/24)+DATE(1970,1,1)+(-5/24)</f>
        <v>42143.236886574072</v>
      </c>
      <c r="N3836" t="b">
        <v>0</v>
      </c>
      <c r="O3836">
        <v>57</v>
      </c>
      <c r="P3836" t="b">
        <v>1</v>
      </c>
      <c r="Q3836" t="s">
        <v>8271</v>
      </c>
      <c r="R3836" s="5">
        <f>Table1[[#This Row],[pledged]]/D3836</f>
        <v>1.0903333333333334</v>
      </c>
      <c r="S3836" s="6">
        <f>IFERROR(Table1[[#This Row],[pledged]]/Table1[[#This Row],[backers_count]],0)</f>
        <v>57.385964912280699</v>
      </c>
      <c r="T3836" s="5" t="s">
        <v>8317</v>
      </c>
      <c r="U3836" s="5" t="s">
        <v>8318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 t="str">
        <f>TEXT(((Table1[[#This Row],[deadline]]/60/60)/24)+DATE(1970,1,1),"mmm")</f>
        <v>Apr</v>
      </c>
      <c r="K3837" s="14" t="str">
        <f>TEXT(((Table1[[#This Row],[deadline]]/60/60)/24)+DATE(1970,1,1),"yyyy")</f>
        <v>2016</v>
      </c>
      <c r="L3837">
        <v>1459463808</v>
      </c>
      <c r="M3837">
        <f>((Table1[[#This Row],[launched_at]]/60/60)/24)+DATE(1970,1,1)+(-5/24)</f>
        <v>42460.733888888884</v>
      </c>
      <c r="N3837" t="b">
        <v>0</v>
      </c>
      <c r="O3837">
        <v>8</v>
      </c>
      <c r="P3837" t="b">
        <v>1</v>
      </c>
      <c r="Q3837" t="s">
        <v>8271</v>
      </c>
      <c r="R3837" s="5">
        <f>Table1[[#This Row],[pledged]]/D3837</f>
        <v>1.6</v>
      </c>
      <c r="S3837" s="6">
        <f>IFERROR(Table1[[#This Row],[pledged]]/Table1[[#This Row],[backers_count]],0)</f>
        <v>40</v>
      </c>
      <c r="T3837" s="5" t="s">
        <v>8317</v>
      </c>
      <c r="U3837" s="5" t="s">
        <v>8318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 t="str">
        <f>TEXT(((Table1[[#This Row],[deadline]]/60/60)/24)+DATE(1970,1,1),"mmm")</f>
        <v>Aug</v>
      </c>
      <c r="K3838" s="14" t="str">
        <f>TEXT(((Table1[[#This Row],[deadline]]/60/60)/24)+DATE(1970,1,1),"yyyy")</f>
        <v>2016</v>
      </c>
      <c r="L3838">
        <v>1467497652</v>
      </c>
      <c r="M3838">
        <f>((Table1[[#This Row],[launched_at]]/60/60)/24)+DATE(1970,1,1)+(-5/24)</f>
        <v>42553.718194444438</v>
      </c>
      <c r="N3838" t="b">
        <v>0</v>
      </c>
      <c r="O3838">
        <v>14</v>
      </c>
      <c r="P3838" t="b">
        <v>1</v>
      </c>
      <c r="Q3838" t="s">
        <v>8271</v>
      </c>
      <c r="R3838" s="5">
        <f>Table1[[#This Row],[pledged]]/D3838</f>
        <v>1.125</v>
      </c>
      <c r="S3838" s="6">
        <f>IFERROR(Table1[[#This Row],[pledged]]/Table1[[#This Row],[backers_count]],0)</f>
        <v>64.285714285714292</v>
      </c>
      <c r="T3838" s="5" t="s">
        <v>8317</v>
      </c>
      <c r="U3838" s="5" t="s">
        <v>8318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 t="str">
        <f>TEXT(((Table1[[#This Row],[deadline]]/60/60)/24)+DATE(1970,1,1),"mmm")</f>
        <v>Jul</v>
      </c>
      <c r="K3839" s="14" t="str">
        <f>TEXT(((Table1[[#This Row],[deadline]]/60/60)/24)+DATE(1970,1,1),"yyyy")</f>
        <v>2015</v>
      </c>
      <c r="L3839">
        <v>1432837358</v>
      </c>
      <c r="M3839">
        <f>((Table1[[#This Row],[launched_at]]/60/60)/24)+DATE(1970,1,1)+(-5/24)</f>
        <v>42152.557384259257</v>
      </c>
      <c r="N3839" t="b">
        <v>0</v>
      </c>
      <c r="O3839">
        <v>17</v>
      </c>
      <c r="P3839" t="b">
        <v>1</v>
      </c>
      <c r="Q3839" t="s">
        <v>8271</v>
      </c>
      <c r="R3839" s="5">
        <f>Table1[[#This Row],[pledged]]/D3839</f>
        <v>1.0209999999999999</v>
      </c>
      <c r="S3839" s="6">
        <f>IFERROR(Table1[[#This Row],[pledged]]/Table1[[#This Row],[backers_count]],0)</f>
        <v>120.11764705882354</v>
      </c>
      <c r="T3839" s="5" t="s">
        <v>8317</v>
      </c>
      <c r="U3839" s="5" t="s">
        <v>8318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 t="str">
        <f>TEXT(((Table1[[#This Row],[deadline]]/60/60)/24)+DATE(1970,1,1),"mmm")</f>
        <v>May</v>
      </c>
      <c r="K3840" s="14" t="str">
        <f>TEXT(((Table1[[#This Row],[deadline]]/60/60)/24)+DATE(1970,1,1),"yyyy")</f>
        <v>2015</v>
      </c>
      <c r="L3840">
        <v>1429722209</v>
      </c>
      <c r="M3840">
        <f>((Table1[[#This Row],[launched_at]]/60/60)/24)+DATE(1970,1,1)+(-5/24)</f>
        <v>42116.502418981479</v>
      </c>
      <c r="N3840" t="b">
        <v>0</v>
      </c>
      <c r="O3840">
        <v>100</v>
      </c>
      <c r="P3840" t="b">
        <v>1</v>
      </c>
      <c r="Q3840" t="s">
        <v>8271</v>
      </c>
      <c r="R3840" s="5">
        <f>Table1[[#This Row],[pledged]]/D3840</f>
        <v>1.00824</v>
      </c>
      <c r="S3840" s="6">
        <f>IFERROR(Table1[[#This Row],[pledged]]/Table1[[#This Row],[backers_count]],0)</f>
        <v>1008.24</v>
      </c>
      <c r="T3840" s="5" t="s">
        <v>8317</v>
      </c>
      <c r="U3840" s="5" t="s">
        <v>8318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 t="str">
        <f>TEXT(((Table1[[#This Row],[deadline]]/60/60)/24)+DATE(1970,1,1),"mmm")</f>
        <v>Jul</v>
      </c>
      <c r="K3841" s="14" t="str">
        <f>TEXT(((Table1[[#This Row],[deadline]]/60/60)/24)+DATE(1970,1,1),"yyyy")</f>
        <v>2015</v>
      </c>
      <c r="L3841">
        <v>1433042724</v>
      </c>
      <c r="M3841">
        <f>((Table1[[#This Row],[launched_at]]/60/60)/24)+DATE(1970,1,1)+(-5/24)</f>
        <v>42154.934305555551</v>
      </c>
      <c r="N3841" t="b">
        <v>0</v>
      </c>
      <c r="O3841">
        <v>32</v>
      </c>
      <c r="P3841" t="b">
        <v>1</v>
      </c>
      <c r="Q3841" t="s">
        <v>8271</v>
      </c>
      <c r="R3841" s="5">
        <f>Table1[[#This Row],[pledged]]/D3841</f>
        <v>1.0125</v>
      </c>
      <c r="S3841" s="6">
        <f>IFERROR(Table1[[#This Row],[pledged]]/Table1[[#This Row],[backers_count]],0)</f>
        <v>63.28125</v>
      </c>
      <c r="T3841" s="5" t="s">
        <v>8317</v>
      </c>
      <c r="U3841" s="5" t="s">
        <v>8318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 t="str">
        <f>TEXT(((Table1[[#This Row],[deadline]]/60/60)/24)+DATE(1970,1,1),"mmm")</f>
        <v>Mar</v>
      </c>
      <c r="K3842" s="14" t="str">
        <f>TEXT(((Table1[[#This Row],[deadline]]/60/60)/24)+DATE(1970,1,1),"yyyy")</f>
        <v>2016</v>
      </c>
      <c r="L3842">
        <v>1457023829</v>
      </c>
      <c r="M3842">
        <f>((Table1[[#This Row],[launched_at]]/60/60)/24)+DATE(1970,1,1)+(-5/24)</f>
        <v>42432.493391203701</v>
      </c>
      <c r="N3842" t="b">
        <v>0</v>
      </c>
      <c r="O3842">
        <v>3</v>
      </c>
      <c r="P3842" t="b">
        <v>1</v>
      </c>
      <c r="Q3842" t="s">
        <v>8271</v>
      </c>
      <c r="R3842" s="5">
        <f>Table1[[#This Row],[pledged]]/D3842</f>
        <v>65</v>
      </c>
      <c r="S3842" s="6">
        <f>IFERROR(Table1[[#This Row],[pledged]]/Table1[[#This Row],[backers_count]],0)</f>
        <v>21.666666666666668</v>
      </c>
      <c r="T3842" s="5" t="s">
        <v>8317</v>
      </c>
      <c r="U3842" s="5" t="s">
        <v>8318</v>
      </c>
    </row>
    <row r="3843" spans="1:21" ht="45" x14ac:dyDescent="0.2">
      <c r="A3843">
        <v>437</v>
      </c>
      <c r="B3843" s="3" t="s">
        <v>438</v>
      </c>
      <c r="C3843" s="3" t="s">
        <v>4547</v>
      </c>
      <c r="D3843">
        <v>7000</v>
      </c>
      <c r="E3843">
        <v>0</v>
      </c>
      <c r="F3843" t="s">
        <v>8221</v>
      </c>
      <c r="G3843" t="s">
        <v>8229</v>
      </c>
      <c r="H3843" t="s">
        <v>8251</v>
      </c>
      <c r="I3843">
        <v>1475912326</v>
      </c>
      <c r="J3843" s="14" t="str">
        <f>TEXT(((Table1[[#This Row],[deadline]]/60/60)/24)+DATE(1970,1,1),"mmm")</f>
        <v>Oct</v>
      </c>
      <c r="K3843" s="14" t="str">
        <f>TEXT(((Table1[[#This Row],[deadline]]/60/60)/24)+DATE(1970,1,1),"yyyy")</f>
        <v>2016</v>
      </c>
      <c r="L3843">
        <v>1470728326</v>
      </c>
      <c r="M3843" s="13">
        <f>((Table1[[#This Row],[launched_at]]/60/60)/24)+DATE(1970,1,1)+(-5/24)</f>
        <v>42591.110254629624</v>
      </c>
      <c r="N3843" t="b">
        <v>0</v>
      </c>
      <c r="O3843">
        <v>0</v>
      </c>
      <c r="P3843" t="b">
        <v>0</v>
      </c>
      <c r="Q3843" t="s">
        <v>8270</v>
      </c>
      <c r="R3843" s="5">
        <f>Table1[[#This Row],[pledged]]/D3843</f>
        <v>0</v>
      </c>
      <c r="S3843" s="6">
        <f>IFERROR(Table1[[#This Row],[pledged]]/Table1[[#This Row],[backers_count]],0)</f>
        <v>0</v>
      </c>
      <c r="T3843" s="5" t="s">
        <v>8310</v>
      </c>
      <c r="U3843" s="5" t="s">
        <v>8316</v>
      </c>
    </row>
    <row r="3844" spans="1:21" ht="45" x14ac:dyDescent="0.2">
      <c r="A3844">
        <v>439</v>
      </c>
      <c r="B3844" s="3" t="s">
        <v>440</v>
      </c>
      <c r="C3844" s="3" t="s">
        <v>4549</v>
      </c>
      <c r="D3844">
        <v>450</v>
      </c>
      <c r="E3844">
        <v>0</v>
      </c>
      <c r="F3844" t="s">
        <v>8221</v>
      </c>
      <c r="G3844" t="s">
        <v>8224</v>
      </c>
      <c r="H3844" t="s">
        <v>8246</v>
      </c>
      <c r="I3844">
        <v>1413569818</v>
      </c>
      <c r="J3844" s="14" t="str">
        <f>TEXT(((Table1[[#This Row],[deadline]]/60/60)/24)+DATE(1970,1,1),"mmm")</f>
        <v>Oct</v>
      </c>
      <c r="K3844" s="14" t="str">
        <f>TEXT(((Table1[[#This Row],[deadline]]/60/60)/24)+DATE(1970,1,1),"yyyy")</f>
        <v>2014</v>
      </c>
      <c r="L3844">
        <v>1412705818</v>
      </c>
      <c r="M3844" s="13">
        <f>((Table1[[#This Row],[launched_at]]/60/60)/24)+DATE(1970,1,1)+(-5/24)</f>
        <v>41919.553449074068</v>
      </c>
      <c r="N3844" t="b">
        <v>0</v>
      </c>
      <c r="O3844">
        <v>0</v>
      </c>
      <c r="P3844" t="b">
        <v>0</v>
      </c>
      <c r="Q3844" t="s">
        <v>8270</v>
      </c>
      <c r="R3844" s="5">
        <f>Table1[[#This Row],[pledged]]/D3844</f>
        <v>0</v>
      </c>
      <c r="S3844" s="6">
        <f>IFERROR(Table1[[#This Row],[pledged]]/Table1[[#This Row],[backers_count]],0)</f>
        <v>0</v>
      </c>
      <c r="T3844" s="5" t="s">
        <v>8310</v>
      </c>
      <c r="U3844" s="5" t="s">
        <v>8316</v>
      </c>
    </row>
    <row r="3845" spans="1:21" ht="45" x14ac:dyDescent="0.2">
      <c r="A3845">
        <v>441</v>
      </c>
      <c r="B3845" s="3" t="s">
        <v>442</v>
      </c>
      <c r="C3845" s="3" t="s">
        <v>4551</v>
      </c>
      <c r="D3845">
        <v>400</v>
      </c>
      <c r="E3845">
        <v>0</v>
      </c>
      <c r="F3845" t="s">
        <v>8221</v>
      </c>
      <c r="G3845" t="s">
        <v>8225</v>
      </c>
      <c r="H3845" t="s">
        <v>8247</v>
      </c>
      <c r="I3845">
        <v>1383418996</v>
      </c>
      <c r="J3845" s="14" t="str">
        <f>TEXT(((Table1[[#This Row],[deadline]]/60/60)/24)+DATE(1970,1,1),"mmm")</f>
        <v>Nov</v>
      </c>
      <c r="K3845" s="14" t="str">
        <f>TEXT(((Table1[[#This Row],[deadline]]/60/60)/24)+DATE(1970,1,1),"yyyy")</f>
        <v>2013</v>
      </c>
      <c r="L3845">
        <v>1380826996</v>
      </c>
      <c r="M3845" s="13">
        <f>((Table1[[#This Row],[launched_at]]/60/60)/24)+DATE(1970,1,1)+(-5/24)</f>
        <v>41550.585601851846</v>
      </c>
      <c r="N3845" t="b">
        <v>0</v>
      </c>
      <c r="O3845">
        <v>0</v>
      </c>
      <c r="P3845" t="b">
        <v>0</v>
      </c>
      <c r="Q3845" t="s">
        <v>8270</v>
      </c>
      <c r="R3845" s="5">
        <f>Table1[[#This Row],[pledged]]/D3845</f>
        <v>0</v>
      </c>
      <c r="S3845" s="6">
        <f>IFERROR(Table1[[#This Row],[pledged]]/Table1[[#This Row],[backers_count]],0)</f>
        <v>0</v>
      </c>
      <c r="T3845" s="5" t="s">
        <v>8310</v>
      </c>
      <c r="U3845" s="5" t="s">
        <v>8316</v>
      </c>
    </row>
    <row r="3846" spans="1:21" ht="45" x14ac:dyDescent="0.2">
      <c r="A3846">
        <v>451</v>
      </c>
      <c r="B3846" s="3" t="s">
        <v>452</v>
      </c>
      <c r="C3846" s="3" t="s">
        <v>4561</v>
      </c>
      <c r="D3846">
        <v>20000</v>
      </c>
      <c r="E3846">
        <v>0</v>
      </c>
      <c r="F3846" t="s">
        <v>8221</v>
      </c>
      <c r="G3846" t="s">
        <v>8224</v>
      </c>
      <c r="H3846" t="s">
        <v>8246</v>
      </c>
      <c r="I3846">
        <v>1390669791</v>
      </c>
      <c r="J3846" s="14" t="str">
        <f>TEXT(((Table1[[#This Row],[deadline]]/60/60)/24)+DATE(1970,1,1),"mmm")</f>
        <v>Jan</v>
      </c>
      <c r="K3846" s="14" t="str">
        <f>TEXT(((Table1[[#This Row],[deadline]]/60/60)/24)+DATE(1970,1,1),"yyyy")</f>
        <v>2014</v>
      </c>
      <c r="L3846">
        <v>1388077791</v>
      </c>
      <c r="M3846" s="13">
        <f>((Table1[[#This Row],[launched_at]]/60/60)/24)+DATE(1970,1,1)+(-5/24)</f>
        <v>41634.506840277776</v>
      </c>
      <c r="N3846" t="b">
        <v>0</v>
      </c>
      <c r="O3846">
        <v>0</v>
      </c>
      <c r="P3846" t="b">
        <v>0</v>
      </c>
      <c r="Q3846" t="s">
        <v>8270</v>
      </c>
      <c r="R3846" s="5">
        <f>Table1[[#This Row],[pledged]]/D3846</f>
        <v>0</v>
      </c>
      <c r="S3846" s="6">
        <f>IFERROR(Table1[[#This Row],[pledged]]/Table1[[#This Row],[backers_count]],0)</f>
        <v>0</v>
      </c>
      <c r="T3846" s="5" t="s">
        <v>8310</v>
      </c>
      <c r="U3846" s="5" t="s">
        <v>8316</v>
      </c>
    </row>
    <row r="3847" spans="1:21" ht="45" x14ac:dyDescent="0.2">
      <c r="A3847">
        <v>457</v>
      </c>
      <c r="B3847" s="3" t="s">
        <v>458</v>
      </c>
      <c r="C3847" s="3" t="s">
        <v>4567</v>
      </c>
      <c r="D3847">
        <v>20000</v>
      </c>
      <c r="E3847">
        <v>0</v>
      </c>
      <c r="F3847" t="s">
        <v>8221</v>
      </c>
      <c r="G3847" t="s">
        <v>8229</v>
      </c>
      <c r="H3847" t="s">
        <v>8251</v>
      </c>
      <c r="I3847">
        <v>1408213512</v>
      </c>
      <c r="J3847" s="14" t="str">
        <f>TEXT(((Table1[[#This Row],[deadline]]/60/60)/24)+DATE(1970,1,1),"mmm")</f>
        <v>Aug</v>
      </c>
      <c r="K3847" s="14" t="str">
        <f>TEXT(((Table1[[#This Row],[deadline]]/60/60)/24)+DATE(1970,1,1),"yyyy")</f>
        <v>2014</v>
      </c>
      <c r="L3847">
        <v>1405621512</v>
      </c>
      <c r="M3847" s="13">
        <f>((Table1[[#This Row],[launched_at]]/60/60)/24)+DATE(1970,1,1)+(-5/24)</f>
        <v>41837.559166666666</v>
      </c>
      <c r="N3847" t="b">
        <v>0</v>
      </c>
      <c r="O3847">
        <v>0</v>
      </c>
      <c r="P3847" t="b">
        <v>0</v>
      </c>
      <c r="Q3847" t="s">
        <v>8270</v>
      </c>
      <c r="R3847" s="5">
        <f>Table1[[#This Row],[pledged]]/D3847</f>
        <v>0</v>
      </c>
      <c r="S3847" s="6">
        <f>IFERROR(Table1[[#This Row],[pledged]]/Table1[[#This Row],[backers_count]],0)</f>
        <v>0</v>
      </c>
      <c r="T3847" s="5" t="s">
        <v>8310</v>
      </c>
      <c r="U3847" s="5" t="s">
        <v>8316</v>
      </c>
    </row>
    <row r="3848" spans="1:21" ht="45" x14ac:dyDescent="0.2">
      <c r="A3848">
        <v>461</v>
      </c>
      <c r="B3848" s="3" t="s">
        <v>462</v>
      </c>
      <c r="C3848" s="3" t="s">
        <v>4571</v>
      </c>
      <c r="D3848">
        <v>550</v>
      </c>
      <c r="E3848">
        <v>0</v>
      </c>
      <c r="F3848" t="s">
        <v>8221</v>
      </c>
      <c r="G3848" t="s">
        <v>8225</v>
      </c>
      <c r="H3848" t="s">
        <v>8247</v>
      </c>
      <c r="I3848">
        <v>1370204367</v>
      </c>
      <c r="J3848" s="14" t="str">
        <f>TEXT(((Table1[[#This Row],[deadline]]/60/60)/24)+DATE(1970,1,1),"mmm")</f>
        <v>Jun</v>
      </c>
      <c r="K3848" s="14" t="str">
        <f>TEXT(((Table1[[#This Row],[deadline]]/60/60)/24)+DATE(1970,1,1),"yyyy")</f>
        <v>2013</v>
      </c>
      <c r="L3848">
        <v>1368476367</v>
      </c>
      <c r="M3848" s="13">
        <f>((Table1[[#This Row],[launched_at]]/60/60)/24)+DATE(1970,1,1)+(-5/24)</f>
        <v>41407.638506944444</v>
      </c>
      <c r="N3848" t="b">
        <v>0</v>
      </c>
      <c r="O3848">
        <v>0</v>
      </c>
      <c r="P3848" t="b">
        <v>0</v>
      </c>
      <c r="Q3848" t="s">
        <v>8270</v>
      </c>
      <c r="R3848" s="5">
        <f>Table1[[#This Row],[pledged]]/D3848</f>
        <v>0</v>
      </c>
      <c r="S3848" s="6">
        <f>IFERROR(Table1[[#This Row],[pledged]]/Table1[[#This Row],[backers_count]],0)</f>
        <v>0</v>
      </c>
      <c r="T3848" s="5" t="s">
        <v>8310</v>
      </c>
      <c r="U3848" s="5" t="s">
        <v>8316</v>
      </c>
    </row>
    <row r="3849" spans="1:21" ht="45" x14ac:dyDescent="0.2">
      <c r="A3849">
        <v>462</v>
      </c>
      <c r="B3849" s="3" t="s">
        <v>463</v>
      </c>
      <c r="C3849" s="3" t="s">
        <v>4572</v>
      </c>
      <c r="D3849">
        <v>100000</v>
      </c>
      <c r="E3849">
        <v>0</v>
      </c>
      <c r="F3849" t="s">
        <v>8221</v>
      </c>
      <c r="G3849" t="s">
        <v>8224</v>
      </c>
      <c r="H3849" t="s">
        <v>8246</v>
      </c>
      <c r="I3849">
        <v>1312945341</v>
      </c>
      <c r="J3849" s="14" t="str">
        <f>TEXT(((Table1[[#This Row],[deadline]]/60/60)/24)+DATE(1970,1,1),"mmm")</f>
        <v>Aug</v>
      </c>
      <c r="K3849" s="14" t="str">
        <f>TEXT(((Table1[[#This Row],[deadline]]/60/60)/24)+DATE(1970,1,1),"yyyy")</f>
        <v>2011</v>
      </c>
      <c r="L3849">
        <v>1307761341</v>
      </c>
      <c r="M3849" s="13">
        <f>((Table1[[#This Row],[launched_at]]/60/60)/24)+DATE(1970,1,1)+(-5/24)</f>
        <v>40704.918298611112</v>
      </c>
      <c r="N3849" t="b">
        <v>0</v>
      </c>
      <c r="O3849">
        <v>0</v>
      </c>
      <c r="P3849" t="b">
        <v>0</v>
      </c>
      <c r="Q3849" t="s">
        <v>8270</v>
      </c>
      <c r="R3849" s="5">
        <f>Table1[[#This Row],[pledged]]/D3849</f>
        <v>0</v>
      </c>
      <c r="S3849" s="6">
        <f>IFERROR(Table1[[#This Row],[pledged]]/Table1[[#This Row],[backers_count]],0)</f>
        <v>0</v>
      </c>
      <c r="T3849" s="5" t="s">
        <v>8310</v>
      </c>
      <c r="U3849" s="5" t="s">
        <v>8316</v>
      </c>
    </row>
    <row r="3850" spans="1:21" ht="45" x14ac:dyDescent="0.2">
      <c r="A3850">
        <v>468</v>
      </c>
      <c r="B3850" s="3" t="s">
        <v>469</v>
      </c>
      <c r="C3850" s="3" t="s">
        <v>4578</v>
      </c>
      <c r="D3850">
        <v>7500</v>
      </c>
      <c r="E3850">
        <v>0</v>
      </c>
      <c r="F3850" t="s">
        <v>8221</v>
      </c>
      <c r="G3850" t="s">
        <v>8224</v>
      </c>
      <c r="H3850" t="s">
        <v>8246</v>
      </c>
      <c r="I3850">
        <v>1341978665</v>
      </c>
      <c r="J3850" s="14" t="str">
        <f>TEXT(((Table1[[#This Row],[deadline]]/60/60)/24)+DATE(1970,1,1),"mmm")</f>
        <v>Jul</v>
      </c>
      <c r="K3850" s="14" t="str">
        <f>TEXT(((Table1[[#This Row],[deadline]]/60/60)/24)+DATE(1970,1,1),"yyyy")</f>
        <v>2012</v>
      </c>
      <c r="L3850">
        <v>1336795283</v>
      </c>
      <c r="M3850" s="13">
        <f>((Table1[[#This Row],[launched_at]]/60/60)/24)+DATE(1970,1,1)+(-5/24)</f>
        <v>41040.959293981476</v>
      </c>
      <c r="N3850" t="b">
        <v>0</v>
      </c>
      <c r="O3850">
        <v>0</v>
      </c>
      <c r="P3850" t="b">
        <v>0</v>
      </c>
      <c r="Q3850" t="s">
        <v>8270</v>
      </c>
      <c r="R3850" s="5">
        <f>Table1[[#This Row],[pledged]]/D3850</f>
        <v>0</v>
      </c>
      <c r="S3850" s="6">
        <f>IFERROR(Table1[[#This Row],[pledged]]/Table1[[#This Row],[backers_count]],0)</f>
        <v>0</v>
      </c>
      <c r="T3850" s="5" t="s">
        <v>8310</v>
      </c>
      <c r="U3850" s="5" t="s">
        <v>8316</v>
      </c>
    </row>
    <row r="3851" spans="1:21" ht="30" x14ac:dyDescent="0.2">
      <c r="A3851">
        <v>469</v>
      </c>
      <c r="B3851" s="3" t="s">
        <v>470</v>
      </c>
      <c r="C3851" s="3" t="s">
        <v>4579</v>
      </c>
      <c r="D3851">
        <v>6000</v>
      </c>
      <c r="E3851">
        <v>0</v>
      </c>
      <c r="F3851" t="s">
        <v>8221</v>
      </c>
      <c r="G3851" t="s">
        <v>8225</v>
      </c>
      <c r="H3851" t="s">
        <v>8247</v>
      </c>
      <c r="I3851">
        <v>1409960724</v>
      </c>
      <c r="J3851" s="14" t="str">
        <f>TEXT(((Table1[[#This Row],[deadline]]/60/60)/24)+DATE(1970,1,1),"mmm")</f>
        <v>Sep</v>
      </c>
      <c r="K3851" s="14" t="str">
        <f>TEXT(((Table1[[#This Row],[deadline]]/60/60)/24)+DATE(1970,1,1),"yyyy")</f>
        <v>2014</v>
      </c>
      <c r="L3851">
        <v>1404776724</v>
      </c>
      <c r="M3851" s="13">
        <f>((Table1[[#This Row],[launched_at]]/60/60)/24)+DATE(1970,1,1)+(-5/24)</f>
        <v>41827.781527777777</v>
      </c>
      <c r="N3851" t="b">
        <v>0</v>
      </c>
      <c r="O3851">
        <v>0</v>
      </c>
      <c r="P3851" t="b">
        <v>0</v>
      </c>
      <c r="Q3851" t="s">
        <v>8270</v>
      </c>
      <c r="R3851" s="5">
        <f>Table1[[#This Row],[pledged]]/D3851</f>
        <v>0</v>
      </c>
      <c r="S3851" s="6">
        <f>IFERROR(Table1[[#This Row],[pledged]]/Table1[[#This Row],[backers_count]],0)</f>
        <v>0</v>
      </c>
      <c r="T3851" s="5" t="s">
        <v>8310</v>
      </c>
      <c r="U3851" s="5" t="s">
        <v>8316</v>
      </c>
    </row>
    <row r="3852" spans="1:21" ht="45" x14ac:dyDescent="0.2">
      <c r="A3852">
        <v>475</v>
      </c>
      <c r="B3852" s="3" t="s">
        <v>476</v>
      </c>
      <c r="C3852" s="3" t="s">
        <v>4585</v>
      </c>
      <c r="D3852">
        <v>2000</v>
      </c>
      <c r="E3852">
        <v>0</v>
      </c>
      <c r="F3852" t="s">
        <v>8221</v>
      </c>
      <c r="G3852" t="s">
        <v>8224</v>
      </c>
      <c r="H3852" t="s">
        <v>8246</v>
      </c>
      <c r="I3852">
        <v>1430877843</v>
      </c>
      <c r="J3852" s="14" t="str">
        <f>TEXT(((Table1[[#This Row],[deadline]]/60/60)/24)+DATE(1970,1,1),"mmm")</f>
        <v>May</v>
      </c>
      <c r="K3852" s="14" t="str">
        <f>TEXT(((Table1[[#This Row],[deadline]]/60/60)/24)+DATE(1970,1,1),"yyyy")</f>
        <v>2015</v>
      </c>
      <c r="L3852">
        <v>1428285843</v>
      </c>
      <c r="M3852" s="13">
        <f>((Table1[[#This Row],[launched_at]]/60/60)/24)+DATE(1970,1,1)+(-5/24)</f>
        <v>42099.877812500003</v>
      </c>
      <c r="N3852" t="b">
        <v>0</v>
      </c>
      <c r="O3852">
        <v>0</v>
      </c>
      <c r="P3852" t="b">
        <v>0</v>
      </c>
      <c r="Q3852" t="s">
        <v>8270</v>
      </c>
      <c r="R3852" s="5">
        <f>Table1[[#This Row],[pledged]]/D3852</f>
        <v>0</v>
      </c>
      <c r="S3852" s="6">
        <f>IFERROR(Table1[[#This Row],[pledged]]/Table1[[#This Row],[backers_count]],0)</f>
        <v>0</v>
      </c>
      <c r="T3852" s="5" t="s">
        <v>8310</v>
      </c>
      <c r="U3852" s="5" t="s">
        <v>8316</v>
      </c>
    </row>
    <row r="3853" spans="1:21" ht="45" x14ac:dyDescent="0.2">
      <c r="A3853">
        <v>477</v>
      </c>
      <c r="B3853" s="3" t="s">
        <v>478</v>
      </c>
      <c r="C3853" s="3" t="s">
        <v>4587</v>
      </c>
      <c r="D3853">
        <v>1500</v>
      </c>
      <c r="E3853">
        <v>0</v>
      </c>
      <c r="F3853" t="s">
        <v>8221</v>
      </c>
      <c r="G3853" t="s">
        <v>8224</v>
      </c>
      <c r="H3853" t="s">
        <v>8246</v>
      </c>
      <c r="I3853">
        <v>1337371334</v>
      </c>
      <c r="J3853" s="14" t="str">
        <f>TEXT(((Table1[[#This Row],[deadline]]/60/60)/24)+DATE(1970,1,1),"mmm")</f>
        <v>May</v>
      </c>
      <c r="K3853" s="14" t="str">
        <f>TEXT(((Table1[[#This Row],[deadline]]/60/60)/24)+DATE(1970,1,1),"yyyy")</f>
        <v>2012</v>
      </c>
      <c r="L3853">
        <v>1332187334</v>
      </c>
      <c r="M3853" s="13">
        <f>((Table1[[#This Row],[launched_at]]/60/60)/24)+DATE(1970,1,1)+(-5/24)</f>
        <v>40987.626550925925</v>
      </c>
      <c r="N3853" t="b">
        <v>0</v>
      </c>
      <c r="O3853">
        <v>0</v>
      </c>
      <c r="P3853" t="b">
        <v>0</v>
      </c>
      <c r="Q3853" t="s">
        <v>8270</v>
      </c>
      <c r="R3853" s="5">
        <f>Table1[[#This Row],[pledged]]/D3853</f>
        <v>0</v>
      </c>
      <c r="S3853" s="6">
        <f>IFERROR(Table1[[#This Row],[pledged]]/Table1[[#This Row],[backers_count]],0)</f>
        <v>0</v>
      </c>
      <c r="T3853" s="5" t="s">
        <v>8310</v>
      </c>
      <c r="U3853" s="5" t="s">
        <v>8316</v>
      </c>
    </row>
    <row r="3854" spans="1:21" ht="45" x14ac:dyDescent="0.2">
      <c r="A3854">
        <v>478</v>
      </c>
      <c r="B3854" s="3" t="s">
        <v>479</v>
      </c>
      <c r="C3854" s="3" t="s">
        <v>4588</v>
      </c>
      <c r="D3854">
        <v>10000</v>
      </c>
      <c r="E3854">
        <v>0</v>
      </c>
      <c r="F3854" t="s">
        <v>8221</v>
      </c>
      <c r="G3854" t="s">
        <v>8224</v>
      </c>
      <c r="H3854" t="s">
        <v>8246</v>
      </c>
      <c r="I3854">
        <v>1427921509</v>
      </c>
      <c r="J3854" s="14" t="str">
        <f>TEXT(((Table1[[#This Row],[deadline]]/60/60)/24)+DATE(1970,1,1),"mmm")</f>
        <v>Apr</v>
      </c>
      <c r="K3854" s="14" t="str">
        <f>TEXT(((Table1[[#This Row],[deadline]]/60/60)/24)+DATE(1970,1,1),"yyyy")</f>
        <v>2015</v>
      </c>
      <c r="L3854">
        <v>1425333109</v>
      </c>
      <c r="M3854" s="13">
        <f>((Table1[[#This Row],[launched_at]]/60/60)/24)+DATE(1970,1,1)+(-5/24)</f>
        <v>42065.702650462961</v>
      </c>
      <c r="N3854" t="b">
        <v>0</v>
      </c>
      <c r="O3854">
        <v>0</v>
      </c>
      <c r="P3854" t="b">
        <v>0</v>
      </c>
      <c r="Q3854" t="s">
        <v>8270</v>
      </c>
      <c r="R3854" s="5">
        <f>Table1[[#This Row],[pledged]]/D3854</f>
        <v>0</v>
      </c>
      <c r="S3854" s="6">
        <f>IFERROR(Table1[[#This Row],[pledged]]/Table1[[#This Row],[backers_count]],0)</f>
        <v>0</v>
      </c>
      <c r="T3854" s="5" t="s">
        <v>8310</v>
      </c>
      <c r="U3854" s="5" t="s">
        <v>8316</v>
      </c>
    </row>
    <row r="3855" spans="1:21" ht="45" x14ac:dyDescent="0.2">
      <c r="A3855">
        <v>487</v>
      </c>
      <c r="B3855" s="3" t="s">
        <v>488</v>
      </c>
      <c r="C3855" s="3" t="s">
        <v>4597</v>
      </c>
      <c r="D3855">
        <v>50000</v>
      </c>
      <c r="E3855">
        <v>0</v>
      </c>
      <c r="F3855" t="s">
        <v>8221</v>
      </c>
      <c r="G3855" t="s">
        <v>8229</v>
      </c>
      <c r="H3855" t="s">
        <v>8251</v>
      </c>
      <c r="I3855">
        <v>1482678994</v>
      </c>
      <c r="J3855" s="14" t="str">
        <f>TEXT(((Table1[[#This Row],[deadline]]/60/60)/24)+DATE(1970,1,1),"mmm")</f>
        <v>Dec</v>
      </c>
      <c r="K3855" s="14" t="str">
        <f>TEXT(((Table1[[#This Row],[deadline]]/60/60)/24)+DATE(1970,1,1),"yyyy")</f>
        <v>2016</v>
      </c>
      <c r="L3855">
        <v>1477491394</v>
      </c>
      <c r="M3855" s="13">
        <f>((Table1[[#This Row],[launched_at]]/60/60)/24)+DATE(1970,1,1)+(-5/24)</f>
        <v>42669.386504629627</v>
      </c>
      <c r="N3855" t="b">
        <v>0</v>
      </c>
      <c r="O3855">
        <v>0</v>
      </c>
      <c r="P3855" t="b">
        <v>0</v>
      </c>
      <c r="Q3855" t="s">
        <v>8270</v>
      </c>
      <c r="R3855" s="5">
        <f>Table1[[#This Row],[pledged]]/D3855</f>
        <v>0</v>
      </c>
      <c r="S3855" s="6">
        <f>IFERROR(Table1[[#This Row],[pledged]]/Table1[[#This Row],[backers_count]],0)</f>
        <v>0</v>
      </c>
      <c r="T3855" s="5" t="s">
        <v>8310</v>
      </c>
      <c r="U3855" s="5" t="s">
        <v>8316</v>
      </c>
    </row>
    <row r="3856" spans="1:21" ht="30" x14ac:dyDescent="0.2">
      <c r="A3856">
        <v>488</v>
      </c>
      <c r="B3856" s="3" t="s">
        <v>489</v>
      </c>
      <c r="C3856" s="3" t="s">
        <v>4598</v>
      </c>
      <c r="D3856">
        <v>12000</v>
      </c>
      <c r="E3856">
        <v>0</v>
      </c>
      <c r="F3856" t="s">
        <v>8221</v>
      </c>
      <c r="G3856" t="s">
        <v>8224</v>
      </c>
      <c r="H3856" t="s">
        <v>8246</v>
      </c>
      <c r="I3856">
        <v>1483924700</v>
      </c>
      <c r="J3856" s="14" t="str">
        <f>TEXT(((Table1[[#This Row],[deadline]]/60/60)/24)+DATE(1970,1,1),"mmm")</f>
        <v>Jan</v>
      </c>
      <c r="K3856" s="14" t="str">
        <f>TEXT(((Table1[[#This Row],[deadline]]/60/60)/24)+DATE(1970,1,1),"yyyy")</f>
        <v>2017</v>
      </c>
      <c r="L3856">
        <v>1481332700</v>
      </c>
      <c r="M3856" s="13">
        <f>((Table1[[#This Row],[launched_at]]/60/60)/24)+DATE(1970,1,1)+(-5/24)</f>
        <v>42713.84606481481</v>
      </c>
      <c r="N3856" t="b">
        <v>0</v>
      </c>
      <c r="O3856">
        <v>0</v>
      </c>
      <c r="P3856" t="b">
        <v>0</v>
      </c>
      <c r="Q3856" t="s">
        <v>8270</v>
      </c>
      <c r="R3856" s="5">
        <f>Table1[[#This Row],[pledged]]/D3856</f>
        <v>0</v>
      </c>
      <c r="S3856" s="6">
        <f>IFERROR(Table1[[#This Row],[pledged]]/Table1[[#This Row],[backers_count]],0)</f>
        <v>0</v>
      </c>
      <c r="T3856" s="5" t="s">
        <v>8310</v>
      </c>
      <c r="U3856" s="5" t="s">
        <v>8316</v>
      </c>
    </row>
    <row r="3857" spans="1:21" x14ac:dyDescent="0.2">
      <c r="A3857">
        <v>490</v>
      </c>
      <c r="B3857" s="3" t="s">
        <v>491</v>
      </c>
      <c r="C3857" s="3" t="s">
        <v>4600</v>
      </c>
      <c r="D3857">
        <v>1000</v>
      </c>
      <c r="E3857">
        <v>0</v>
      </c>
      <c r="F3857" t="s">
        <v>8221</v>
      </c>
      <c r="G3857" t="s">
        <v>8224</v>
      </c>
      <c r="H3857" t="s">
        <v>8246</v>
      </c>
      <c r="I3857">
        <v>1345677285</v>
      </c>
      <c r="J3857" s="14" t="str">
        <f>TEXT(((Table1[[#This Row],[deadline]]/60/60)/24)+DATE(1970,1,1),"mmm")</f>
        <v>Aug</v>
      </c>
      <c r="K3857" s="14" t="str">
        <f>TEXT(((Table1[[#This Row],[deadline]]/60/60)/24)+DATE(1970,1,1),"yyyy")</f>
        <v>2012</v>
      </c>
      <c r="L3857">
        <v>1343085285</v>
      </c>
      <c r="M3857" s="13">
        <f>((Table1[[#This Row],[launched_at]]/60/60)/24)+DATE(1970,1,1)+(-5/24)</f>
        <v>41113.760243055556</v>
      </c>
      <c r="N3857" t="b">
        <v>0</v>
      </c>
      <c r="O3857">
        <v>0</v>
      </c>
      <c r="P3857" t="b">
        <v>0</v>
      </c>
      <c r="Q3857" t="s">
        <v>8270</v>
      </c>
      <c r="R3857" s="5">
        <f>Table1[[#This Row],[pledged]]/D3857</f>
        <v>0</v>
      </c>
      <c r="S3857" s="6">
        <f>IFERROR(Table1[[#This Row],[pledged]]/Table1[[#This Row],[backers_count]],0)</f>
        <v>0</v>
      </c>
      <c r="T3857" s="5" t="s">
        <v>8310</v>
      </c>
      <c r="U3857" s="5" t="s">
        <v>8316</v>
      </c>
    </row>
    <row r="3858" spans="1:21" ht="45" x14ac:dyDescent="0.2">
      <c r="A3858">
        <v>491</v>
      </c>
      <c r="B3858" s="3" t="s">
        <v>492</v>
      </c>
      <c r="C3858" s="3" t="s">
        <v>4601</v>
      </c>
      <c r="D3858">
        <v>10000</v>
      </c>
      <c r="E3858">
        <v>0</v>
      </c>
      <c r="F3858" t="s">
        <v>8221</v>
      </c>
      <c r="G3858" t="s">
        <v>8224</v>
      </c>
      <c r="H3858" t="s">
        <v>8246</v>
      </c>
      <c r="I3858">
        <v>1453937699</v>
      </c>
      <c r="J3858" s="14" t="str">
        <f>TEXT(((Table1[[#This Row],[deadline]]/60/60)/24)+DATE(1970,1,1),"mmm")</f>
        <v>Jan</v>
      </c>
      <c r="K3858" s="14" t="str">
        <f>TEXT(((Table1[[#This Row],[deadline]]/60/60)/24)+DATE(1970,1,1),"yyyy")</f>
        <v>2016</v>
      </c>
      <c r="L3858">
        <v>1451345699</v>
      </c>
      <c r="M3858" s="13">
        <f>((Table1[[#This Row],[launched_at]]/60/60)/24)+DATE(1970,1,1)+(-5/24)</f>
        <v>42366.774293981485</v>
      </c>
      <c r="N3858" t="b">
        <v>0</v>
      </c>
      <c r="O3858">
        <v>0</v>
      </c>
      <c r="P3858" t="b">
        <v>0</v>
      </c>
      <c r="Q3858" t="s">
        <v>8270</v>
      </c>
      <c r="R3858" s="5">
        <f>Table1[[#This Row],[pledged]]/D3858</f>
        <v>0</v>
      </c>
      <c r="S3858" s="6">
        <f>IFERROR(Table1[[#This Row],[pledged]]/Table1[[#This Row],[backers_count]],0)</f>
        <v>0</v>
      </c>
      <c r="T3858" s="5" t="s">
        <v>8310</v>
      </c>
      <c r="U3858" s="5" t="s">
        <v>8316</v>
      </c>
    </row>
    <row r="3859" spans="1:21" ht="45" x14ac:dyDescent="0.2">
      <c r="A3859">
        <v>492</v>
      </c>
      <c r="B3859" s="3" t="s">
        <v>493</v>
      </c>
      <c r="C3859" s="3" t="s">
        <v>4602</v>
      </c>
      <c r="D3859">
        <v>10000000</v>
      </c>
      <c r="E3859">
        <v>0</v>
      </c>
      <c r="F3859" t="s">
        <v>8221</v>
      </c>
      <c r="G3859" t="s">
        <v>8235</v>
      </c>
      <c r="H3859" t="s">
        <v>8255</v>
      </c>
      <c r="I3859">
        <v>1476319830</v>
      </c>
      <c r="J3859" s="14" t="str">
        <f>TEXT(((Table1[[#This Row],[deadline]]/60/60)/24)+DATE(1970,1,1),"mmm")</f>
        <v>Oct</v>
      </c>
      <c r="K3859" s="14" t="str">
        <f>TEXT(((Table1[[#This Row],[deadline]]/60/60)/24)+DATE(1970,1,1),"yyyy")</f>
        <v>2016</v>
      </c>
      <c r="L3859">
        <v>1471135830</v>
      </c>
      <c r="M3859" s="13">
        <f>((Table1[[#This Row],[launched_at]]/60/60)/24)+DATE(1970,1,1)+(-5/24)</f>
        <v>42595.826736111114</v>
      </c>
      <c r="N3859" t="b">
        <v>0</v>
      </c>
      <c r="O3859">
        <v>0</v>
      </c>
      <c r="P3859" t="b">
        <v>0</v>
      </c>
      <c r="Q3859" t="s">
        <v>8270</v>
      </c>
      <c r="R3859" s="5">
        <f>Table1[[#This Row],[pledged]]/D3859</f>
        <v>0</v>
      </c>
      <c r="S3859" s="6">
        <f>IFERROR(Table1[[#This Row],[pledged]]/Table1[[#This Row],[backers_count]],0)</f>
        <v>0</v>
      </c>
      <c r="T3859" s="5" t="s">
        <v>8310</v>
      </c>
      <c r="U3859" s="5" t="s">
        <v>8316</v>
      </c>
    </row>
    <row r="3860" spans="1:21" ht="45" x14ac:dyDescent="0.2">
      <c r="A3860">
        <v>493</v>
      </c>
      <c r="B3860" s="3" t="s">
        <v>494</v>
      </c>
      <c r="C3860" s="3" t="s">
        <v>4603</v>
      </c>
      <c r="D3860">
        <v>30000</v>
      </c>
      <c r="E3860">
        <v>0</v>
      </c>
      <c r="F3860" t="s">
        <v>8221</v>
      </c>
      <c r="G3860" t="s">
        <v>8225</v>
      </c>
      <c r="H3860" t="s">
        <v>8247</v>
      </c>
      <c r="I3860">
        <v>1432142738</v>
      </c>
      <c r="J3860" s="14" t="str">
        <f>TEXT(((Table1[[#This Row],[deadline]]/60/60)/24)+DATE(1970,1,1),"mmm")</f>
        <v>May</v>
      </c>
      <c r="K3860" s="14" t="str">
        <f>TEXT(((Table1[[#This Row],[deadline]]/60/60)/24)+DATE(1970,1,1),"yyyy")</f>
        <v>2015</v>
      </c>
      <c r="L3860">
        <v>1429550738</v>
      </c>
      <c r="M3860" s="13">
        <f>((Table1[[#This Row],[launched_at]]/60/60)/24)+DATE(1970,1,1)+(-5/24)</f>
        <v>42114.517800925918</v>
      </c>
      <c r="N3860" t="b">
        <v>0</v>
      </c>
      <c r="O3860">
        <v>0</v>
      </c>
      <c r="P3860" t="b">
        <v>0</v>
      </c>
      <c r="Q3860" t="s">
        <v>8270</v>
      </c>
      <c r="R3860" s="5">
        <f>Table1[[#This Row],[pledged]]/D3860</f>
        <v>0</v>
      </c>
      <c r="S3860" s="6">
        <f>IFERROR(Table1[[#This Row],[pledged]]/Table1[[#This Row],[backers_count]],0)</f>
        <v>0</v>
      </c>
      <c r="T3860" s="5" t="s">
        <v>8310</v>
      </c>
      <c r="U3860" s="5" t="s">
        <v>8316</v>
      </c>
    </row>
    <row r="3861" spans="1:21" ht="45" x14ac:dyDescent="0.2">
      <c r="A3861">
        <v>495</v>
      </c>
      <c r="B3861" s="3" t="s">
        <v>496</v>
      </c>
      <c r="C3861" s="3" t="s">
        <v>4605</v>
      </c>
      <c r="D3861">
        <v>7000</v>
      </c>
      <c r="E3861">
        <v>0</v>
      </c>
      <c r="F3861" t="s">
        <v>8221</v>
      </c>
      <c r="G3861" t="s">
        <v>8224</v>
      </c>
      <c r="H3861" t="s">
        <v>8246</v>
      </c>
      <c r="I3861">
        <v>1437076305</v>
      </c>
      <c r="J3861" s="14" t="str">
        <f>TEXT(((Table1[[#This Row],[deadline]]/60/60)/24)+DATE(1970,1,1),"mmm")</f>
        <v>Jul</v>
      </c>
      <c r="K3861" s="14" t="str">
        <f>TEXT(((Table1[[#This Row],[deadline]]/60/60)/24)+DATE(1970,1,1),"yyyy")</f>
        <v>2015</v>
      </c>
      <c r="L3861">
        <v>1434484305</v>
      </c>
      <c r="M3861" s="13">
        <f>((Table1[[#This Row],[launched_at]]/60/60)/24)+DATE(1970,1,1)+(-5/24)</f>
        <v>42171.619270833333</v>
      </c>
      <c r="N3861" t="b">
        <v>0</v>
      </c>
      <c r="O3861">
        <v>0</v>
      </c>
      <c r="P3861" t="b">
        <v>0</v>
      </c>
      <c r="Q3861" t="s">
        <v>8270</v>
      </c>
      <c r="R3861" s="5">
        <f>Table1[[#This Row],[pledged]]/D3861</f>
        <v>0</v>
      </c>
      <c r="S3861" s="6">
        <f>IFERROR(Table1[[#This Row],[pledged]]/Table1[[#This Row],[backers_count]],0)</f>
        <v>0</v>
      </c>
      <c r="T3861" s="5" t="s">
        <v>8310</v>
      </c>
      <c r="U3861" s="5" t="s">
        <v>8316</v>
      </c>
    </row>
    <row r="3862" spans="1:21" ht="45" x14ac:dyDescent="0.2">
      <c r="A3862">
        <v>501</v>
      </c>
      <c r="B3862" s="3" t="s">
        <v>502</v>
      </c>
      <c r="C3862" s="3" t="s">
        <v>4611</v>
      </c>
      <c r="D3862">
        <v>10000</v>
      </c>
      <c r="E3862">
        <v>0</v>
      </c>
      <c r="F3862" t="s">
        <v>8221</v>
      </c>
      <c r="G3862" t="s">
        <v>8224</v>
      </c>
      <c r="H3862" t="s">
        <v>8246</v>
      </c>
      <c r="I3862">
        <v>1310189851</v>
      </c>
      <c r="J3862" s="14" t="str">
        <f>TEXT(((Table1[[#This Row],[deadline]]/60/60)/24)+DATE(1970,1,1),"mmm")</f>
        <v>Jul</v>
      </c>
      <c r="K3862" s="14" t="str">
        <f>TEXT(((Table1[[#This Row],[deadline]]/60/60)/24)+DATE(1970,1,1),"yyyy")</f>
        <v>2011</v>
      </c>
      <c r="L3862">
        <v>1307597851</v>
      </c>
      <c r="M3862" s="13">
        <f>((Table1[[#This Row],[launched_at]]/60/60)/24)+DATE(1970,1,1)+(-5/24)</f>
        <v>40703.026053240741</v>
      </c>
      <c r="N3862" t="b">
        <v>0</v>
      </c>
      <c r="O3862">
        <v>0</v>
      </c>
      <c r="P3862" t="b">
        <v>0</v>
      </c>
      <c r="Q3862" t="s">
        <v>8270</v>
      </c>
      <c r="R3862" s="5">
        <f>Table1[[#This Row],[pledged]]/D3862</f>
        <v>0</v>
      </c>
      <c r="S3862" s="6">
        <f>IFERROR(Table1[[#This Row],[pledged]]/Table1[[#This Row],[backers_count]],0)</f>
        <v>0</v>
      </c>
      <c r="T3862" s="5" t="s">
        <v>8310</v>
      </c>
      <c r="U3862" s="5" t="s">
        <v>8316</v>
      </c>
    </row>
    <row r="3863" spans="1:21" ht="45" x14ac:dyDescent="0.2">
      <c r="A3863">
        <v>510</v>
      </c>
      <c r="B3863" s="3" t="s">
        <v>511</v>
      </c>
      <c r="C3863" s="3" t="s">
        <v>4620</v>
      </c>
      <c r="D3863">
        <v>14000</v>
      </c>
      <c r="E3863">
        <v>0</v>
      </c>
      <c r="F3863" t="s">
        <v>8221</v>
      </c>
      <c r="G3863" t="s">
        <v>8224</v>
      </c>
      <c r="H3863" t="s">
        <v>8246</v>
      </c>
      <c r="I3863">
        <v>1456805639</v>
      </c>
      <c r="J3863" s="14" t="str">
        <f>TEXT(((Table1[[#This Row],[deadline]]/60/60)/24)+DATE(1970,1,1),"mmm")</f>
        <v>Mar</v>
      </c>
      <c r="K3863" s="14" t="str">
        <f>TEXT(((Table1[[#This Row],[deadline]]/60/60)/24)+DATE(1970,1,1),"yyyy")</f>
        <v>2016</v>
      </c>
      <c r="L3863">
        <v>1454213639</v>
      </c>
      <c r="M3863" s="13">
        <f>((Table1[[#This Row],[launched_at]]/60/60)/24)+DATE(1970,1,1)+(-5/24)</f>
        <v>42399.968043981477</v>
      </c>
      <c r="N3863" t="b">
        <v>0</v>
      </c>
      <c r="O3863">
        <v>0</v>
      </c>
      <c r="P3863" t="b">
        <v>0</v>
      </c>
      <c r="Q3863" t="s">
        <v>8270</v>
      </c>
      <c r="R3863" s="5">
        <f>Table1[[#This Row],[pledged]]/D3863</f>
        <v>0</v>
      </c>
      <c r="S3863" s="6">
        <f>IFERROR(Table1[[#This Row],[pledged]]/Table1[[#This Row],[backers_count]],0)</f>
        <v>0</v>
      </c>
      <c r="T3863" s="5" t="s">
        <v>8310</v>
      </c>
      <c r="U3863" s="5" t="s">
        <v>8316</v>
      </c>
    </row>
    <row r="3864" spans="1:21" ht="30" x14ac:dyDescent="0.2">
      <c r="A3864">
        <v>516</v>
      </c>
      <c r="B3864" s="3" t="s">
        <v>517</v>
      </c>
      <c r="C3864" s="3" t="s">
        <v>4626</v>
      </c>
      <c r="D3864">
        <v>5000</v>
      </c>
      <c r="E3864">
        <v>0</v>
      </c>
      <c r="F3864" t="s">
        <v>8221</v>
      </c>
      <c r="G3864" t="s">
        <v>8225</v>
      </c>
      <c r="H3864" t="s">
        <v>8247</v>
      </c>
      <c r="I3864">
        <v>1432752080</v>
      </c>
      <c r="J3864" s="14" t="str">
        <f>TEXT(((Table1[[#This Row],[deadline]]/60/60)/24)+DATE(1970,1,1),"mmm")</f>
        <v>May</v>
      </c>
      <c r="K3864" s="14" t="str">
        <f>TEXT(((Table1[[#This Row],[deadline]]/60/60)/24)+DATE(1970,1,1),"yyyy")</f>
        <v>2015</v>
      </c>
      <c r="L3864">
        <v>1427568080</v>
      </c>
      <c r="M3864" s="13">
        <f>((Table1[[#This Row],[launched_at]]/60/60)/24)+DATE(1970,1,1)+(-5/24)</f>
        <v>42091.570370370369</v>
      </c>
      <c r="N3864" t="b">
        <v>0</v>
      </c>
      <c r="O3864">
        <v>0</v>
      </c>
      <c r="P3864" t="b">
        <v>0</v>
      </c>
      <c r="Q3864" t="s">
        <v>8270</v>
      </c>
      <c r="R3864" s="5">
        <f>Table1[[#This Row],[pledged]]/D3864</f>
        <v>0</v>
      </c>
      <c r="S3864" s="6">
        <f>IFERROR(Table1[[#This Row],[pledged]]/Table1[[#This Row],[backers_count]],0)</f>
        <v>0</v>
      </c>
      <c r="T3864" s="5" t="s">
        <v>8310</v>
      </c>
      <c r="U3864" s="5" t="s">
        <v>8316</v>
      </c>
    </row>
    <row r="3865" spans="1:21" ht="45" x14ac:dyDescent="0.2">
      <c r="A3865">
        <v>518</v>
      </c>
      <c r="B3865" s="3" t="s">
        <v>519</v>
      </c>
      <c r="C3865" s="3" t="s">
        <v>4628</v>
      </c>
      <c r="D3865">
        <v>7175</v>
      </c>
      <c r="E3865">
        <v>0</v>
      </c>
      <c r="F3865" t="s">
        <v>8221</v>
      </c>
      <c r="G3865" t="s">
        <v>8224</v>
      </c>
      <c r="H3865" t="s">
        <v>8246</v>
      </c>
      <c r="I3865">
        <v>1441550760</v>
      </c>
      <c r="J3865" s="14" t="str">
        <f>TEXT(((Table1[[#This Row],[deadline]]/60/60)/24)+DATE(1970,1,1),"mmm")</f>
        <v>Sep</v>
      </c>
      <c r="K3865" s="14" t="str">
        <f>TEXT(((Table1[[#This Row],[deadline]]/60/60)/24)+DATE(1970,1,1),"yyyy")</f>
        <v>2015</v>
      </c>
      <c r="L3865">
        <v>1438958824</v>
      </c>
      <c r="M3865" s="13">
        <f>((Table1[[#This Row],[launched_at]]/60/60)/24)+DATE(1970,1,1)+(-5/24)</f>
        <v>42223.407685185179</v>
      </c>
      <c r="N3865" t="b">
        <v>0</v>
      </c>
      <c r="O3865">
        <v>0</v>
      </c>
      <c r="P3865" t="b">
        <v>0</v>
      </c>
      <c r="Q3865" t="s">
        <v>8270</v>
      </c>
      <c r="R3865" s="5">
        <f>Table1[[#This Row],[pledged]]/D3865</f>
        <v>0</v>
      </c>
      <c r="S3865" s="6">
        <f>IFERROR(Table1[[#This Row],[pledged]]/Table1[[#This Row],[backers_count]],0)</f>
        <v>0</v>
      </c>
      <c r="T3865" s="5" t="s">
        <v>8310</v>
      </c>
      <c r="U3865" s="5" t="s">
        <v>8316</v>
      </c>
    </row>
    <row r="3866" spans="1:21" ht="45" x14ac:dyDescent="0.2">
      <c r="A3866">
        <v>547</v>
      </c>
      <c r="B3866" s="3" t="s">
        <v>548</v>
      </c>
      <c r="C3866" s="3" t="s">
        <v>4657</v>
      </c>
      <c r="D3866">
        <v>7500</v>
      </c>
      <c r="E3866">
        <v>0</v>
      </c>
      <c r="F3866" t="s">
        <v>8221</v>
      </c>
      <c r="G3866" t="s">
        <v>8225</v>
      </c>
      <c r="H3866" t="s">
        <v>8247</v>
      </c>
      <c r="I3866">
        <v>1455122564</v>
      </c>
      <c r="J3866" s="14" t="str">
        <f>TEXT(((Table1[[#This Row],[deadline]]/60/60)/24)+DATE(1970,1,1),"mmm")</f>
        <v>Feb</v>
      </c>
      <c r="K3866" s="14" t="str">
        <f>TEXT(((Table1[[#This Row],[deadline]]/60/60)/24)+DATE(1970,1,1),"yyyy")</f>
        <v>2016</v>
      </c>
      <c r="L3866">
        <v>1452530564</v>
      </c>
      <c r="M3866">
        <f>((Table1[[#This Row],[launched_at]]/60/60)/24)+DATE(1970,1,1)+(-5/24)</f>
        <v>42380.488009259258</v>
      </c>
      <c r="N3866" t="b">
        <v>0</v>
      </c>
      <c r="O3866">
        <v>0</v>
      </c>
      <c r="P3866" t="b">
        <v>0</v>
      </c>
      <c r="Q3866" t="s">
        <v>8272</v>
      </c>
      <c r="R3866" s="5">
        <f>Table1[[#This Row],[pledged]]/D3866</f>
        <v>0</v>
      </c>
      <c r="S3866" s="6">
        <f>IFERROR(Table1[[#This Row],[pledged]]/Table1[[#This Row],[backers_count]],0)</f>
        <v>0</v>
      </c>
      <c r="T3866" s="5" t="s">
        <v>8319</v>
      </c>
      <c r="U3866" s="5" t="s">
        <v>8320</v>
      </c>
    </row>
    <row r="3867" spans="1:21" ht="45" x14ac:dyDescent="0.2">
      <c r="A3867">
        <v>552</v>
      </c>
      <c r="B3867" s="3" t="s">
        <v>553</v>
      </c>
      <c r="C3867" s="3" t="s">
        <v>4662</v>
      </c>
      <c r="D3867">
        <v>45000</v>
      </c>
      <c r="E3867">
        <v>0</v>
      </c>
      <c r="F3867" t="s">
        <v>8221</v>
      </c>
      <c r="G3867" t="s">
        <v>8229</v>
      </c>
      <c r="H3867" t="s">
        <v>8251</v>
      </c>
      <c r="I3867">
        <v>1452350896</v>
      </c>
      <c r="J3867" s="14" t="str">
        <f>TEXT(((Table1[[#This Row],[deadline]]/60/60)/24)+DATE(1970,1,1),"mmm")</f>
        <v>Jan</v>
      </c>
      <c r="K3867" s="14" t="str">
        <f>TEXT(((Table1[[#This Row],[deadline]]/60/60)/24)+DATE(1970,1,1),"yyyy")</f>
        <v>2016</v>
      </c>
      <c r="L3867">
        <v>1447166896</v>
      </c>
      <c r="M3867">
        <f>((Table1[[#This Row],[launched_at]]/60/60)/24)+DATE(1970,1,1)+(-5/24)</f>
        <v>42318.408518518518</v>
      </c>
      <c r="N3867" t="b">
        <v>0</v>
      </c>
      <c r="O3867">
        <v>0</v>
      </c>
      <c r="P3867" t="b">
        <v>0</v>
      </c>
      <c r="Q3867" t="s">
        <v>8272</v>
      </c>
      <c r="R3867" s="5">
        <f>Table1[[#This Row],[pledged]]/D3867</f>
        <v>0</v>
      </c>
      <c r="S3867" s="6">
        <f>IFERROR(Table1[[#This Row],[pledged]]/Table1[[#This Row],[backers_count]],0)</f>
        <v>0</v>
      </c>
      <c r="T3867" s="5" t="s">
        <v>8319</v>
      </c>
      <c r="U3867" s="5" t="s">
        <v>8320</v>
      </c>
    </row>
    <row r="3868" spans="1:21" ht="45" x14ac:dyDescent="0.2">
      <c r="A3868">
        <v>555</v>
      </c>
      <c r="B3868" s="3" t="s">
        <v>556</v>
      </c>
      <c r="C3868" s="3" t="s">
        <v>4665</v>
      </c>
      <c r="D3868">
        <v>7500</v>
      </c>
      <c r="E3868">
        <v>0</v>
      </c>
      <c r="F3868" t="s">
        <v>8221</v>
      </c>
      <c r="G3868" t="s">
        <v>8225</v>
      </c>
      <c r="H3868" t="s">
        <v>8247</v>
      </c>
      <c r="I3868">
        <v>1465720143</v>
      </c>
      <c r="J3868" s="14" t="str">
        <f>TEXT(((Table1[[#This Row],[deadline]]/60/60)/24)+DATE(1970,1,1),"mmm")</f>
        <v>Jun</v>
      </c>
      <c r="K3868" s="14" t="str">
        <f>TEXT(((Table1[[#This Row],[deadline]]/60/60)/24)+DATE(1970,1,1),"yyyy")</f>
        <v>2016</v>
      </c>
      <c r="L3868">
        <v>1463128143</v>
      </c>
      <c r="M3868">
        <f>((Table1[[#This Row],[launched_at]]/60/60)/24)+DATE(1970,1,1)+(-5/24)</f>
        <v>42503.145173611112</v>
      </c>
      <c r="N3868" t="b">
        <v>0</v>
      </c>
      <c r="O3868">
        <v>0</v>
      </c>
      <c r="P3868" t="b">
        <v>0</v>
      </c>
      <c r="Q3868" t="s">
        <v>8272</v>
      </c>
      <c r="R3868" s="5">
        <f>Table1[[#This Row],[pledged]]/D3868</f>
        <v>0</v>
      </c>
      <c r="S3868" s="6">
        <f>IFERROR(Table1[[#This Row],[pledged]]/Table1[[#This Row],[backers_count]],0)</f>
        <v>0</v>
      </c>
      <c r="T3868" s="5" t="s">
        <v>8319</v>
      </c>
      <c r="U3868" s="5" t="s">
        <v>8320</v>
      </c>
    </row>
    <row r="3869" spans="1:21" ht="45" x14ac:dyDescent="0.2">
      <c r="A3869">
        <v>558</v>
      </c>
      <c r="B3869" s="3" t="s">
        <v>559</v>
      </c>
      <c r="C3869" s="3" t="s">
        <v>4668</v>
      </c>
      <c r="D3869">
        <v>750</v>
      </c>
      <c r="E3869">
        <v>0</v>
      </c>
      <c r="F3869" t="s">
        <v>8221</v>
      </c>
      <c r="G3869" t="s">
        <v>8224</v>
      </c>
      <c r="H3869" t="s">
        <v>8246</v>
      </c>
      <c r="I3869">
        <v>1427227905</v>
      </c>
      <c r="J3869" s="14" t="str">
        <f>TEXT(((Table1[[#This Row],[deadline]]/60/60)/24)+DATE(1970,1,1),"mmm")</f>
        <v>Mar</v>
      </c>
      <c r="K3869" s="14" t="str">
        <f>TEXT(((Table1[[#This Row],[deadline]]/60/60)/24)+DATE(1970,1,1),"yyyy")</f>
        <v>2015</v>
      </c>
      <c r="L3869">
        <v>1424639505</v>
      </c>
      <c r="M3869">
        <f>((Table1[[#This Row],[launched_at]]/60/60)/24)+DATE(1970,1,1)+(-5/24)</f>
        <v>42057.674826388888</v>
      </c>
      <c r="N3869" t="b">
        <v>0</v>
      </c>
      <c r="O3869">
        <v>0</v>
      </c>
      <c r="P3869" t="b">
        <v>0</v>
      </c>
      <c r="Q3869" t="s">
        <v>8272</v>
      </c>
      <c r="R3869" s="5">
        <f>Table1[[#This Row],[pledged]]/D3869</f>
        <v>0</v>
      </c>
      <c r="S3869" s="6">
        <f>IFERROR(Table1[[#This Row],[pledged]]/Table1[[#This Row],[backers_count]],0)</f>
        <v>0</v>
      </c>
      <c r="T3869" s="5" t="s">
        <v>8319</v>
      </c>
      <c r="U3869" s="5" t="s">
        <v>8320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 t="str">
        <f>TEXT(((Table1[[#This Row],[deadline]]/60/60)/24)+DATE(1970,1,1),"mmm")</f>
        <v>Sep</v>
      </c>
      <c r="K3870" s="14" t="str">
        <f>TEXT(((Table1[[#This Row],[deadline]]/60/60)/24)+DATE(1970,1,1),"yyyy")</f>
        <v>2014</v>
      </c>
      <c r="L3870">
        <v>1408031405</v>
      </c>
      <c r="M3870">
        <f>((Table1[[#This Row],[launched_at]]/60/60)/24)+DATE(1970,1,1)+(-5/24)</f>
        <v>41865.451446759253</v>
      </c>
      <c r="N3870" t="b">
        <v>0</v>
      </c>
      <c r="O3870">
        <v>1</v>
      </c>
      <c r="P3870" t="b">
        <v>0</v>
      </c>
      <c r="Q3870" t="s">
        <v>8305</v>
      </c>
      <c r="R3870" s="5">
        <f>Table1[[#This Row],[pledged]]/D3870</f>
        <v>2E-3</v>
      </c>
      <c r="S3870" s="6">
        <f>IFERROR(Table1[[#This Row],[pledged]]/Table1[[#This Row],[backers_count]],0)</f>
        <v>10</v>
      </c>
      <c r="T3870" s="5" t="s">
        <v>8317</v>
      </c>
      <c r="U3870" s="5" t="s">
        <v>8359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 t="str">
        <f>TEXT(((Table1[[#This Row],[deadline]]/60/60)/24)+DATE(1970,1,1),"mmm")</f>
        <v>Mar</v>
      </c>
      <c r="K3871" s="14" t="str">
        <f>TEXT(((Table1[[#This Row],[deadline]]/60/60)/24)+DATE(1970,1,1),"yyyy")</f>
        <v>2015</v>
      </c>
      <c r="L3871">
        <v>1423761792</v>
      </c>
      <c r="M3871">
        <f>((Table1[[#This Row],[launched_at]]/60/60)/24)+DATE(1970,1,1)+(-5/24)</f>
        <v>42047.516111111108</v>
      </c>
      <c r="N3871" t="b">
        <v>0</v>
      </c>
      <c r="O3871">
        <v>15</v>
      </c>
      <c r="P3871" t="b">
        <v>0</v>
      </c>
      <c r="Q3871" t="s">
        <v>8305</v>
      </c>
      <c r="R3871" s="5">
        <f>Table1[[#This Row],[pledged]]/D3871</f>
        <v>3.44748684310884E-2</v>
      </c>
      <c r="S3871" s="6">
        <f>IFERROR(Table1[[#This Row],[pledged]]/Table1[[#This Row],[backers_count]],0)</f>
        <v>30.133333333333333</v>
      </c>
      <c r="T3871" s="5" t="s">
        <v>8317</v>
      </c>
      <c r="U3871" s="5" t="s">
        <v>8359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 t="str">
        <f>TEXT(((Table1[[#This Row],[deadline]]/60/60)/24)+DATE(1970,1,1),"mmm")</f>
        <v>Jul</v>
      </c>
      <c r="K3872" s="14" t="str">
        <f>TEXT(((Table1[[#This Row],[deadline]]/60/60)/24)+DATE(1970,1,1),"yyyy")</f>
        <v>2014</v>
      </c>
      <c r="L3872">
        <v>1401768478</v>
      </c>
      <c r="M3872">
        <f>((Table1[[#This Row],[launched_at]]/60/60)/24)+DATE(1970,1,1)+(-5/24)</f>
        <v>41792.963865740734</v>
      </c>
      <c r="N3872" t="b">
        <v>0</v>
      </c>
      <c r="O3872">
        <v>10</v>
      </c>
      <c r="P3872" t="b">
        <v>0</v>
      </c>
      <c r="Q3872" t="s">
        <v>8305</v>
      </c>
      <c r="R3872" s="5">
        <f>Table1[[#This Row],[pledged]]/D3872</f>
        <v>0.15</v>
      </c>
      <c r="S3872" s="6">
        <f>IFERROR(Table1[[#This Row],[pledged]]/Table1[[#This Row],[backers_count]],0)</f>
        <v>150</v>
      </c>
      <c r="T3872" s="5" t="s">
        <v>8317</v>
      </c>
      <c r="U3872" s="5" t="s">
        <v>8359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 t="str">
        <f>TEXT(((Table1[[#This Row],[deadline]]/60/60)/24)+DATE(1970,1,1),"mmm")</f>
        <v>Mar</v>
      </c>
      <c r="K3873" s="14" t="str">
        <f>TEXT(((Table1[[#This Row],[deadline]]/60/60)/24)+DATE(1970,1,1),"yyyy")</f>
        <v>2017</v>
      </c>
      <c r="L3873">
        <v>1485629050</v>
      </c>
      <c r="M3873">
        <f>((Table1[[#This Row],[launched_at]]/60/60)/24)+DATE(1970,1,1)+(-5/24)</f>
        <v>42763.572337962956</v>
      </c>
      <c r="N3873" t="b">
        <v>0</v>
      </c>
      <c r="O3873">
        <v>3</v>
      </c>
      <c r="P3873" t="b">
        <v>0</v>
      </c>
      <c r="Q3873" t="s">
        <v>8305</v>
      </c>
      <c r="R3873" s="5">
        <f>Table1[[#This Row],[pledged]]/D3873</f>
        <v>2.6666666666666668E-2</v>
      </c>
      <c r="S3873" s="6">
        <f>IFERROR(Table1[[#This Row],[pledged]]/Table1[[#This Row],[backers_count]],0)</f>
        <v>13.333333333333334</v>
      </c>
      <c r="T3873" s="5" t="s">
        <v>8317</v>
      </c>
      <c r="U3873" s="5" t="s">
        <v>8359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 t="str">
        <f>TEXT(((Table1[[#This Row],[deadline]]/60/60)/24)+DATE(1970,1,1),"mmm")</f>
        <v>Aug</v>
      </c>
      <c r="K3874" s="14" t="str">
        <f>TEXT(((Table1[[#This Row],[deadline]]/60/60)/24)+DATE(1970,1,1),"yyyy")</f>
        <v>2015</v>
      </c>
      <c r="L3874">
        <v>1435202996</v>
      </c>
      <c r="M3874">
        <f>((Table1[[#This Row],[launched_at]]/60/60)/24)+DATE(1970,1,1)+(-5/24)</f>
        <v>42179.9374537037</v>
      </c>
      <c r="N3874" t="b">
        <v>0</v>
      </c>
      <c r="O3874">
        <v>0</v>
      </c>
      <c r="P3874" t="b">
        <v>0</v>
      </c>
      <c r="Q3874" t="s">
        <v>8305</v>
      </c>
      <c r="R3874" s="5">
        <f>Table1[[#This Row],[pledged]]/D3874</f>
        <v>0</v>
      </c>
      <c r="S3874" s="6">
        <f>IFERROR(Table1[[#This Row],[pledged]]/Table1[[#This Row],[backers_count]],0)</f>
        <v>0</v>
      </c>
      <c r="T3874" s="5" t="s">
        <v>8317</v>
      </c>
      <c r="U3874" s="5" t="s">
        <v>8359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 t="str">
        <f>TEXT(((Table1[[#This Row],[deadline]]/60/60)/24)+DATE(1970,1,1),"mmm")</f>
        <v>Oct</v>
      </c>
      <c r="K3875" s="14" t="str">
        <f>TEXT(((Table1[[#This Row],[deadline]]/60/60)/24)+DATE(1970,1,1),"yyyy")</f>
        <v>2015</v>
      </c>
      <c r="L3875">
        <v>1441730535</v>
      </c>
      <c r="M3875">
        <f>((Table1[[#This Row],[launched_at]]/60/60)/24)+DATE(1970,1,1)+(-5/24)</f>
        <v>42255.487673611111</v>
      </c>
      <c r="N3875" t="b">
        <v>0</v>
      </c>
      <c r="O3875">
        <v>0</v>
      </c>
      <c r="P3875" t="b">
        <v>0</v>
      </c>
      <c r="Q3875" t="s">
        <v>8305</v>
      </c>
      <c r="R3875" s="5">
        <f>Table1[[#This Row],[pledged]]/D3875</f>
        <v>0</v>
      </c>
      <c r="S3875" s="6">
        <f>IFERROR(Table1[[#This Row],[pledged]]/Table1[[#This Row],[backers_count]],0)</f>
        <v>0</v>
      </c>
      <c r="T3875" s="5" t="s">
        <v>8317</v>
      </c>
      <c r="U3875" s="5" t="s">
        <v>8359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 t="str">
        <f>TEXT(((Table1[[#This Row],[deadline]]/60/60)/24)+DATE(1970,1,1),"mmm")</f>
        <v>Jan</v>
      </c>
      <c r="K3876" s="14" t="str">
        <f>TEXT(((Table1[[#This Row],[deadline]]/60/60)/24)+DATE(1970,1,1),"yyyy")</f>
        <v>2015</v>
      </c>
      <c r="L3876">
        <v>1420244622</v>
      </c>
      <c r="M3876">
        <f>((Table1[[#This Row],[launched_at]]/60/60)/24)+DATE(1970,1,1)+(-5/24)</f>
        <v>42006.808124999996</v>
      </c>
      <c r="N3876" t="b">
        <v>0</v>
      </c>
      <c r="O3876">
        <v>0</v>
      </c>
      <c r="P3876" t="b">
        <v>0</v>
      </c>
      <c r="Q3876" t="s">
        <v>8305</v>
      </c>
      <c r="R3876" s="5">
        <f>Table1[[#This Row],[pledged]]/D3876</f>
        <v>0</v>
      </c>
      <c r="S3876" s="6">
        <f>IFERROR(Table1[[#This Row],[pledged]]/Table1[[#This Row],[backers_count]],0)</f>
        <v>0</v>
      </c>
      <c r="T3876" s="5" t="s">
        <v>8317</v>
      </c>
      <c r="U3876" s="5" t="s">
        <v>8359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 t="str">
        <f>TEXT(((Table1[[#This Row],[deadline]]/60/60)/24)+DATE(1970,1,1),"mmm")</f>
        <v>Sep</v>
      </c>
      <c r="K3877" s="14" t="str">
        <f>TEXT(((Table1[[#This Row],[deadline]]/60/60)/24)+DATE(1970,1,1),"yyyy")</f>
        <v>2016</v>
      </c>
      <c r="L3877">
        <v>1472804365</v>
      </c>
      <c r="M3877">
        <f>((Table1[[#This Row],[launched_at]]/60/60)/24)+DATE(1970,1,1)+(-5/24)</f>
        <v>42615.138483796291</v>
      </c>
      <c r="N3877" t="b">
        <v>0</v>
      </c>
      <c r="O3877">
        <v>0</v>
      </c>
      <c r="P3877" t="b">
        <v>0</v>
      </c>
      <c r="Q3877" t="s">
        <v>8305</v>
      </c>
      <c r="R3877" s="5">
        <f>Table1[[#This Row],[pledged]]/D3877</f>
        <v>0</v>
      </c>
      <c r="S3877" s="6">
        <f>IFERROR(Table1[[#This Row],[pledged]]/Table1[[#This Row],[backers_count]],0)</f>
        <v>0</v>
      </c>
      <c r="T3877" s="5" t="s">
        <v>8317</v>
      </c>
      <c r="U3877" s="5" t="s">
        <v>8359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 t="str">
        <f>TEXT(((Table1[[#This Row],[deadline]]/60/60)/24)+DATE(1970,1,1),"mmm")</f>
        <v>Feb</v>
      </c>
      <c r="K3878" s="14" t="str">
        <f>TEXT(((Table1[[#This Row],[deadline]]/60/60)/24)+DATE(1970,1,1),"yyyy")</f>
        <v>2016</v>
      </c>
      <c r="L3878">
        <v>1451833128</v>
      </c>
      <c r="M3878">
        <f>((Table1[[#This Row],[launched_at]]/60/60)/24)+DATE(1970,1,1)+(-5/24)</f>
        <v>42372.415833333333</v>
      </c>
      <c r="N3878" t="b">
        <v>0</v>
      </c>
      <c r="O3878">
        <v>46</v>
      </c>
      <c r="P3878" t="b">
        <v>0</v>
      </c>
      <c r="Q3878" t="s">
        <v>8305</v>
      </c>
      <c r="R3878" s="5">
        <f>Table1[[#This Row],[pledged]]/D3878</f>
        <v>0.52794871794871789</v>
      </c>
      <c r="S3878" s="6">
        <f>IFERROR(Table1[[#This Row],[pledged]]/Table1[[#This Row],[backers_count]],0)</f>
        <v>44.760869565217391</v>
      </c>
      <c r="T3878" s="5" t="s">
        <v>8317</v>
      </c>
      <c r="U3878" s="5" t="s">
        <v>8359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 t="str">
        <f>TEXT(((Table1[[#This Row],[deadline]]/60/60)/24)+DATE(1970,1,1),"mmm")</f>
        <v>Dec</v>
      </c>
      <c r="K3879" s="14" t="str">
        <f>TEXT(((Table1[[#This Row],[deadline]]/60/60)/24)+DATE(1970,1,1),"yyyy")</f>
        <v>2016</v>
      </c>
      <c r="L3879">
        <v>1478621752</v>
      </c>
      <c r="M3879">
        <f>((Table1[[#This Row],[launched_at]]/60/60)/24)+DATE(1970,1,1)+(-5/24)</f>
        <v>42682.469351851854</v>
      </c>
      <c r="N3879" t="b">
        <v>0</v>
      </c>
      <c r="O3879">
        <v>14</v>
      </c>
      <c r="P3879" t="b">
        <v>0</v>
      </c>
      <c r="Q3879" t="s">
        <v>8305</v>
      </c>
      <c r="R3879" s="5">
        <f>Table1[[#This Row],[pledged]]/D3879</f>
        <v>4.9639999999999997E-2</v>
      </c>
      <c r="S3879" s="6">
        <f>IFERROR(Table1[[#This Row],[pledged]]/Table1[[#This Row],[backers_count]],0)</f>
        <v>88.642857142857139</v>
      </c>
      <c r="T3879" s="5" t="s">
        <v>8317</v>
      </c>
      <c r="U3879" s="5" t="s">
        <v>8359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 t="str">
        <f>TEXT(((Table1[[#This Row],[deadline]]/60/60)/24)+DATE(1970,1,1),"mmm")</f>
        <v>Jun</v>
      </c>
      <c r="K3880" s="14" t="str">
        <f>TEXT(((Table1[[#This Row],[deadline]]/60/60)/24)+DATE(1970,1,1),"yyyy")</f>
        <v>2015</v>
      </c>
      <c r="L3880">
        <v>1433014746</v>
      </c>
      <c r="M3880">
        <f>((Table1[[#This Row],[launched_at]]/60/60)/24)+DATE(1970,1,1)+(-5/24)</f>
        <v>42154.610486111109</v>
      </c>
      <c r="N3880" t="b">
        <v>0</v>
      </c>
      <c r="O3880">
        <v>1</v>
      </c>
      <c r="P3880" t="b">
        <v>0</v>
      </c>
      <c r="Q3880" t="s">
        <v>8305</v>
      </c>
      <c r="R3880" s="5">
        <f>Table1[[#This Row],[pledged]]/D3880</f>
        <v>5.5555555555555556E-4</v>
      </c>
      <c r="S3880" s="6">
        <f>IFERROR(Table1[[#This Row],[pledged]]/Table1[[#This Row],[backers_count]],0)</f>
        <v>10</v>
      </c>
      <c r="T3880" s="5" t="s">
        <v>8317</v>
      </c>
      <c r="U3880" s="5" t="s">
        <v>8359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 t="str">
        <f>TEXT(((Table1[[#This Row],[deadline]]/60/60)/24)+DATE(1970,1,1),"mmm")</f>
        <v>Jan</v>
      </c>
      <c r="K3881" s="14" t="str">
        <f>TEXT(((Table1[[#This Row],[deadline]]/60/60)/24)+DATE(1970,1,1),"yyyy")</f>
        <v>2015</v>
      </c>
      <c r="L3881">
        <v>1419626396</v>
      </c>
      <c r="M3881">
        <f>((Table1[[#This Row],[launched_at]]/60/60)/24)+DATE(1970,1,1)+(-5/24)</f>
        <v>41999.652731481481</v>
      </c>
      <c r="N3881" t="b">
        <v>0</v>
      </c>
      <c r="O3881">
        <v>0</v>
      </c>
      <c r="P3881" t="b">
        <v>0</v>
      </c>
      <c r="Q3881" t="s">
        <v>8305</v>
      </c>
      <c r="R3881" s="5">
        <f>Table1[[#This Row],[pledged]]/D3881</f>
        <v>0</v>
      </c>
      <c r="S3881" s="6">
        <f>IFERROR(Table1[[#This Row],[pledged]]/Table1[[#This Row],[backers_count]],0)</f>
        <v>0</v>
      </c>
      <c r="T3881" s="5" t="s">
        <v>8317</v>
      </c>
      <c r="U3881" s="5" t="s">
        <v>8359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 t="str">
        <f>TEXT(((Table1[[#This Row],[deadline]]/60/60)/24)+DATE(1970,1,1),"mmm")</f>
        <v>Jul</v>
      </c>
      <c r="K3882" s="14" t="str">
        <f>TEXT(((Table1[[#This Row],[deadline]]/60/60)/24)+DATE(1970,1,1),"yyyy")</f>
        <v>2014</v>
      </c>
      <c r="L3882">
        <v>1403724820</v>
      </c>
      <c r="M3882">
        <f>((Table1[[#This Row],[launched_at]]/60/60)/24)+DATE(1970,1,1)+(-5/24)</f>
        <v>41815.606712962959</v>
      </c>
      <c r="N3882" t="b">
        <v>0</v>
      </c>
      <c r="O3882">
        <v>17</v>
      </c>
      <c r="P3882" t="b">
        <v>0</v>
      </c>
      <c r="Q3882" t="s">
        <v>8305</v>
      </c>
      <c r="R3882" s="5">
        <f>Table1[[#This Row],[pledged]]/D3882</f>
        <v>0.13066666666666665</v>
      </c>
      <c r="S3882" s="6">
        <f>IFERROR(Table1[[#This Row],[pledged]]/Table1[[#This Row],[backers_count]],0)</f>
        <v>57.647058823529413</v>
      </c>
      <c r="T3882" s="5" t="s">
        <v>8317</v>
      </c>
      <c r="U3882" s="5" t="s">
        <v>8359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 t="str">
        <f>TEXT(((Table1[[#This Row],[deadline]]/60/60)/24)+DATE(1970,1,1),"mmm")</f>
        <v>Feb</v>
      </c>
      <c r="K3883" s="14" t="str">
        <f>TEXT(((Table1[[#This Row],[deadline]]/60/60)/24)+DATE(1970,1,1),"yyyy")</f>
        <v>2017</v>
      </c>
      <c r="L3883">
        <v>1484958399</v>
      </c>
      <c r="M3883">
        <f>((Table1[[#This Row],[launched_at]]/60/60)/24)+DATE(1970,1,1)+(-5/24)</f>
        <v>42755.810173611106</v>
      </c>
      <c r="N3883" t="b">
        <v>0</v>
      </c>
      <c r="O3883">
        <v>1</v>
      </c>
      <c r="P3883" t="b">
        <v>0</v>
      </c>
      <c r="Q3883" t="s">
        <v>8305</v>
      </c>
      <c r="R3883" s="5">
        <f>Table1[[#This Row],[pledged]]/D3883</f>
        <v>0.05</v>
      </c>
      <c r="S3883" s="6">
        <f>IFERROR(Table1[[#This Row],[pledged]]/Table1[[#This Row],[backers_count]],0)</f>
        <v>25</v>
      </c>
      <c r="T3883" s="5" t="s">
        <v>8317</v>
      </c>
      <c r="U3883" s="5" t="s">
        <v>8359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 t="str">
        <f>TEXT(((Table1[[#This Row],[deadline]]/60/60)/24)+DATE(1970,1,1),"mmm")</f>
        <v>Jan</v>
      </c>
      <c r="K3884" s="14" t="str">
        <f>TEXT(((Table1[[#This Row],[deadline]]/60/60)/24)+DATE(1970,1,1),"yyyy")</f>
        <v>2016</v>
      </c>
      <c r="L3884">
        <v>1451950570</v>
      </c>
      <c r="M3884">
        <f>((Table1[[#This Row],[launched_at]]/60/60)/24)+DATE(1970,1,1)+(-5/24)</f>
        <v>42373.77511574074</v>
      </c>
      <c r="N3884" t="b">
        <v>0</v>
      </c>
      <c r="O3884">
        <v>0</v>
      </c>
      <c r="P3884" t="b">
        <v>0</v>
      </c>
      <c r="Q3884" t="s">
        <v>8305</v>
      </c>
      <c r="R3884" s="5">
        <f>Table1[[#This Row],[pledged]]/D3884</f>
        <v>0</v>
      </c>
      <c r="S3884" s="6">
        <f>IFERROR(Table1[[#This Row],[pledged]]/Table1[[#This Row],[backers_count]],0)</f>
        <v>0</v>
      </c>
      <c r="T3884" s="5" t="s">
        <v>8317</v>
      </c>
      <c r="U3884" s="5" t="s">
        <v>8359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 t="str">
        <f>TEXT(((Table1[[#This Row],[deadline]]/60/60)/24)+DATE(1970,1,1),"mmm")</f>
        <v>Sep</v>
      </c>
      <c r="K3885" s="14" t="str">
        <f>TEXT(((Table1[[#This Row],[deadline]]/60/60)/24)+DATE(1970,1,1),"yyyy")</f>
        <v>2014</v>
      </c>
      <c r="L3885">
        <v>1407076069</v>
      </c>
      <c r="M3885">
        <f>((Table1[[#This Row],[launched_at]]/60/60)/24)+DATE(1970,1,1)+(-5/24)</f>
        <v>41854.394317129627</v>
      </c>
      <c r="N3885" t="b">
        <v>0</v>
      </c>
      <c r="O3885">
        <v>0</v>
      </c>
      <c r="P3885" t="b">
        <v>0</v>
      </c>
      <c r="Q3885" t="s">
        <v>8305</v>
      </c>
      <c r="R3885" s="5">
        <f>Table1[[#This Row],[pledged]]/D3885</f>
        <v>0</v>
      </c>
      <c r="S3885" s="6">
        <f>IFERROR(Table1[[#This Row],[pledged]]/Table1[[#This Row],[backers_count]],0)</f>
        <v>0</v>
      </c>
      <c r="T3885" s="5" t="s">
        <v>8317</v>
      </c>
      <c r="U3885" s="5" t="s">
        <v>8359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 t="str">
        <f>TEXT(((Table1[[#This Row],[deadline]]/60/60)/24)+DATE(1970,1,1),"mmm")</f>
        <v>Mar</v>
      </c>
      <c r="K3886" s="14" t="str">
        <f>TEXT(((Table1[[#This Row],[deadline]]/60/60)/24)+DATE(1970,1,1),"yyyy")</f>
        <v>2015</v>
      </c>
      <c r="L3886">
        <v>1425322792</v>
      </c>
      <c r="M3886">
        <f>((Table1[[#This Row],[launched_at]]/60/60)/24)+DATE(1970,1,1)+(-5/24)</f>
        <v>42065.583240740736</v>
      </c>
      <c r="N3886" t="b">
        <v>0</v>
      </c>
      <c r="O3886">
        <v>0</v>
      </c>
      <c r="P3886" t="b">
        <v>0</v>
      </c>
      <c r="Q3886" t="s">
        <v>8305</v>
      </c>
      <c r="R3886" s="5">
        <f>Table1[[#This Row],[pledged]]/D3886</f>
        <v>0</v>
      </c>
      <c r="S3886" s="6">
        <f>IFERROR(Table1[[#This Row],[pledged]]/Table1[[#This Row],[backers_count]],0)</f>
        <v>0</v>
      </c>
      <c r="T3886" s="5" t="s">
        <v>8317</v>
      </c>
      <c r="U3886" s="5" t="s">
        <v>8359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 t="str">
        <f>TEXT(((Table1[[#This Row],[deadline]]/60/60)/24)+DATE(1970,1,1),"mmm")</f>
        <v>May</v>
      </c>
      <c r="K3887" s="14" t="str">
        <f>TEXT(((Table1[[#This Row],[deadline]]/60/60)/24)+DATE(1970,1,1),"yyyy")</f>
        <v>2016</v>
      </c>
      <c r="L3887">
        <v>1460242191</v>
      </c>
      <c r="M3887">
        <f>((Table1[[#This Row],[launched_at]]/60/60)/24)+DATE(1970,1,1)+(-5/24)</f>
        <v>42469.742951388886</v>
      </c>
      <c r="N3887" t="b">
        <v>0</v>
      </c>
      <c r="O3887">
        <v>0</v>
      </c>
      <c r="P3887" t="b">
        <v>0</v>
      </c>
      <c r="Q3887" t="s">
        <v>8305</v>
      </c>
      <c r="R3887" s="5">
        <f>Table1[[#This Row],[pledged]]/D3887</f>
        <v>0</v>
      </c>
      <c r="S3887" s="6">
        <f>IFERROR(Table1[[#This Row],[pledged]]/Table1[[#This Row],[backers_count]],0)</f>
        <v>0</v>
      </c>
      <c r="T3887" s="5" t="s">
        <v>8317</v>
      </c>
      <c r="U3887" s="5" t="s">
        <v>8359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 t="str">
        <f>TEXT(((Table1[[#This Row],[deadline]]/60/60)/24)+DATE(1970,1,1),"mmm")</f>
        <v>Dec</v>
      </c>
      <c r="K3888" s="14" t="str">
        <f>TEXT(((Table1[[#This Row],[deadline]]/60/60)/24)+DATE(1970,1,1),"yyyy")</f>
        <v>2014</v>
      </c>
      <c r="L3888">
        <v>1415683702</v>
      </c>
      <c r="M3888">
        <f>((Table1[[#This Row],[launched_at]]/60/60)/24)+DATE(1970,1,1)+(-5/24)</f>
        <v>41954.019699074073</v>
      </c>
      <c r="N3888" t="b">
        <v>0</v>
      </c>
      <c r="O3888">
        <v>0</v>
      </c>
      <c r="P3888" t="b">
        <v>0</v>
      </c>
      <c r="Q3888" t="s">
        <v>8305</v>
      </c>
      <c r="R3888" s="5">
        <f>Table1[[#This Row],[pledged]]/D3888</f>
        <v>0</v>
      </c>
      <c r="S3888" s="6">
        <f>IFERROR(Table1[[#This Row],[pledged]]/Table1[[#This Row],[backers_count]],0)</f>
        <v>0</v>
      </c>
      <c r="T3888" s="5" t="s">
        <v>8317</v>
      </c>
      <c r="U3888" s="5" t="s">
        <v>8359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 t="str">
        <f>TEXT(((Table1[[#This Row],[deadline]]/60/60)/24)+DATE(1970,1,1),"mmm")</f>
        <v>May</v>
      </c>
      <c r="K3889" s="14" t="str">
        <f>TEXT(((Table1[[#This Row],[deadline]]/60/60)/24)+DATE(1970,1,1),"yyyy")</f>
        <v>2015</v>
      </c>
      <c r="L3889">
        <v>1426538129</v>
      </c>
      <c r="M3889">
        <f>((Table1[[#This Row],[launched_at]]/60/60)/24)+DATE(1970,1,1)+(-5/24)</f>
        <v>42079.649641203701</v>
      </c>
      <c r="N3889" t="b">
        <v>0</v>
      </c>
      <c r="O3889">
        <v>2</v>
      </c>
      <c r="P3889" t="b">
        <v>0</v>
      </c>
      <c r="Q3889" t="s">
        <v>8305</v>
      </c>
      <c r="R3889" s="5">
        <f>Table1[[#This Row],[pledged]]/D3889</f>
        <v>1.7500000000000002E-2</v>
      </c>
      <c r="S3889" s="6">
        <f>IFERROR(Table1[[#This Row],[pledged]]/Table1[[#This Row],[backers_count]],0)</f>
        <v>17.5</v>
      </c>
      <c r="T3889" s="5" t="s">
        <v>8317</v>
      </c>
      <c r="U3889" s="5" t="s">
        <v>8359</v>
      </c>
    </row>
    <row r="3890" spans="1:21" ht="45" x14ac:dyDescent="0.2">
      <c r="A3890">
        <v>562</v>
      </c>
      <c r="B3890" s="3" t="s">
        <v>563</v>
      </c>
      <c r="C3890" s="3" t="s">
        <v>4672</v>
      </c>
      <c r="D3890">
        <v>50000</v>
      </c>
      <c r="E3890">
        <v>0</v>
      </c>
      <c r="F3890" t="s">
        <v>8221</v>
      </c>
      <c r="G3890" t="s">
        <v>8233</v>
      </c>
      <c r="H3890" t="s">
        <v>8249</v>
      </c>
      <c r="I3890">
        <v>1482052815</v>
      </c>
      <c r="J3890" s="14" t="str">
        <f>TEXT(((Table1[[#This Row],[deadline]]/60/60)/24)+DATE(1970,1,1),"mmm")</f>
        <v>Dec</v>
      </c>
      <c r="K3890" s="14" t="str">
        <f>TEXT(((Table1[[#This Row],[deadline]]/60/60)/24)+DATE(1970,1,1),"yyyy")</f>
        <v>2016</v>
      </c>
      <c r="L3890">
        <v>1479460815</v>
      </c>
      <c r="M3890">
        <f>((Table1[[#This Row],[launched_at]]/60/60)/24)+DATE(1970,1,1)+(-5/24)</f>
        <v>42692.18072916667</v>
      </c>
      <c r="N3890" t="b">
        <v>0</v>
      </c>
      <c r="O3890">
        <v>0</v>
      </c>
      <c r="P3890" t="b">
        <v>0</v>
      </c>
      <c r="Q3890" t="s">
        <v>8272</v>
      </c>
      <c r="R3890" s="5">
        <f>Table1[[#This Row],[pledged]]/D3890</f>
        <v>0</v>
      </c>
      <c r="S3890" s="6">
        <f>IFERROR(Table1[[#This Row],[pledged]]/Table1[[#This Row],[backers_count]],0)</f>
        <v>0</v>
      </c>
      <c r="T3890" s="5" t="s">
        <v>8319</v>
      </c>
      <c r="U3890" s="5" t="s">
        <v>8320</v>
      </c>
    </row>
    <row r="3891" spans="1:21" ht="45" x14ac:dyDescent="0.2">
      <c r="A3891">
        <v>565</v>
      </c>
      <c r="B3891" s="3" t="s">
        <v>566</v>
      </c>
      <c r="C3891" s="3" t="s">
        <v>4675</v>
      </c>
      <c r="D3891">
        <v>25000</v>
      </c>
      <c r="E3891">
        <v>0</v>
      </c>
      <c r="F3891" t="s">
        <v>8221</v>
      </c>
      <c r="G3891" t="s">
        <v>8225</v>
      </c>
      <c r="H3891" t="s">
        <v>8247</v>
      </c>
      <c r="I3891">
        <v>1436554249</v>
      </c>
      <c r="J3891" s="14" t="str">
        <f>TEXT(((Table1[[#This Row],[deadline]]/60/60)/24)+DATE(1970,1,1),"mmm")</f>
        <v>Jul</v>
      </c>
      <c r="K3891" s="14" t="str">
        <f>TEXT(((Table1[[#This Row],[deadline]]/60/60)/24)+DATE(1970,1,1),"yyyy")</f>
        <v>2015</v>
      </c>
      <c r="L3891">
        <v>1433962249</v>
      </c>
      <c r="M3891">
        <f>((Table1[[#This Row],[launched_at]]/60/60)/24)+DATE(1970,1,1)+(-5/24)</f>
        <v>42165.576956018522</v>
      </c>
      <c r="N3891" t="b">
        <v>0</v>
      </c>
      <c r="O3891">
        <v>0</v>
      </c>
      <c r="P3891" t="b">
        <v>0</v>
      </c>
      <c r="Q3891" t="s">
        <v>8272</v>
      </c>
      <c r="R3891" s="5">
        <f>Table1[[#This Row],[pledged]]/D3891</f>
        <v>0</v>
      </c>
      <c r="S3891" s="6">
        <f>IFERROR(Table1[[#This Row],[pledged]]/Table1[[#This Row],[backers_count]],0)</f>
        <v>0</v>
      </c>
      <c r="T3891" s="5" t="s">
        <v>8319</v>
      </c>
      <c r="U3891" s="5" t="s">
        <v>8320</v>
      </c>
    </row>
    <row r="3892" spans="1:21" ht="45" x14ac:dyDescent="0.2">
      <c r="A3892">
        <v>567</v>
      </c>
      <c r="B3892" s="3" t="s">
        <v>568</v>
      </c>
      <c r="C3892" s="3" t="s">
        <v>4677</v>
      </c>
      <c r="D3892">
        <v>10000</v>
      </c>
      <c r="E3892">
        <v>0</v>
      </c>
      <c r="F3892" t="s">
        <v>8221</v>
      </c>
      <c r="G3892" t="s">
        <v>8224</v>
      </c>
      <c r="H3892" t="s">
        <v>8246</v>
      </c>
      <c r="I3892">
        <v>1420143194</v>
      </c>
      <c r="J3892" s="14" t="str">
        <f>TEXT(((Table1[[#This Row],[deadline]]/60/60)/24)+DATE(1970,1,1),"mmm")</f>
        <v>Jan</v>
      </c>
      <c r="K3892" s="14" t="str">
        <f>TEXT(((Table1[[#This Row],[deadline]]/60/60)/24)+DATE(1970,1,1),"yyyy")</f>
        <v>2015</v>
      </c>
      <c r="L3892">
        <v>1417551194</v>
      </c>
      <c r="M3892">
        <f>((Table1[[#This Row],[launched_at]]/60/60)/24)+DATE(1970,1,1)+(-5/24)</f>
        <v>41975.634189814817</v>
      </c>
      <c r="N3892" t="b">
        <v>0</v>
      </c>
      <c r="O3892">
        <v>0</v>
      </c>
      <c r="P3892" t="b">
        <v>0</v>
      </c>
      <c r="Q3892" t="s">
        <v>8272</v>
      </c>
      <c r="R3892" s="5">
        <f>Table1[[#This Row],[pledged]]/D3892</f>
        <v>0</v>
      </c>
      <c r="S3892" s="6">
        <f>IFERROR(Table1[[#This Row],[pledged]]/Table1[[#This Row],[backers_count]],0)</f>
        <v>0</v>
      </c>
      <c r="T3892" s="5" t="s">
        <v>8319</v>
      </c>
      <c r="U3892" s="5" t="s">
        <v>8320</v>
      </c>
    </row>
    <row r="3893" spans="1:21" ht="45" x14ac:dyDescent="0.2">
      <c r="A3893">
        <v>572</v>
      </c>
      <c r="B3893" s="3" t="s">
        <v>573</v>
      </c>
      <c r="C3893" s="3" t="s">
        <v>4682</v>
      </c>
      <c r="D3893">
        <v>2500</v>
      </c>
      <c r="E3893">
        <v>0</v>
      </c>
      <c r="F3893" t="s">
        <v>8221</v>
      </c>
      <c r="G3893" t="s">
        <v>8224</v>
      </c>
      <c r="H3893" t="s">
        <v>8246</v>
      </c>
      <c r="I3893">
        <v>1446660688</v>
      </c>
      <c r="J3893" s="14" t="str">
        <f>TEXT(((Table1[[#This Row],[deadline]]/60/60)/24)+DATE(1970,1,1),"mmm")</f>
        <v>Nov</v>
      </c>
      <c r="K3893" s="14" t="str">
        <f>TEXT(((Table1[[#This Row],[deadline]]/60/60)/24)+DATE(1970,1,1),"yyyy")</f>
        <v>2015</v>
      </c>
      <c r="L3893">
        <v>1444065088</v>
      </c>
      <c r="M3893">
        <f>((Table1[[#This Row],[launched_at]]/60/60)/24)+DATE(1970,1,1)+(-5/24)</f>
        <v>42282.507962962954</v>
      </c>
      <c r="N3893" t="b">
        <v>0</v>
      </c>
      <c r="O3893">
        <v>0</v>
      </c>
      <c r="P3893" t="b">
        <v>0</v>
      </c>
      <c r="Q3893" t="s">
        <v>8272</v>
      </c>
      <c r="R3893" s="5">
        <f>Table1[[#This Row],[pledged]]/D3893</f>
        <v>0</v>
      </c>
      <c r="S3893" s="6">
        <f>IFERROR(Table1[[#This Row],[pledged]]/Table1[[#This Row],[backers_count]],0)</f>
        <v>0</v>
      </c>
      <c r="T3893" s="5" t="s">
        <v>8319</v>
      </c>
      <c r="U3893" s="5" t="s">
        <v>8320</v>
      </c>
    </row>
    <row r="3894" spans="1:21" ht="45" x14ac:dyDescent="0.2">
      <c r="A3894">
        <v>581</v>
      </c>
      <c r="B3894" s="3" t="s">
        <v>582</v>
      </c>
      <c r="C3894" s="3" t="s">
        <v>4691</v>
      </c>
      <c r="D3894">
        <v>400</v>
      </c>
      <c r="E3894">
        <v>0</v>
      </c>
      <c r="F3894" t="s">
        <v>8221</v>
      </c>
      <c r="G3894" t="s">
        <v>8224</v>
      </c>
      <c r="H3894" t="s">
        <v>8246</v>
      </c>
      <c r="I3894">
        <v>1438474704</v>
      </c>
      <c r="J3894" s="14" t="str">
        <f>TEXT(((Table1[[#This Row],[deadline]]/60/60)/24)+DATE(1970,1,1),"mmm")</f>
        <v>Aug</v>
      </c>
      <c r="K3894" s="14" t="str">
        <f>TEXT(((Table1[[#This Row],[deadline]]/60/60)/24)+DATE(1970,1,1),"yyyy")</f>
        <v>2015</v>
      </c>
      <c r="L3894">
        <v>1435882704</v>
      </c>
      <c r="M3894">
        <f>((Table1[[#This Row],[launched_at]]/60/60)/24)+DATE(1970,1,1)+(-5/24)</f>
        <v>42187.804444444446</v>
      </c>
      <c r="N3894" t="b">
        <v>0</v>
      </c>
      <c r="O3894">
        <v>0</v>
      </c>
      <c r="P3894" t="b">
        <v>0</v>
      </c>
      <c r="Q3894" t="s">
        <v>8272</v>
      </c>
      <c r="R3894" s="5">
        <f>Table1[[#This Row],[pledged]]/D3894</f>
        <v>0</v>
      </c>
      <c r="S3894" s="6">
        <f>IFERROR(Table1[[#This Row],[pledged]]/Table1[[#This Row],[backers_count]],0)</f>
        <v>0</v>
      </c>
      <c r="T3894" s="5" t="s">
        <v>8319</v>
      </c>
      <c r="U3894" s="5" t="s">
        <v>8320</v>
      </c>
    </row>
    <row r="3895" spans="1:21" ht="45" x14ac:dyDescent="0.2">
      <c r="A3895">
        <v>582</v>
      </c>
      <c r="B3895" s="3" t="s">
        <v>583</v>
      </c>
      <c r="C3895" s="3" t="s">
        <v>4692</v>
      </c>
      <c r="D3895">
        <v>100000</v>
      </c>
      <c r="E3895">
        <v>0</v>
      </c>
      <c r="F3895" t="s">
        <v>8221</v>
      </c>
      <c r="G3895" t="s">
        <v>8224</v>
      </c>
      <c r="H3895" t="s">
        <v>8246</v>
      </c>
      <c r="I3895">
        <v>1426442400</v>
      </c>
      <c r="J3895" s="14" t="str">
        <f>TEXT(((Table1[[#This Row],[deadline]]/60/60)/24)+DATE(1970,1,1),"mmm")</f>
        <v>Mar</v>
      </c>
      <c r="K3895" s="14" t="str">
        <f>TEXT(((Table1[[#This Row],[deadline]]/60/60)/24)+DATE(1970,1,1),"yyyy")</f>
        <v>2015</v>
      </c>
      <c r="L3895">
        <v>1424454319</v>
      </c>
      <c r="M3895">
        <f>((Table1[[#This Row],[launched_at]]/60/60)/24)+DATE(1970,1,1)+(-5/24)</f>
        <v>42055.531469907401</v>
      </c>
      <c r="N3895" t="b">
        <v>0</v>
      </c>
      <c r="O3895">
        <v>0</v>
      </c>
      <c r="P3895" t="b">
        <v>0</v>
      </c>
      <c r="Q3895" t="s">
        <v>8272</v>
      </c>
      <c r="R3895" s="5">
        <f>Table1[[#This Row],[pledged]]/D3895</f>
        <v>0</v>
      </c>
      <c r="S3895" s="6">
        <f>IFERROR(Table1[[#This Row],[pledged]]/Table1[[#This Row],[backers_count]],0)</f>
        <v>0</v>
      </c>
      <c r="T3895" s="5" t="s">
        <v>8319</v>
      </c>
      <c r="U3895" s="5" t="s">
        <v>8320</v>
      </c>
    </row>
    <row r="3896" spans="1:21" ht="45" x14ac:dyDescent="0.2">
      <c r="A3896">
        <v>585</v>
      </c>
      <c r="B3896" s="3" t="s">
        <v>586</v>
      </c>
      <c r="C3896" s="3" t="s">
        <v>4695</v>
      </c>
      <c r="D3896">
        <v>9000</v>
      </c>
      <c r="E3896">
        <v>0</v>
      </c>
      <c r="F3896" t="s">
        <v>8221</v>
      </c>
      <c r="G3896" t="s">
        <v>8225</v>
      </c>
      <c r="H3896" t="s">
        <v>8247</v>
      </c>
      <c r="I3896">
        <v>1448928000</v>
      </c>
      <c r="J3896" s="14" t="str">
        <f>TEXT(((Table1[[#This Row],[deadline]]/60/60)/24)+DATE(1970,1,1),"mmm")</f>
        <v>Dec</v>
      </c>
      <c r="K3896" s="14" t="str">
        <f>TEXT(((Table1[[#This Row],[deadline]]/60/60)/24)+DATE(1970,1,1),"yyyy")</f>
        <v>2015</v>
      </c>
      <c r="L3896">
        <v>1444123377</v>
      </c>
      <c r="M3896">
        <f>((Table1[[#This Row],[launched_at]]/60/60)/24)+DATE(1970,1,1)+(-5/24)</f>
        <v>42283.182604166665</v>
      </c>
      <c r="N3896" t="b">
        <v>0</v>
      </c>
      <c r="O3896">
        <v>0</v>
      </c>
      <c r="P3896" t="b">
        <v>0</v>
      </c>
      <c r="Q3896" t="s">
        <v>8272</v>
      </c>
      <c r="R3896" s="5">
        <f>Table1[[#This Row],[pledged]]/D3896</f>
        <v>0</v>
      </c>
      <c r="S3896" s="6">
        <f>IFERROR(Table1[[#This Row],[pledged]]/Table1[[#This Row],[backers_count]],0)</f>
        <v>0</v>
      </c>
      <c r="T3896" s="5" t="s">
        <v>8319</v>
      </c>
      <c r="U3896" s="5" t="s">
        <v>8320</v>
      </c>
    </row>
    <row r="3897" spans="1:21" ht="60" x14ac:dyDescent="0.2">
      <c r="A3897">
        <v>686</v>
      </c>
      <c r="B3897" s="3" t="s">
        <v>687</v>
      </c>
      <c r="C3897" s="3" t="s">
        <v>4796</v>
      </c>
      <c r="D3897">
        <v>500000</v>
      </c>
      <c r="E3897">
        <v>0</v>
      </c>
      <c r="F3897" t="s">
        <v>8221</v>
      </c>
      <c r="G3897" t="s">
        <v>8237</v>
      </c>
      <c r="H3897" t="s">
        <v>8249</v>
      </c>
      <c r="I3897">
        <v>1438618170</v>
      </c>
      <c r="J3897" s="14" t="str">
        <f>TEXT(((Table1[[#This Row],[deadline]]/60/60)/24)+DATE(1970,1,1),"mmm")</f>
        <v>Aug</v>
      </c>
      <c r="K3897" s="14" t="str">
        <f>TEXT(((Table1[[#This Row],[deadline]]/60/60)/24)+DATE(1970,1,1),"yyyy")</f>
        <v>2015</v>
      </c>
      <c r="L3897">
        <v>1436026170</v>
      </c>
      <c r="M3897">
        <f>((Table1[[#This Row],[launched_at]]/60/60)/24)+DATE(1970,1,1)+(-5/24)</f>
        <v>42189.464930555558</v>
      </c>
      <c r="N3897" t="b">
        <v>0</v>
      </c>
      <c r="O3897">
        <v>0</v>
      </c>
      <c r="P3897" t="b">
        <v>0</v>
      </c>
      <c r="Q3897" t="s">
        <v>8273</v>
      </c>
      <c r="R3897" s="5">
        <f>Table1[[#This Row],[pledged]]/D3897</f>
        <v>0</v>
      </c>
      <c r="S3897" s="6">
        <f>IFERROR(Table1[[#This Row],[pledged]]/Table1[[#This Row],[backers_count]],0)</f>
        <v>0</v>
      </c>
      <c r="T3897" s="5" t="s">
        <v>8319</v>
      </c>
      <c r="U3897" s="5" t="s">
        <v>8321</v>
      </c>
    </row>
    <row r="3898" spans="1:21" ht="45" x14ac:dyDescent="0.2">
      <c r="A3898">
        <v>706</v>
      </c>
      <c r="B3898" s="3" t="s">
        <v>707</v>
      </c>
      <c r="C3898" s="3" t="s">
        <v>4816</v>
      </c>
      <c r="D3898">
        <v>100000</v>
      </c>
      <c r="E3898">
        <v>0</v>
      </c>
      <c r="F3898" t="s">
        <v>8221</v>
      </c>
      <c r="G3898" t="s">
        <v>8227</v>
      </c>
      <c r="H3898" t="s">
        <v>8249</v>
      </c>
      <c r="I3898">
        <v>1481740740</v>
      </c>
      <c r="J3898" s="14" t="str">
        <f>TEXT(((Table1[[#This Row],[deadline]]/60/60)/24)+DATE(1970,1,1),"mmm")</f>
        <v>Dec</v>
      </c>
      <c r="K3898" s="14" t="str">
        <f>TEXT(((Table1[[#This Row],[deadline]]/60/60)/24)+DATE(1970,1,1),"yyyy")</f>
        <v>2016</v>
      </c>
      <c r="L3898">
        <v>1478130783</v>
      </c>
      <c r="M3898">
        <f>((Table1[[#This Row],[launched_at]]/60/60)/24)+DATE(1970,1,1)+(-5/24)</f>
        <v>42676.786840277775</v>
      </c>
      <c r="N3898" t="b">
        <v>0</v>
      </c>
      <c r="O3898">
        <v>0</v>
      </c>
      <c r="P3898" t="b">
        <v>0</v>
      </c>
      <c r="Q3898" t="s">
        <v>8273</v>
      </c>
      <c r="R3898" s="5">
        <f>Table1[[#This Row],[pledged]]/D3898</f>
        <v>0</v>
      </c>
      <c r="S3898" s="6">
        <f>IFERROR(Table1[[#This Row],[pledged]]/Table1[[#This Row],[backers_count]],0)</f>
        <v>0</v>
      </c>
      <c r="T3898" s="5" t="s">
        <v>8319</v>
      </c>
      <c r="U3898" s="5" t="s">
        <v>8321</v>
      </c>
    </row>
    <row r="3899" spans="1:21" ht="30" x14ac:dyDescent="0.2">
      <c r="A3899">
        <v>710</v>
      </c>
      <c r="B3899" s="3" t="s">
        <v>711</v>
      </c>
      <c r="C3899" s="3" t="s">
        <v>4820</v>
      </c>
      <c r="D3899">
        <v>1200</v>
      </c>
      <c r="E3899">
        <v>0</v>
      </c>
      <c r="F3899" t="s">
        <v>8221</v>
      </c>
      <c r="G3899" t="s">
        <v>8229</v>
      </c>
      <c r="H3899" t="s">
        <v>8251</v>
      </c>
      <c r="I3899">
        <v>1408495440</v>
      </c>
      <c r="J3899" s="14" t="str">
        <f>TEXT(((Table1[[#This Row],[deadline]]/60/60)/24)+DATE(1970,1,1),"mmm")</f>
        <v>Aug</v>
      </c>
      <c r="K3899" s="14" t="str">
        <f>TEXT(((Table1[[#This Row],[deadline]]/60/60)/24)+DATE(1970,1,1),"yyyy")</f>
        <v>2014</v>
      </c>
      <c r="L3899">
        <v>1405640302</v>
      </c>
      <c r="M3899">
        <f>((Table1[[#This Row],[launched_at]]/60/60)/24)+DATE(1970,1,1)+(-5/24)</f>
        <v>41837.776643518519</v>
      </c>
      <c r="N3899" t="b">
        <v>0</v>
      </c>
      <c r="O3899">
        <v>0</v>
      </c>
      <c r="P3899" t="b">
        <v>0</v>
      </c>
      <c r="Q3899" t="s">
        <v>8273</v>
      </c>
      <c r="R3899" s="5">
        <f>Table1[[#This Row],[pledged]]/D3899</f>
        <v>0</v>
      </c>
      <c r="S3899" s="6">
        <f>IFERROR(Table1[[#This Row],[pledged]]/Table1[[#This Row],[backers_count]],0)</f>
        <v>0</v>
      </c>
      <c r="T3899" s="5" t="s">
        <v>8319</v>
      </c>
      <c r="U3899" s="5" t="s">
        <v>8321</v>
      </c>
    </row>
    <row r="3900" spans="1:21" ht="45" x14ac:dyDescent="0.2">
      <c r="A3900">
        <v>760</v>
      </c>
      <c r="B3900" s="3" t="s">
        <v>761</v>
      </c>
      <c r="C3900" s="3" t="s">
        <v>4870</v>
      </c>
      <c r="D3900">
        <v>2200</v>
      </c>
      <c r="E3900">
        <v>0</v>
      </c>
      <c r="F3900" t="s">
        <v>8221</v>
      </c>
      <c r="G3900" t="s">
        <v>8224</v>
      </c>
      <c r="H3900" t="s">
        <v>8246</v>
      </c>
      <c r="I3900">
        <v>1480188013</v>
      </c>
      <c r="J3900" s="14" t="str">
        <f>TEXT(((Table1[[#This Row],[deadline]]/60/60)/24)+DATE(1970,1,1),"mmm")</f>
        <v>Nov</v>
      </c>
      <c r="K3900" s="14" t="str">
        <f>TEXT(((Table1[[#This Row],[deadline]]/60/60)/24)+DATE(1970,1,1),"yyyy")</f>
        <v>2016</v>
      </c>
      <c r="L3900">
        <v>1477592413</v>
      </c>
      <c r="M3900">
        <f>((Table1[[#This Row],[launched_at]]/60/60)/24)+DATE(1970,1,1)+(-5/24)</f>
        <v>42670.555706018517</v>
      </c>
      <c r="N3900" t="b">
        <v>0</v>
      </c>
      <c r="O3900">
        <v>0</v>
      </c>
      <c r="P3900" t="b">
        <v>0</v>
      </c>
      <c r="Q3900" t="s">
        <v>8275</v>
      </c>
      <c r="R3900" s="5">
        <f>Table1[[#This Row],[pledged]]/D3900</f>
        <v>0</v>
      </c>
      <c r="S3900" s="6">
        <f>IFERROR(Table1[[#This Row],[pledged]]/Table1[[#This Row],[backers_count]],0)</f>
        <v>0</v>
      </c>
      <c r="T3900" s="5" t="s">
        <v>8322</v>
      </c>
      <c r="U3900" s="5" t="s">
        <v>8324</v>
      </c>
    </row>
    <row r="3901" spans="1:21" ht="45" x14ac:dyDescent="0.2">
      <c r="A3901">
        <v>762</v>
      </c>
      <c r="B3901" s="3" t="s">
        <v>763</v>
      </c>
      <c r="C3901" s="3" t="s">
        <v>4872</v>
      </c>
      <c r="D3901">
        <v>3500</v>
      </c>
      <c r="E3901">
        <v>0</v>
      </c>
      <c r="F3901" t="s">
        <v>8221</v>
      </c>
      <c r="G3901" t="s">
        <v>8238</v>
      </c>
      <c r="H3901" t="s">
        <v>8256</v>
      </c>
      <c r="I3901">
        <v>1480831200</v>
      </c>
      <c r="J3901" s="14" t="str">
        <f>TEXT(((Table1[[#This Row],[deadline]]/60/60)/24)+DATE(1970,1,1),"mmm")</f>
        <v>Dec</v>
      </c>
      <c r="K3901" s="14" t="str">
        <f>TEXT(((Table1[[#This Row],[deadline]]/60/60)/24)+DATE(1970,1,1),"yyyy")</f>
        <v>2016</v>
      </c>
      <c r="L3901">
        <v>1479328570</v>
      </c>
      <c r="M3901">
        <f>((Table1[[#This Row],[launched_at]]/60/60)/24)+DATE(1970,1,1)+(-5/24)</f>
        <v>42690.65011574074</v>
      </c>
      <c r="N3901" t="b">
        <v>0</v>
      </c>
      <c r="O3901">
        <v>0</v>
      </c>
      <c r="P3901" t="b">
        <v>0</v>
      </c>
      <c r="Q3901" t="s">
        <v>8275</v>
      </c>
      <c r="R3901" s="5">
        <f>Table1[[#This Row],[pledged]]/D3901</f>
        <v>0</v>
      </c>
      <c r="S3901" s="6">
        <f>IFERROR(Table1[[#This Row],[pledged]]/Table1[[#This Row],[backers_count]],0)</f>
        <v>0</v>
      </c>
      <c r="T3901" s="5" t="s">
        <v>8322</v>
      </c>
      <c r="U3901" s="5" t="s">
        <v>8324</v>
      </c>
    </row>
    <row r="3902" spans="1:21" ht="45" x14ac:dyDescent="0.2">
      <c r="A3902">
        <v>764</v>
      </c>
      <c r="B3902" s="3" t="s">
        <v>765</v>
      </c>
      <c r="C3902" s="3" t="s">
        <v>4874</v>
      </c>
      <c r="D3902">
        <v>5000</v>
      </c>
      <c r="E3902">
        <v>0</v>
      </c>
      <c r="F3902" t="s">
        <v>8221</v>
      </c>
      <c r="G3902" t="s">
        <v>8224</v>
      </c>
      <c r="H3902" t="s">
        <v>8246</v>
      </c>
      <c r="I3902">
        <v>1441858161</v>
      </c>
      <c r="J3902" s="14" t="str">
        <f>TEXT(((Table1[[#This Row],[deadline]]/60/60)/24)+DATE(1970,1,1),"mmm")</f>
        <v>Sep</v>
      </c>
      <c r="K3902" s="14" t="str">
        <f>TEXT(((Table1[[#This Row],[deadline]]/60/60)/24)+DATE(1970,1,1),"yyyy")</f>
        <v>2015</v>
      </c>
      <c r="L3902">
        <v>1439266161</v>
      </c>
      <c r="M3902">
        <f>((Table1[[#This Row],[launched_at]]/60/60)/24)+DATE(1970,1,1)+(-5/24)</f>
        <v>42226.964826388888</v>
      </c>
      <c r="N3902" t="b">
        <v>0</v>
      </c>
      <c r="O3902">
        <v>0</v>
      </c>
      <c r="P3902" t="b">
        <v>0</v>
      </c>
      <c r="Q3902" t="s">
        <v>8275</v>
      </c>
      <c r="R3902" s="5">
        <f>Table1[[#This Row],[pledged]]/D3902</f>
        <v>0</v>
      </c>
      <c r="S3902" s="6">
        <f>IFERROR(Table1[[#This Row],[pledged]]/Table1[[#This Row],[backers_count]],0)</f>
        <v>0</v>
      </c>
      <c r="T3902" s="5" t="s">
        <v>8322</v>
      </c>
      <c r="U3902" s="5" t="s">
        <v>8324</v>
      </c>
    </row>
    <row r="3903" spans="1:21" ht="45" x14ac:dyDescent="0.2">
      <c r="A3903">
        <v>766</v>
      </c>
      <c r="B3903" s="3" t="s">
        <v>767</v>
      </c>
      <c r="C3903" s="3" t="s">
        <v>4876</v>
      </c>
      <c r="D3903">
        <v>4000</v>
      </c>
      <c r="E3903">
        <v>0</v>
      </c>
      <c r="F3903" t="s">
        <v>8221</v>
      </c>
      <c r="G3903" t="s">
        <v>8229</v>
      </c>
      <c r="H3903" t="s">
        <v>8251</v>
      </c>
      <c r="I3903">
        <v>1424112483</v>
      </c>
      <c r="J3903" s="14" t="str">
        <f>TEXT(((Table1[[#This Row],[deadline]]/60/60)/24)+DATE(1970,1,1),"mmm")</f>
        <v>Feb</v>
      </c>
      <c r="K3903" s="14" t="str">
        <f>TEXT(((Table1[[#This Row],[deadline]]/60/60)/24)+DATE(1970,1,1),"yyyy")</f>
        <v>2015</v>
      </c>
      <c r="L3903">
        <v>1421520483</v>
      </c>
      <c r="M3903">
        <f>((Table1[[#This Row],[launched_at]]/60/60)/24)+DATE(1970,1,1)+(-5/24)</f>
        <v>42021.57503472222</v>
      </c>
      <c r="N3903" t="b">
        <v>0</v>
      </c>
      <c r="O3903">
        <v>0</v>
      </c>
      <c r="P3903" t="b">
        <v>0</v>
      </c>
      <c r="Q3903" t="s">
        <v>8275</v>
      </c>
      <c r="R3903" s="5">
        <f>Table1[[#This Row],[pledged]]/D3903</f>
        <v>0</v>
      </c>
      <c r="S3903" s="6">
        <f>IFERROR(Table1[[#This Row],[pledged]]/Table1[[#This Row],[backers_count]],0)</f>
        <v>0</v>
      </c>
      <c r="T3903" s="5" t="s">
        <v>8322</v>
      </c>
      <c r="U3903" s="5" t="s">
        <v>8324</v>
      </c>
    </row>
    <row r="3904" spans="1:21" ht="45" x14ac:dyDescent="0.2">
      <c r="A3904">
        <v>768</v>
      </c>
      <c r="B3904" s="3" t="s">
        <v>769</v>
      </c>
      <c r="C3904" s="3" t="s">
        <v>4878</v>
      </c>
      <c r="D3904">
        <v>2500</v>
      </c>
      <c r="E3904">
        <v>0</v>
      </c>
      <c r="F3904" t="s">
        <v>8221</v>
      </c>
      <c r="G3904" t="s">
        <v>8224</v>
      </c>
      <c r="H3904" t="s">
        <v>8246</v>
      </c>
      <c r="I3904">
        <v>1387169890</v>
      </c>
      <c r="J3904" s="14" t="str">
        <f>TEXT(((Table1[[#This Row],[deadline]]/60/60)/24)+DATE(1970,1,1),"mmm")</f>
        <v>Dec</v>
      </c>
      <c r="K3904" s="14" t="str">
        <f>TEXT(((Table1[[#This Row],[deadline]]/60/60)/24)+DATE(1970,1,1),"yyyy")</f>
        <v>2013</v>
      </c>
      <c r="L3904">
        <v>1384577890</v>
      </c>
      <c r="M3904">
        <f>((Table1[[#This Row],[launched_at]]/60/60)/24)+DATE(1970,1,1)+(-5/24)</f>
        <v>41593.998726851853</v>
      </c>
      <c r="N3904" t="b">
        <v>0</v>
      </c>
      <c r="O3904">
        <v>0</v>
      </c>
      <c r="P3904" t="b">
        <v>0</v>
      </c>
      <c r="Q3904" t="s">
        <v>8275</v>
      </c>
      <c r="R3904" s="5">
        <f>Table1[[#This Row],[pledged]]/D3904</f>
        <v>0</v>
      </c>
      <c r="S3904" s="6">
        <f>IFERROR(Table1[[#This Row],[pledged]]/Table1[[#This Row],[backers_count]],0)</f>
        <v>0</v>
      </c>
      <c r="T3904" s="5" t="s">
        <v>8322</v>
      </c>
      <c r="U3904" s="5" t="s">
        <v>8324</v>
      </c>
    </row>
    <row r="3905" spans="1:21" ht="45" x14ac:dyDescent="0.2">
      <c r="A3905">
        <v>770</v>
      </c>
      <c r="B3905" s="3" t="s">
        <v>771</v>
      </c>
      <c r="C3905" s="3" t="s">
        <v>4880</v>
      </c>
      <c r="D3905">
        <v>17500</v>
      </c>
      <c r="E3905">
        <v>0</v>
      </c>
      <c r="F3905" t="s">
        <v>8221</v>
      </c>
      <c r="G3905" t="s">
        <v>8224</v>
      </c>
      <c r="H3905" t="s">
        <v>8246</v>
      </c>
      <c r="I3905">
        <v>1361750369</v>
      </c>
      <c r="J3905" s="14" t="str">
        <f>TEXT(((Table1[[#This Row],[deadline]]/60/60)/24)+DATE(1970,1,1),"mmm")</f>
        <v>Feb</v>
      </c>
      <c r="K3905" s="14" t="str">
        <f>TEXT(((Table1[[#This Row],[deadline]]/60/60)/24)+DATE(1970,1,1),"yyyy")</f>
        <v>2013</v>
      </c>
      <c r="L3905">
        <v>1358294369</v>
      </c>
      <c r="M3905">
        <f>((Table1[[#This Row],[launched_at]]/60/60)/24)+DATE(1970,1,1)+(-5/24)</f>
        <v>41289.791307870371</v>
      </c>
      <c r="N3905" t="b">
        <v>0</v>
      </c>
      <c r="O3905">
        <v>0</v>
      </c>
      <c r="P3905" t="b">
        <v>0</v>
      </c>
      <c r="Q3905" t="s">
        <v>8275</v>
      </c>
      <c r="R3905" s="5">
        <f>Table1[[#This Row],[pledged]]/D3905</f>
        <v>0</v>
      </c>
      <c r="S3905" s="6">
        <f>IFERROR(Table1[[#This Row],[pledged]]/Table1[[#This Row],[backers_count]],0)</f>
        <v>0</v>
      </c>
      <c r="T3905" s="5" t="s">
        <v>8322</v>
      </c>
      <c r="U3905" s="5" t="s">
        <v>8324</v>
      </c>
    </row>
    <row r="3906" spans="1:21" ht="45" x14ac:dyDescent="0.2">
      <c r="A3906">
        <v>875</v>
      </c>
      <c r="B3906" s="3" t="s">
        <v>876</v>
      </c>
      <c r="C3906" s="3" t="s">
        <v>4985</v>
      </c>
      <c r="D3906">
        <v>5000</v>
      </c>
      <c r="E3906">
        <v>0</v>
      </c>
      <c r="F3906" t="s">
        <v>8221</v>
      </c>
      <c r="G3906" t="s">
        <v>8224</v>
      </c>
      <c r="H3906" t="s">
        <v>8246</v>
      </c>
      <c r="I3906">
        <v>1442856131</v>
      </c>
      <c r="J3906" s="14" t="str">
        <f>TEXT(((Table1[[#This Row],[deadline]]/60/60)/24)+DATE(1970,1,1),"mmm")</f>
        <v>Sep</v>
      </c>
      <c r="K3906" s="14" t="str">
        <f>TEXT(((Table1[[#This Row],[deadline]]/60/60)/24)+DATE(1970,1,1),"yyyy")</f>
        <v>2015</v>
      </c>
      <c r="L3906">
        <v>1441128131</v>
      </c>
      <c r="M3906">
        <f>((Table1[[#This Row],[launched_at]]/60/60)/24)+DATE(1970,1,1)+(-5/24)</f>
        <v>42248.515405092585</v>
      </c>
      <c r="N3906" t="b">
        <v>0</v>
      </c>
      <c r="O3906">
        <v>0</v>
      </c>
      <c r="P3906" t="b">
        <v>0</v>
      </c>
      <c r="Q3906" t="s">
        <v>8278</v>
      </c>
      <c r="R3906" s="5">
        <f>Table1[[#This Row],[pledged]]/D3906</f>
        <v>0</v>
      </c>
      <c r="S3906" s="6">
        <f>IFERROR(Table1[[#This Row],[pledged]]/Table1[[#This Row],[backers_count]],0)</f>
        <v>0</v>
      </c>
      <c r="T3906" s="5" t="s">
        <v>8325</v>
      </c>
      <c r="U3906" s="5" t="s">
        <v>8328</v>
      </c>
    </row>
    <row r="3907" spans="1:21" ht="45" x14ac:dyDescent="0.2">
      <c r="A3907">
        <v>887</v>
      </c>
      <c r="B3907" s="3" t="s">
        <v>888</v>
      </c>
      <c r="C3907" s="3" t="s">
        <v>4997</v>
      </c>
      <c r="D3907">
        <v>1000</v>
      </c>
      <c r="E3907">
        <v>0</v>
      </c>
      <c r="F3907" t="s">
        <v>8221</v>
      </c>
      <c r="G3907" t="s">
        <v>8224</v>
      </c>
      <c r="H3907" t="s">
        <v>8246</v>
      </c>
      <c r="I3907">
        <v>1338159655</v>
      </c>
      <c r="J3907" s="14" t="str">
        <f>TEXT(((Table1[[#This Row],[deadline]]/60/60)/24)+DATE(1970,1,1),"mmm")</f>
        <v>May</v>
      </c>
      <c r="K3907" s="14" t="str">
        <f>TEXT(((Table1[[#This Row],[deadline]]/60/60)/24)+DATE(1970,1,1),"yyyy")</f>
        <v>2012</v>
      </c>
      <c r="L3907">
        <v>1335567655</v>
      </c>
      <c r="M3907">
        <f>((Table1[[#This Row],[launched_at]]/60/60)/24)+DATE(1970,1,1)+(-5/24)</f>
        <v>41026.75063657407</v>
      </c>
      <c r="N3907" t="b">
        <v>0</v>
      </c>
      <c r="O3907">
        <v>0</v>
      </c>
      <c r="P3907" t="b">
        <v>0</v>
      </c>
      <c r="Q3907" t="s">
        <v>8279</v>
      </c>
      <c r="R3907" s="5">
        <f>Table1[[#This Row],[pledged]]/D3907</f>
        <v>0</v>
      </c>
      <c r="S3907" s="6">
        <f>IFERROR(Table1[[#This Row],[pledged]]/Table1[[#This Row],[backers_count]],0)</f>
        <v>0</v>
      </c>
      <c r="T3907" s="5" t="s">
        <v>8325</v>
      </c>
      <c r="U3907" s="5" t="s">
        <v>8329</v>
      </c>
    </row>
    <row r="3908" spans="1:21" ht="45" x14ac:dyDescent="0.2">
      <c r="A3908">
        <v>897</v>
      </c>
      <c r="B3908" s="3" t="s">
        <v>898</v>
      </c>
      <c r="C3908" s="3" t="s">
        <v>5007</v>
      </c>
      <c r="D3908">
        <v>3000</v>
      </c>
      <c r="E3908">
        <v>0</v>
      </c>
      <c r="F3908" t="s">
        <v>8221</v>
      </c>
      <c r="G3908" t="s">
        <v>8224</v>
      </c>
      <c r="H3908" t="s">
        <v>8246</v>
      </c>
      <c r="I3908">
        <v>1354123908</v>
      </c>
      <c r="J3908" s="14" t="str">
        <f>TEXT(((Table1[[#This Row],[deadline]]/60/60)/24)+DATE(1970,1,1),"mmm")</f>
        <v>Nov</v>
      </c>
      <c r="K3908" s="14" t="str">
        <f>TEXT(((Table1[[#This Row],[deadline]]/60/60)/24)+DATE(1970,1,1),"yyyy")</f>
        <v>2012</v>
      </c>
      <c r="L3908">
        <v>1351528308</v>
      </c>
      <c r="M3908">
        <f>((Table1[[#This Row],[launched_at]]/60/60)/24)+DATE(1970,1,1)+(-5/24)</f>
        <v>41211.480416666665</v>
      </c>
      <c r="N3908" t="b">
        <v>0</v>
      </c>
      <c r="O3908">
        <v>0</v>
      </c>
      <c r="P3908" t="b">
        <v>0</v>
      </c>
      <c r="Q3908" t="s">
        <v>8279</v>
      </c>
      <c r="R3908" s="5">
        <f>Table1[[#This Row],[pledged]]/D3908</f>
        <v>0</v>
      </c>
      <c r="S3908" s="6">
        <f>IFERROR(Table1[[#This Row],[pledged]]/Table1[[#This Row],[backers_count]],0)</f>
        <v>0</v>
      </c>
      <c r="T3908" s="5" t="s">
        <v>8325</v>
      </c>
      <c r="U3908" s="5" t="s">
        <v>8329</v>
      </c>
    </row>
    <row r="3909" spans="1:21" ht="60" x14ac:dyDescent="0.2">
      <c r="A3909">
        <v>901</v>
      </c>
      <c r="B3909" s="3" t="s">
        <v>902</v>
      </c>
      <c r="C3909" s="3" t="s">
        <v>5011</v>
      </c>
      <c r="D3909">
        <v>6500</v>
      </c>
      <c r="E3909">
        <v>0</v>
      </c>
      <c r="F3909" t="s">
        <v>8221</v>
      </c>
      <c r="G3909" t="s">
        <v>8224</v>
      </c>
      <c r="H3909" t="s">
        <v>8246</v>
      </c>
      <c r="I3909">
        <v>1276024260</v>
      </c>
      <c r="J3909" s="14" t="str">
        <f>TEXT(((Table1[[#This Row],[deadline]]/60/60)/24)+DATE(1970,1,1),"mmm")</f>
        <v>Jun</v>
      </c>
      <c r="K3909" s="14" t="str">
        <f>TEXT(((Table1[[#This Row],[deadline]]/60/60)/24)+DATE(1970,1,1),"yyyy")</f>
        <v>2010</v>
      </c>
      <c r="L3909">
        <v>1272050914</v>
      </c>
      <c r="M3909">
        <f>((Table1[[#This Row],[launched_at]]/60/60)/24)+DATE(1970,1,1)+(-5/24)</f>
        <v>40291.603171296294</v>
      </c>
      <c r="N3909" t="b">
        <v>0</v>
      </c>
      <c r="O3909">
        <v>0</v>
      </c>
      <c r="P3909" t="b">
        <v>0</v>
      </c>
      <c r="Q3909" t="s">
        <v>8278</v>
      </c>
      <c r="R3909" s="5">
        <f>Table1[[#This Row],[pledged]]/D3909</f>
        <v>0</v>
      </c>
      <c r="S3909" s="6">
        <f>IFERROR(Table1[[#This Row],[pledged]]/Table1[[#This Row],[backers_count]],0)</f>
        <v>0</v>
      </c>
      <c r="T3909" s="5" t="s">
        <v>8325</v>
      </c>
      <c r="U3909" s="5" t="s">
        <v>8328</v>
      </c>
    </row>
    <row r="3910" spans="1:21" ht="30" x14ac:dyDescent="0.2">
      <c r="A3910">
        <v>906</v>
      </c>
      <c r="B3910" s="3" t="s">
        <v>907</v>
      </c>
      <c r="C3910" s="3" t="s">
        <v>5016</v>
      </c>
      <c r="D3910">
        <v>15000</v>
      </c>
      <c r="E3910">
        <v>0</v>
      </c>
      <c r="F3910" t="s">
        <v>8221</v>
      </c>
      <c r="G3910" t="s">
        <v>8224</v>
      </c>
      <c r="H3910" t="s">
        <v>8246</v>
      </c>
      <c r="I3910">
        <v>1394681590</v>
      </c>
      <c r="J3910" s="14" t="str">
        <f>TEXT(((Table1[[#This Row],[deadline]]/60/60)/24)+DATE(1970,1,1),"mmm")</f>
        <v>Mar</v>
      </c>
      <c r="K3910" s="14" t="str">
        <f>TEXT(((Table1[[#This Row],[deadline]]/60/60)/24)+DATE(1970,1,1),"yyyy")</f>
        <v>2014</v>
      </c>
      <c r="L3910">
        <v>1392093190</v>
      </c>
      <c r="M3910">
        <f>((Table1[[#This Row],[launched_at]]/60/60)/24)+DATE(1970,1,1)+(-5/24)</f>
        <v>41680.981365740736</v>
      </c>
      <c r="N3910" t="b">
        <v>0</v>
      </c>
      <c r="O3910">
        <v>0</v>
      </c>
      <c r="P3910" t="b">
        <v>0</v>
      </c>
      <c r="Q3910" t="s">
        <v>8278</v>
      </c>
      <c r="R3910" s="5">
        <f>Table1[[#This Row],[pledged]]/D3910</f>
        <v>0</v>
      </c>
      <c r="S3910" s="6">
        <f>IFERROR(Table1[[#This Row],[pledged]]/Table1[[#This Row],[backers_count]],0)</f>
        <v>0</v>
      </c>
      <c r="T3910" s="5" t="s">
        <v>8325</v>
      </c>
      <c r="U3910" s="5" t="s">
        <v>8328</v>
      </c>
    </row>
    <row r="3911" spans="1:21" ht="30" x14ac:dyDescent="0.2">
      <c r="A3911">
        <v>907</v>
      </c>
      <c r="B3911" s="3" t="s">
        <v>908</v>
      </c>
      <c r="C3911" s="3" t="s">
        <v>5017</v>
      </c>
      <c r="D3911">
        <v>2900</v>
      </c>
      <c r="E3911">
        <v>0</v>
      </c>
      <c r="F3911" t="s">
        <v>8221</v>
      </c>
      <c r="G3911" t="s">
        <v>8224</v>
      </c>
      <c r="H3911" t="s">
        <v>8246</v>
      </c>
      <c r="I3911">
        <v>1315715823</v>
      </c>
      <c r="J3911" s="14" t="str">
        <f>TEXT(((Table1[[#This Row],[deadline]]/60/60)/24)+DATE(1970,1,1),"mmm")</f>
        <v>Sep</v>
      </c>
      <c r="K3911" s="14" t="str">
        <f>TEXT(((Table1[[#This Row],[deadline]]/60/60)/24)+DATE(1970,1,1),"yyyy")</f>
        <v>2011</v>
      </c>
      <c r="L3911">
        <v>1313123823</v>
      </c>
      <c r="M3911">
        <f>((Table1[[#This Row],[launched_at]]/60/60)/24)+DATE(1970,1,1)+(-5/24)</f>
        <v>40766.9840625</v>
      </c>
      <c r="N3911" t="b">
        <v>0</v>
      </c>
      <c r="O3911">
        <v>0</v>
      </c>
      <c r="P3911" t="b">
        <v>0</v>
      </c>
      <c r="Q3911" t="s">
        <v>8278</v>
      </c>
      <c r="R3911" s="5">
        <f>Table1[[#This Row],[pledged]]/D3911</f>
        <v>0</v>
      </c>
      <c r="S3911" s="6">
        <f>IFERROR(Table1[[#This Row],[pledged]]/Table1[[#This Row],[backers_count]],0)</f>
        <v>0</v>
      </c>
      <c r="T3911" s="5" t="s">
        <v>8325</v>
      </c>
      <c r="U3911" s="5" t="s">
        <v>8328</v>
      </c>
    </row>
    <row r="3912" spans="1:21" ht="45" x14ac:dyDescent="0.2">
      <c r="A3912">
        <v>908</v>
      </c>
      <c r="B3912" s="3" t="s">
        <v>909</v>
      </c>
      <c r="C3912" s="3" t="s">
        <v>5018</v>
      </c>
      <c r="D3912">
        <v>2500</v>
      </c>
      <c r="E3912">
        <v>0</v>
      </c>
      <c r="F3912" t="s">
        <v>8221</v>
      </c>
      <c r="G3912" t="s">
        <v>8224</v>
      </c>
      <c r="H3912" t="s">
        <v>8246</v>
      </c>
      <c r="I3912">
        <v>1280206740</v>
      </c>
      <c r="J3912" s="14" t="str">
        <f>TEXT(((Table1[[#This Row],[deadline]]/60/60)/24)+DATE(1970,1,1),"mmm")</f>
        <v>Jul</v>
      </c>
      <c r="K3912" s="14" t="str">
        <f>TEXT(((Table1[[#This Row],[deadline]]/60/60)/24)+DATE(1970,1,1),"yyyy")</f>
        <v>2010</v>
      </c>
      <c r="L3912">
        <v>1276283655</v>
      </c>
      <c r="M3912">
        <f>((Table1[[#This Row],[launched_at]]/60/60)/24)+DATE(1970,1,1)+(-5/24)</f>
        <v>40340.593229166661</v>
      </c>
      <c r="N3912" t="b">
        <v>0</v>
      </c>
      <c r="O3912">
        <v>0</v>
      </c>
      <c r="P3912" t="b">
        <v>0</v>
      </c>
      <c r="Q3912" t="s">
        <v>8278</v>
      </c>
      <c r="R3912" s="5">
        <f>Table1[[#This Row],[pledged]]/D3912</f>
        <v>0</v>
      </c>
      <c r="S3912" s="6">
        <f>IFERROR(Table1[[#This Row],[pledged]]/Table1[[#This Row],[backers_count]],0)</f>
        <v>0</v>
      </c>
      <c r="T3912" s="5" t="s">
        <v>8325</v>
      </c>
      <c r="U3912" s="5" t="s">
        <v>8328</v>
      </c>
    </row>
    <row r="3913" spans="1:21" ht="45" x14ac:dyDescent="0.2">
      <c r="A3913">
        <v>911</v>
      </c>
      <c r="B3913" s="3" t="s">
        <v>912</v>
      </c>
      <c r="C3913" s="3" t="s">
        <v>5021</v>
      </c>
      <c r="D3913">
        <v>100000</v>
      </c>
      <c r="E3913">
        <v>0</v>
      </c>
      <c r="F3913" t="s">
        <v>8221</v>
      </c>
      <c r="G3913" t="s">
        <v>8224</v>
      </c>
      <c r="H3913" t="s">
        <v>8246</v>
      </c>
      <c r="I3913">
        <v>1390522045</v>
      </c>
      <c r="J3913" s="14" t="str">
        <f>TEXT(((Table1[[#This Row],[deadline]]/60/60)/24)+DATE(1970,1,1),"mmm")</f>
        <v>Jan</v>
      </c>
      <c r="K3913" s="14" t="str">
        <f>TEXT(((Table1[[#This Row],[deadline]]/60/60)/24)+DATE(1970,1,1),"yyyy")</f>
        <v>2014</v>
      </c>
      <c r="L3913">
        <v>1388707645</v>
      </c>
      <c r="M3913">
        <f>((Table1[[#This Row],[launched_at]]/60/60)/24)+DATE(1970,1,1)+(-5/24)</f>
        <v>41641.796817129631</v>
      </c>
      <c r="N3913" t="b">
        <v>0</v>
      </c>
      <c r="O3913">
        <v>0</v>
      </c>
      <c r="P3913" t="b">
        <v>0</v>
      </c>
      <c r="Q3913" t="s">
        <v>8278</v>
      </c>
      <c r="R3913" s="5">
        <f>Table1[[#This Row],[pledged]]/D3913</f>
        <v>0</v>
      </c>
      <c r="S3913" s="6">
        <f>IFERROR(Table1[[#This Row],[pledged]]/Table1[[#This Row],[backers_count]],0)</f>
        <v>0</v>
      </c>
      <c r="T3913" s="5" t="s">
        <v>8325</v>
      </c>
      <c r="U3913" s="5" t="s">
        <v>8328</v>
      </c>
    </row>
    <row r="3914" spans="1:21" ht="45" x14ac:dyDescent="0.2">
      <c r="A3914">
        <v>914</v>
      </c>
      <c r="B3914" s="3" t="s">
        <v>915</v>
      </c>
      <c r="C3914" s="3" t="s">
        <v>5024</v>
      </c>
      <c r="D3914">
        <v>1500</v>
      </c>
      <c r="E3914">
        <v>0</v>
      </c>
      <c r="F3914" t="s">
        <v>8221</v>
      </c>
      <c r="G3914" t="s">
        <v>8224</v>
      </c>
      <c r="H3914" t="s">
        <v>8246</v>
      </c>
      <c r="I3914">
        <v>1345918747</v>
      </c>
      <c r="J3914" s="14" t="str">
        <f>TEXT(((Table1[[#This Row],[deadline]]/60/60)/24)+DATE(1970,1,1),"mmm")</f>
        <v>Aug</v>
      </c>
      <c r="K3914" s="14" t="str">
        <f>TEXT(((Table1[[#This Row],[deadline]]/60/60)/24)+DATE(1970,1,1),"yyyy")</f>
        <v>2012</v>
      </c>
      <c r="L3914">
        <v>1343326747</v>
      </c>
      <c r="M3914">
        <f>((Table1[[#This Row],[launched_at]]/60/60)/24)+DATE(1970,1,1)+(-5/24)</f>
        <v>41116.554942129631</v>
      </c>
      <c r="N3914" t="b">
        <v>0</v>
      </c>
      <c r="O3914">
        <v>0</v>
      </c>
      <c r="P3914" t="b">
        <v>0</v>
      </c>
      <c r="Q3914" t="s">
        <v>8278</v>
      </c>
      <c r="R3914" s="5">
        <f>Table1[[#This Row],[pledged]]/D3914</f>
        <v>0</v>
      </c>
      <c r="S3914" s="6">
        <f>IFERROR(Table1[[#This Row],[pledged]]/Table1[[#This Row],[backers_count]],0)</f>
        <v>0</v>
      </c>
      <c r="T3914" s="5" t="s">
        <v>8325</v>
      </c>
      <c r="U3914" s="5" t="s">
        <v>8328</v>
      </c>
    </row>
    <row r="3915" spans="1:21" ht="45" x14ac:dyDescent="0.2">
      <c r="A3915">
        <v>916</v>
      </c>
      <c r="B3915" s="3" t="s">
        <v>917</v>
      </c>
      <c r="C3915" s="3" t="s">
        <v>5026</v>
      </c>
      <c r="D3915">
        <v>3300</v>
      </c>
      <c r="E3915">
        <v>0</v>
      </c>
      <c r="F3915" t="s">
        <v>8221</v>
      </c>
      <c r="G3915" t="s">
        <v>8224</v>
      </c>
      <c r="H3915" t="s">
        <v>8246</v>
      </c>
      <c r="I3915">
        <v>1287723600</v>
      </c>
      <c r="J3915" s="14" t="str">
        <f>TEXT(((Table1[[#This Row],[deadline]]/60/60)/24)+DATE(1970,1,1),"mmm")</f>
        <v>Oct</v>
      </c>
      <c r="K3915" s="14" t="str">
        <f>TEXT(((Table1[[#This Row],[deadline]]/60/60)/24)+DATE(1970,1,1),"yyyy")</f>
        <v>2010</v>
      </c>
      <c r="L3915">
        <v>1284409734</v>
      </c>
      <c r="M3915">
        <f>((Table1[[#This Row],[launched_at]]/60/60)/24)+DATE(1970,1,1)+(-5/24)</f>
        <v>40434.645069444443</v>
      </c>
      <c r="N3915" t="b">
        <v>0</v>
      </c>
      <c r="O3915">
        <v>0</v>
      </c>
      <c r="P3915" t="b">
        <v>0</v>
      </c>
      <c r="Q3915" t="s">
        <v>8278</v>
      </c>
      <c r="R3915" s="5">
        <f>Table1[[#This Row],[pledged]]/D3915</f>
        <v>0</v>
      </c>
      <c r="S3915" s="6">
        <f>IFERROR(Table1[[#This Row],[pledged]]/Table1[[#This Row],[backers_count]],0)</f>
        <v>0</v>
      </c>
      <c r="T3915" s="5" t="s">
        <v>8325</v>
      </c>
      <c r="U3915" s="5" t="s">
        <v>8328</v>
      </c>
    </row>
    <row r="3916" spans="1:21" ht="45" x14ac:dyDescent="0.2">
      <c r="A3916">
        <v>920</v>
      </c>
      <c r="B3916" s="3" t="s">
        <v>921</v>
      </c>
      <c r="C3916" s="3" t="s">
        <v>5030</v>
      </c>
      <c r="D3916">
        <v>5500</v>
      </c>
      <c r="E3916">
        <v>0</v>
      </c>
      <c r="F3916" t="s">
        <v>8221</v>
      </c>
      <c r="G3916" t="s">
        <v>8224</v>
      </c>
      <c r="H3916" t="s">
        <v>8246</v>
      </c>
      <c r="I3916">
        <v>1384448822</v>
      </c>
      <c r="J3916" s="14" t="str">
        <f>TEXT(((Table1[[#This Row],[deadline]]/60/60)/24)+DATE(1970,1,1),"mmm")</f>
        <v>Nov</v>
      </c>
      <c r="K3916" s="14" t="str">
        <f>TEXT(((Table1[[#This Row],[deadline]]/60/60)/24)+DATE(1970,1,1),"yyyy")</f>
        <v>2013</v>
      </c>
      <c r="L3916">
        <v>1381853222</v>
      </c>
      <c r="M3916">
        <f>((Table1[[#This Row],[launched_at]]/60/60)/24)+DATE(1970,1,1)+(-5/24)</f>
        <v>41562.463217592594</v>
      </c>
      <c r="N3916" t="b">
        <v>0</v>
      </c>
      <c r="O3916">
        <v>0</v>
      </c>
      <c r="P3916" t="b">
        <v>0</v>
      </c>
      <c r="Q3916" t="s">
        <v>8278</v>
      </c>
      <c r="R3916" s="5">
        <f>Table1[[#This Row],[pledged]]/D3916</f>
        <v>0</v>
      </c>
      <c r="S3916" s="6">
        <f>IFERROR(Table1[[#This Row],[pledged]]/Table1[[#This Row],[backers_count]],0)</f>
        <v>0</v>
      </c>
      <c r="T3916" s="5" t="s">
        <v>8325</v>
      </c>
      <c r="U3916" s="5" t="s">
        <v>8328</v>
      </c>
    </row>
    <row r="3917" spans="1:21" ht="45" x14ac:dyDescent="0.2">
      <c r="A3917">
        <v>926</v>
      </c>
      <c r="B3917" s="3" t="s">
        <v>927</v>
      </c>
      <c r="C3917" s="3" t="s">
        <v>5036</v>
      </c>
      <c r="D3917">
        <v>7000</v>
      </c>
      <c r="E3917">
        <v>0</v>
      </c>
      <c r="F3917" t="s">
        <v>8221</v>
      </c>
      <c r="G3917" t="s">
        <v>8224</v>
      </c>
      <c r="H3917" t="s">
        <v>8246</v>
      </c>
      <c r="I3917">
        <v>1278628800</v>
      </c>
      <c r="J3917" s="14" t="str">
        <f>TEXT(((Table1[[#This Row],[deadline]]/60/60)/24)+DATE(1970,1,1),"mmm")</f>
        <v>Jul</v>
      </c>
      <c r="K3917" s="14" t="str">
        <f>TEXT(((Table1[[#This Row],[deadline]]/60/60)/24)+DATE(1970,1,1),"yyyy")</f>
        <v>2010</v>
      </c>
      <c r="L3917">
        <v>1276043330</v>
      </c>
      <c r="M3917">
        <f>((Table1[[#This Row],[launched_at]]/60/60)/24)+DATE(1970,1,1)+(-5/24)</f>
        <v>40337.811689814815</v>
      </c>
      <c r="N3917" t="b">
        <v>0</v>
      </c>
      <c r="O3917">
        <v>0</v>
      </c>
      <c r="P3917" t="b">
        <v>0</v>
      </c>
      <c r="Q3917" t="s">
        <v>8278</v>
      </c>
      <c r="R3917" s="5">
        <f>Table1[[#This Row],[pledged]]/D3917</f>
        <v>0</v>
      </c>
      <c r="S3917" s="6">
        <f>IFERROR(Table1[[#This Row],[pledged]]/Table1[[#This Row],[backers_count]],0)</f>
        <v>0</v>
      </c>
      <c r="T3917" s="5" t="s">
        <v>8325</v>
      </c>
      <c r="U3917" s="5" t="s">
        <v>8328</v>
      </c>
    </row>
    <row r="3918" spans="1:21" ht="30" x14ac:dyDescent="0.2">
      <c r="A3918">
        <v>927</v>
      </c>
      <c r="B3918" s="3" t="s">
        <v>928</v>
      </c>
      <c r="C3918" s="3" t="s">
        <v>5037</v>
      </c>
      <c r="D3918">
        <v>20000</v>
      </c>
      <c r="E3918">
        <v>0</v>
      </c>
      <c r="F3918" t="s">
        <v>8221</v>
      </c>
      <c r="G3918" t="s">
        <v>8224</v>
      </c>
      <c r="H3918" t="s">
        <v>8246</v>
      </c>
      <c r="I3918">
        <v>1337024695</v>
      </c>
      <c r="J3918" s="14" t="str">
        <f>TEXT(((Table1[[#This Row],[deadline]]/60/60)/24)+DATE(1970,1,1),"mmm")</f>
        <v>May</v>
      </c>
      <c r="K3918" s="14" t="str">
        <f>TEXT(((Table1[[#This Row],[deadline]]/60/60)/24)+DATE(1970,1,1),"yyyy")</f>
        <v>2012</v>
      </c>
      <c r="L3918">
        <v>1334432695</v>
      </c>
      <c r="M3918">
        <f>((Table1[[#This Row],[launched_at]]/60/60)/24)+DATE(1970,1,1)+(-5/24)</f>
        <v>41013.614525462959</v>
      </c>
      <c r="N3918" t="b">
        <v>0</v>
      </c>
      <c r="O3918">
        <v>0</v>
      </c>
      <c r="P3918" t="b">
        <v>0</v>
      </c>
      <c r="Q3918" t="s">
        <v>8278</v>
      </c>
      <c r="R3918" s="5">
        <f>Table1[[#This Row],[pledged]]/D3918</f>
        <v>0</v>
      </c>
      <c r="S3918" s="6">
        <f>IFERROR(Table1[[#This Row],[pledged]]/Table1[[#This Row],[backers_count]],0)</f>
        <v>0</v>
      </c>
      <c r="T3918" s="5" t="s">
        <v>8325</v>
      </c>
      <c r="U3918" s="5" t="s">
        <v>8328</v>
      </c>
    </row>
    <row r="3919" spans="1:21" ht="45" x14ac:dyDescent="0.2">
      <c r="A3919">
        <v>929</v>
      </c>
      <c r="B3919" s="3" t="s">
        <v>930</v>
      </c>
      <c r="C3919" s="3" t="s">
        <v>5039</v>
      </c>
      <c r="D3919">
        <v>500</v>
      </c>
      <c r="E3919">
        <v>0</v>
      </c>
      <c r="F3919" t="s">
        <v>8221</v>
      </c>
      <c r="G3919" t="s">
        <v>8224</v>
      </c>
      <c r="H3919" t="s">
        <v>8246</v>
      </c>
      <c r="I3919">
        <v>1333946569</v>
      </c>
      <c r="J3919" s="14" t="str">
        <f>TEXT(((Table1[[#This Row],[deadline]]/60/60)/24)+DATE(1970,1,1),"mmm")</f>
        <v>Apr</v>
      </c>
      <c r="K3919" s="14" t="str">
        <f>TEXT(((Table1[[#This Row],[deadline]]/60/60)/24)+DATE(1970,1,1),"yyyy")</f>
        <v>2012</v>
      </c>
      <c r="L3919">
        <v>1331358169</v>
      </c>
      <c r="M3919">
        <f>((Table1[[#This Row],[launched_at]]/60/60)/24)+DATE(1970,1,1)+(-5/24)</f>
        <v>40978.029733796291</v>
      </c>
      <c r="N3919" t="b">
        <v>0</v>
      </c>
      <c r="O3919">
        <v>0</v>
      </c>
      <c r="P3919" t="b">
        <v>0</v>
      </c>
      <c r="Q3919" t="s">
        <v>8278</v>
      </c>
      <c r="R3919" s="5">
        <f>Table1[[#This Row],[pledged]]/D3919</f>
        <v>0</v>
      </c>
      <c r="S3919" s="6">
        <f>IFERROR(Table1[[#This Row],[pledged]]/Table1[[#This Row],[backers_count]],0)</f>
        <v>0</v>
      </c>
      <c r="T3919" s="5" t="s">
        <v>8325</v>
      </c>
      <c r="U3919" s="5" t="s">
        <v>8328</v>
      </c>
    </row>
    <row r="3920" spans="1:21" ht="45" x14ac:dyDescent="0.2">
      <c r="A3920">
        <v>936</v>
      </c>
      <c r="B3920" s="3" t="s">
        <v>937</v>
      </c>
      <c r="C3920" s="3" t="s">
        <v>5046</v>
      </c>
      <c r="D3920">
        <v>1400</v>
      </c>
      <c r="E3920">
        <v>0</v>
      </c>
      <c r="F3920" t="s">
        <v>8221</v>
      </c>
      <c r="G3920" t="s">
        <v>8224</v>
      </c>
      <c r="H3920" t="s">
        <v>8246</v>
      </c>
      <c r="I3920">
        <v>1326916800</v>
      </c>
      <c r="J3920" s="14" t="str">
        <f>TEXT(((Table1[[#This Row],[deadline]]/60/60)/24)+DATE(1970,1,1),"mmm")</f>
        <v>Jan</v>
      </c>
      <c r="K3920" s="14" t="str">
        <f>TEXT(((Table1[[#This Row],[deadline]]/60/60)/24)+DATE(1970,1,1),"yyyy")</f>
        <v>2012</v>
      </c>
      <c r="L3920">
        <v>1323131689</v>
      </c>
      <c r="M3920">
        <f>((Table1[[#This Row],[launched_at]]/60/60)/24)+DATE(1970,1,1)+(-5/24)</f>
        <v>40882.815844907404</v>
      </c>
      <c r="N3920" t="b">
        <v>0</v>
      </c>
      <c r="O3920">
        <v>0</v>
      </c>
      <c r="P3920" t="b">
        <v>0</v>
      </c>
      <c r="Q3920" t="s">
        <v>8278</v>
      </c>
      <c r="R3920" s="5">
        <f>Table1[[#This Row],[pledged]]/D3920</f>
        <v>0</v>
      </c>
      <c r="S3920" s="6">
        <f>IFERROR(Table1[[#This Row],[pledged]]/Table1[[#This Row],[backers_count]],0)</f>
        <v>0</v>
      </c>
      <c r="T3920" s="5" t="s">
        <v>8325</v>
      </c>
      <c r="U3920" s="5" t="s">
        <v>8328</v>
      </c>
    </row>
    <row r="3921" spans="1:21" ht="45" x14ac:dyDescent="0.2">
      <c r="A3921">
        <v>947</v>
      </c>
      <c r="B3921" s="3" t="s">
        <v>948</v>
      </c>
      <c r="C3921" s="3" t="s">
        <v>5057</v>
      </c>
      <c r="D3921">
        <v>850</v>
      </c>
      <c r="E3921">
        <v>0</v>
      </c>
      <c r="F3921" t="s">
        <v>8221</v>
      </c>
      <c r="G3921" t="s">
        <v>8224</v>
      </c>
      <c r="H3921" t="s">
        <v>8246</v>
      </c>
      <c r="I3921">
        <v>1467312306</v>
      </c>
      <c r="J3921" s="14" t="str">
        <f>TEXT(((Table1[[#This Row],[deadline]]/60/60)/24)+DATE(1970,1,1),"mmm")</f>
        <v>Jun</v>
      </c>
      <c r="K3921" s="14" t="str">
        <f>TEXT(((Table1[[#This Row],[deadline]]/60/60)/24)+DATE(1970,1,1),"yyyy")</f>
        <v>2016</v>
      </c>
      <c r="L3921">
        <v>1462128306</v>
      </c>
      <c r="M3921">
        <f>((Table1[[#This Row],[launched_at]]/60/60)/24)+DATE(1970,1,1)+(-5/24)</f>
        <v>42491.57298611111</v>
      </c>
      <c r="N3921" t="b">
        <v>0</v>
      </c>
      <c r="O3921">
        <v>0</v>
      </c>
      <c r="P3921" t="b">
        <v>0</v>
      </c>
      <c r="Q3921" t="s">
        <v>8273</v>
      </c>
      <c r="R3921" s="5">
        <f>Table1[[#This Row],[pledged]]/D3921</f>
        <v>0</v>
      </c>
      <c r="S3921" s="6">
        <f>IFERROR(Table1[[#This Row],[pledged]]/Table1[[#This Row],[backers_count]],0)</f>
        <v>0</v>
      </c>
      <c r="T3921" s="5" t="s">
        <v>8319</v>
      </c>
      <c r="U3921" s="5" t="s">
        <v>8321</v>
      </c>
    </row>
    <row r="3922" spans="1:21" ht="45" x14ac:dyDescent="0.2">
      <c r="A3922">
        <v>988</v>
      </c>
      <c r="B3922" s="3" t="s">
        <v>989</v>
      </c>
      <c r="C3922" s="3" t="s">
        <v>5098</v>
      </c>
      <c r="D3922">
        <v>5000</v>
      </c>
      <c r="E3922">
        <v>0</v>
      </c>
      <c r="F3922" t="s">
        <v>8221</v>
      </c>
      <c r="G3922" t="s">
        <v>8237</v>
      </c>
      <c r="H3922" t="s">
        <v>8249</v>
      </c>
      <c r="I3922">
        <v>1475310825</v>
      </c>
      <c r="J3922" s="14" t="str">
        <f>TEXT(((Table1[[#This Row],[deadline]]/60/60)/24)+DATE(1970,1,1),"mmm")</f>
        <v>Oct</v>
      </c>
      <c r="K3922" s="14" t="str">
        <f>TEXT(((Table1[[#This Row],[deadline]]/60/60)/24)+DATE(1970,1,1),"yyyy")</f>
        <v>2016</v>
      </c>
      <c r="L3922">
        <v>1472718825</v>
      </c>
      <c r="M3922">
        <f>((Table1[[#This Row],[launched_at]]/60/60)/24)+DATE(1970,1,1)+(-5/24)</f>
        <v>42614.148437499993</v>
      </c>
      <c r="N3922" t="b">
        <v>0</v>
      </c>
      <c r="O3922">
        <v>0</v>
      </c>
      <c r="P3922" t="b">
        <v>0</v>
      </c>
      <c r="Q3922" t="s">
        <v>8273</v>
      </c>
      <c r="R3922" s="5">
        <f>Table1[[#This Row],[pledged]]/D3922</f>
        <v>0</v>
      </c>
      <c r="S3922" s="6">
        <f>IFERROR(Table1[[#This Row],[pledged]]/Table1[[#This Row],[backers_count]],0)</f>
        <v>0</v>
      </c>
      <c r="T3922" s="5" t="s">
        <v>8319</v>
      </c>
      <c r="U3922" s="5" t="s">
        <v>8321</v>
      </c>
    </row>
    <row r="3923" spans="1:21" ht="45" x14ac:dyDescent="0.2">
      <c r="A3923">
        <v>1071</v>
      </c>
      <c r="B3923" s="3" t="s">
        <v>1072</v>
      </c>
      <c r="C3923" s="3" t="s">
        <v>5181</v>
      </c>
      <c r="D3923">
        <v>100</v>
      </c>
      <c r="E3923">
        <v>0</v>
      </c>
      <c r="F3923" t="s">
        <v>8221</v>
      </c>
      <c r="G3923" t="s">
        <v>8234</v>
      </c>
      <c r="H3923" t="s">
        <v>8254</v>
      </c>
      <c r="I3923">
        <v>1447787093</v>
      </c>
      <c r="J3923" s="14" t="str">
        <f>TEXT(((Table1[[#This Row],[deadline]]/60/60)/24)+DATE(1970,1,1),"mmm")</f>
        <v>Nov</v>
      </c>
      <c r="K3923" s="14" t="str">
        <f>TEXT(((Table1[[#This Row],[deadline]]/60/60)/24)+DATE(1970,1,1),"yyyy")</f>
        <v>2015</v>
      </c>
      <c r="L3923">
        <v>1445191493</v>
      </c>
      <c r="M3923">
        <f>((Table1[[#This Row],[launched_at]]/60/60)/24)+DATE(1970,1,1)+(-5/24)</f>
        <v>42295.545057870368</v>
      </c>
      <c r="N3923" t="b">
        <v>0</v>
      </c>
      <c r="O3923">
        <v>0</v>
      </c>
      <c r="P3923" t="b">
        <v>0</v>
      </c>
      <c r="Q3923" t="s">
        <v>8282</v>
      </c>
      <c r="R3923" s="5">
        <f>Table1[[#This Row],[pledged]]/D3923</f>
        <v>0</v>
      </c>
      <c r="S3923" s="6">
        <f>IFERROR(Table1[[#This Row],[pledged]]/Table1[[#This Row],[backers_count]],0)</f>
        <v>0</v>
      </c>
      <c r="T3923" s="5" t="s">
        <v>8333</v>
      </c>
      <c r="U3923" s="5" t="s">
        <v>8334</v>
      </c>
    </row>
    <row r="3924" spans="1:21" x14ac:dyDescent="0.2">
      <c r="A3924">
        <v>1084</v>
      </c>
      <c r="B3924" s="3" t="s">
        <v>1085</v>
      </c>
      <c r="C3924" s="3" t="s">
        <v>5194</v>
      </c>
      <c r="D3924">
        <v>550</v>
      </c>
      <c r="E3924">
        <v>0</v>
      </c>
      <c r="F3924" t="s">
        <v>8221</v>
      </c>
      <c r="G3924" t="s">
        <v>8224</v>
      </c>
      <c r="H3924" t="s">
        <v>8246</v>
      </c>
      <c r="I3924">
        <v>1407534804</v>
      </c>
      <c r="J3924" s="14" t="str">
        <f>TEXT(((Table1[[#This Row],[deadline]]/60/60)/24)+DATE(1970,1,1),"mmm")</f>
        <v>Aug</v>
      </c>
      <c r="K3924" s="14" t="str">
        <f>TEXT(((Table1[[#This Row],[deadline]]/60/60)/24)+DATE(1970,1,1),"yyyy")</f>
        <v>2014</v>
      </c>
      <c r="L3924">
        <v>1404942804</v>
      </c>
      <c r="M3924">
        <f>((Table1[[#This Row],[launched_at]]/60/60)/24)+DATE(1970,1,1)+(-5/24)</f>
        <v>41829.703749999993</v>
      </c>
      <c r="N3924" t="b">
        <v>0</v>
      </c>
      <c r="O3924">
        <v>0</v>
      </c>
      <c r="P3924" t="b">
        <v>0</v>
      </c>
      <c r="Q3924" t="s">
        <v>8282</v>
      </c>
      <c r="R3924" s="5">
        <f>Table1[[#This Row],[pledged]]/D3924</f>
        <v>0</v>
      </c>
      <c r="S3924" s="6">
        <f>IFERROR(Table1[[#This Row],[pledged]]/Table1[[#This Row],[backers_count]],0)</f>
        <v>0</v>
      </c>
      <c r="T3924" s="5" t="s">
        <v>8333</v>
      </c>
      <c r="U3924" s="5" t="s">
        <v>8334</v>
      </c>
    </row>
    <row r="3925" spans="1:21" ht="45" x14ac:dyDescent="0.2">
      <c r="A3925">
        <v>1087</v>
      </c>
      <c r="B3925" s="3" t="s">
        <v>1088</v>
      </c>
      <c r="C3925" s="3" t="s">
        <v>5197</v>
      </c>
      <c r="D3925">
        <v>1100</v>
      </c>
      <c r="E3925">
        <v>0</v>
      </c>
      <c r="F3925" t="s">
        <v>8221</v>
      </c>
      <c r="G3925" t="s">
        <v>8224</v>
      </c>
      <c r="H3925" t="s">
        <v>8246</v>
      </c>
      <c r="I3925">
        <v>1402852087</v>
      </c>
      <c r="J3925" s="14" t="str">
        <f>TEXT(((Table1[[#This Row],[deadline]]/60/60)/24)+DATE(1970,1,1),"mmm")</f>
        <v>Jun</v>
      </c>
      <c r="K3925" s="14" t="str">
        <f>TEXT(((Table1[[#This Row],[deadline]]/60/60)/24)+DATE(1970,1,1),"yyyy")</f>
        <v>2014</v>
      </c>
      <c r="L3925">
        <v>1400260087</v>
      </c>
      <c r="M3925">
        <f>((Table1[[#This Row],[launched_at]]/60/60)/24)+DATE(1970,1,1)+(-5/24)</f>
        <v>41775.505636574075</v>
      </c>
      <c r="N3925" t="b">
        <v>0</v>
      </c>
      <c r="O3925">
        <v>0</v>
      </c>
      <c r="P3925" t="b">
        <v>0</v>
      </c>
      <c r="Q3925" t="s">
        <v>8282</v>
      </c>
      <c r="R3925" s="5">
        <f>Table1[[#This Row],[pledged]]/D3925</f>
        <v>0</v>
      </c>
      <c r="S3925" s="6">
        <f>IFERROR(Table1[[#This Row],[pledged]]/Table1[[#This Row],[backers_count]],0)</f>
        <v>0</v>
      </c>
      <c r="T3925" s="5" t="s">
        <v>8333</v>
      </c>
      <c r="U3925" s="5" t="s">
        <v>8334</v>
      </c>
    </row>
    <row r="3926" spans="1:21" ht="45" x14ac:dyDescent="0.2">
      <c r="A3926">
        <v>1107</v>
      </c>
      <c r="B3926" s="3" t="s">
        <v>1108</v>
      </c>
      <c r="C3926" s="3" t="s">
        <v>5217</v>
      </c>
      <c r="D3926">
        <v>10000</v>
      </c>
      <c r="E3926">
        <v>0</v>
      </c>
      <c r="F3926" t="s">
        <v>8221</v>
      </c>
      <c r="G3926" t="s">
        <v>8224</v>
      </c>
      <c r="H3926" t="s">
        <v>8246</v>
      </c>
      <c r="I3926">
        <v>1406148024</v>
      </c>
      <c r="J3926" s="14" t="str">
        <f>TEXT(((Table1[[#This Row],[deadline]]/60/60)/24)+DATE(1970,1,1),"mmm")</f>
        <v>Jul</v>
      </c>
      <c r="K3926" s="14" t="str">
        <f>TEXT(((Table1[[#This Row],[deadline]]/60/60)/24)+DATE(1970,1,1),"yyyy")</f>
        <v>2014</v>
      </c>
      <c r="L3926">
        <v>1403556024</v>
      </c>
      <c r="M3926">
        <f>((Table1[[#This Row],[launched_at]]/60/60)/24)+DATE(1970,1,1)+(-5/24)</f>
        <v>41813.653055555551</v>
      </c>
      <c r="N3926" t="b">
        <v>0</v>
      </c>
      <c r="O3926">
        <v>0</v>
      </c>
      <c r="P3926" t="b">
        <v>0</v>
      </c>
      <c r="Q3926" t="s">
        <v>8282</v>
      </c>
      <c r="R3926" s="5">
        <f>Table1[[#This Row],[pledged]]/D3926</f>
        <v>0</v>
      </c>
      <c r="S3926" s="6">
        <f>IFERROR(Table1[[#This Row],[pledged]]/Table1[[#This Row],[backers_count]],0)</f>
        <v>0</v>
      </c>
      <c r="T3926" s="5" t="s">
        <v>8333</v>
      </c>
      <c r="U3926" s="5" t="s">
        <v>8334</v>
      </c>
    </row>
    <row r="3927" spans="1:21" ht="30" x14ac:dyDescent="0.2">
      <c r="A3927">
        <v>1120</v>
      </c>
      <c r="B3927" s="3" t="s">
        <v>1121</v>
      </c>
      <c r="C3927" s="3" t="s">
        <v>5230</v>
      </c>
      <c r="D3927">
        <v>25000</v>
      </c>
      <c r="E3927">
        <v>0</v>
      </c>
      <c r="F3927" t="s">
        <v>8221</v>
      </c>
      <c r="G3927" t="s">
        <v>8224</v>
      </c>
      <c r="H3927" t="s">
        <v>8246</v>
      </c>
      <c r="I3927">
        <v>1319835400</v>
      </c>
      <c r="J3927" s="14" t="str">
        <f>TEXT(((Table1[[#This Row],[deadline]]/60/60)/24)+DATE(1970,1,1),"mmm")</f>
        <v>Oct</v>
      </c>
      <c r="K3927" s="14" t="str">
        <f>TEXT(((Table1[[#This Row],[deadline]]/60/60)/24)+DATE(1970,1,1),"yyyy")</f>
        <v>2011</v>
      </c>
      <c r="L3927">
        <v>1315947400</v>
      </c>
      <c r="M3927">
        <f>((Table1[[#This Row],[launched_at]]/60/60)/24)+DATE(1970,1,1)+(-5/24)</f>
        <v>40799.664351851847</v>
      </c>
      <c r="N3927" t="b">
        <v>0</v>
      </c>
      <c r="O3927">
        <v>0</v>
      </c>
      <c r="P3927" t="b">
        <v>0</v>
      </c>
      <c r="Q3927" t="s">
        <v>8282</v>
      </c>
      <c r="R3927" s="5">
        <f>Table1[[#This Row],[pledged]]/D3927</f>
        <v>0</v>
      </c>
      <c r="S3927" s="6">
        <f>IFERROR(Table1[[#This Row],[pledged]]/Table1[[#This Row],[backers_count]],0)</f>
        <v>0</v>
      </c>
      <c r="T3927" s="5" t="s">
        <v>8333</v>
      </c>
      <c r="U3927" s="5" t="s">
        <v>8334</v>
      </c>
    </row>
    <row r="3928" spans="1:21" ht="45" x14ac:dyDescent="0.2">
      <c r="A3928">
        <v>1122</v>
      </c>
      <c r="B3928" s="3" t="s">
        <v>1123</v>
      </c>
      <c r="C3928" s="3" t="s">
        <v>5232</v>
      </c>
      <c r="D3928">
        <v>3200</v>
      </c>
      <c r="E3928">
        <v>0</v>
      </c>
      <c r="F3928" t="s">
        <v>8221</v>
      </c>
      <c r="G3928" t="s">
        <v>8225</v>
      </c>
      <c r="H3928" t="s">
        <v>8247</v>
      </c>
      <c r="I3928">
        <v>1369932825</v>
      </c>
      <c r="J3928" s="14" t="str">
        <f>TEXT(((Table1[[#This Row],[deadline]]/60/60)/24)+DATE(1970,1,1),"mmm")</f>
        <v>May</v>
      </c>
      <c r="K3928" s="14" t="str">
        <f>TEXT(((Table1[[#This Row],[deadline]]/60/60)/24)+DATE(1970,1,1),"yyyy")</f>
        <v>2013</v>
      </c>
      <c r="L3928">
        <v>1368723225</v>
      </c>
      <c r="M3928">
        <f>((Table1[[#This Row],[launched_at]]/60/60)/24)+DATE(1970,1,1)+(-5/24)</f>
        <v>41410.495659722219</v>
      </c>
      <c r="N3928" t="b">
        <v>0</v>
      </c>
      <c r="O3928">
        <v>0</v>
      </c>
      <c r="P3928" t="b">
        <v>0</v>
      </c>
      <c r="Q3928" t="s">
        <v>8282</v>
      </c>
      <c r="R3928" s="5">
        <f>Table1[[#This Row],[pledged]]/D3928</f>
        <v>0</v>
      </c>
      <c r="S3928" s="6">
        <f>IFERROR(Table1[[#This Row],[pledged]]/Table1[[#This Row],[backers_count]],0)</f>
        <v>0</v>
      </c>
      <c r="T3928" s="5" t="s">
        <v>8333</v>
      </c>
      <c r="U3928" s="5" t="s">
        <v>8334</v>
      </c>
    </row>
    <row r="3929" spans="1:21" ht="45" x14ac:dyDescent="0.2">
      <c r="A3929">
        <v>1125</v>
      </c>
      <c r="B3929" s="3" t="s">
        <v>1126</v>
      </c>
      <c r="C3929" s="3" t="s">
        <v>5235</v>
      </c>
      <c r="D3929">
        <v>3000</v>
      </c>
      <c r="E3929">
        <v>0</v>
      </c>
      <c r="F3929" t="s">
        <v>8221</v>
      </c>
      <c r="G3929" t="s">
        <v>8225</v>
      </c>
      <c r="H3929" t="s">
        <v>8247</v>
      </c>
      <c r="I3929">
        <v>1443193130</v>
      </c>
      <c r="J3929" s="14" t="str">
        <f>TEXT(((Table1[[#This Row],[deadline]]/60/60)/24)+DATE(1970,1,1),"mmm")</f>
        <v>Sep</v>
      </c>
      <c r="K3929" s="14" t="str">
        <f>TEXT(((Table1[[#This Row],[deadline]]/60/60)/24)+DATE(1970,1,1),"yyyy")</f>
        <v>2015</v>
      </c>
      <c r="L3929">
        <v>1438009130</v>
      </c>
      <c r="M3929">
        <f>((Table1[[#This Row],[launched_at]]/60/60)/24)+DATE(1970,1,1)+(-5/24)</f>
        <v>42212.415856481479</v>
      </c>
      <c r="N3929" t="b">
        <v>0</v>
      </c>
      <c r="O3929">
        <v>0</v>
      </c>
      <c r="P3929" t="b">
        <v>0</v>
      </c>
      <c r="Q3929" t="s">
        <v>8283</v>
      </c>
      <c r="R3929" s="5">
        <f>Table1[[#This Row],[pledged]]/D3929</f>
        <v>0</v>
      </c>
      <c r="S3929" s="6">
        <f>IFERROR(Table1[[#This Row],[pledged]]/Table1[[#This Row],[backers_count]],0)</f>
        <v>0</v>
      </c>
      <c r="T3929" s="5" t="s">
        <v>8333</v>
      </c>
      <c r="U3929" s="5" t="s">
        <v>8335</v>
      </c>
    </row>
    <row r="3930" spans="1:21" ht="45" x14ac:dyDescent="0.2">
      <c r="A3930">
        <v>1131</v>
      </c>
      <c r="B3930" s="3" t="s">
        <v>1132</v>
      </c>
      <c r="C3930" s="3" t="s">
        <v>5241</v>
      </c>
      <c r="D3930">
        <v>40000</v>
      </c>
      <c r="E3930">
        <v>0</v>
      </c>
      <c r="F3930" t="s">
        <v>8221</v>
      </c>
      <c r="G3930" t="s">
        <v>8226</v>
      </c>
      <c r="H3930" t="s">
        <v>8248</v>
      </c>
      <c r="I3930">
        <v>1450993668</v>
      </c>
      <c r="J3930" s="14" t="str">
        <f>TEXT(((Table1[[#This Row],[deadline]]/60/60)/24)+DATE(1970,1,1),"mmm")</f>
        <v>Dec</v>
      </c>
      <c r="K3930" s="14" t="str">
        <f>TEXT(((Table1[[#This Row],[deadline]]/60/60)/24)+DATE(1970,1,1),"yyyy")</f>
        <v>2015</v>
      </c>
      <c r="L3930">
        <v>1448401668</v>
      </c>
      <c r="M3930">
        <f>((Table1[[#This Row],[launched_at]]/60/60)/24)+DATE(1970,1,1)+(-5/24)</f>
        <v>42332.699861111112</v>
      </c>
      <c r="N3930" t="b">
        <v>0</v>
      </c>
      <c r="O3930">
        <v>0</v>
      </c>
      <c r="P3930" t="b">
        <v>0</v>
      </c>
      <c r="Q3930" t="s">
        <v>8283</v>
      </c>
      <c r="R3930" s="5">
        <f>Table1[[#This Row],[pledged]]/D3930</f>
        <v>0</v>
      </c>
      <c r="S3930" s="6">
        <f>IFERROR(Table1[[#This Row],[pledged]]/Table1[[#This Row],[backers_count]],0)</f>
        <v>0</v>
      </c>
      <c r="T3930" s="5" t="s">
        <v>8333</v>
      </c>
      <c r="U3930" s="5" t="s">
        <v>8335</v>
      </c>
    </row>
    <row r="3931" spans="1:21" ht="45" x14ac:dyDescent="0.2">
      <c r="A3931">
        <v>1140</v>
      </c>
      <c r="B3931" s="3" t="s">
        <v>1141</v>
      </c>
      <c r="C3931" s="3" t="s">
        <v>5250</v>
      </c>
      <c r="D3931">
        <v>5000</v>
      </c>
      <c r="E3931">
        <v>0</v>
      </c>
      <c r="F3931" t="s">
        <v>8221</v>
      </c>
      <c r="G3931" t="s">
        <v>8225</v>
      </c>
      <c r="H3931" t="s">
        <v>8247</v>
      </c>
      <c r="I3931">
        <v>1438859121</v>
      </c>
      <c r="J3931" s="14" t="str">
        <f>TEXT(((Table1[[#This Row],[deadline]]/60/60)/24)+DATE(1970,1,1),"mmm")</f>
        <v>Aug</v>
      </c>
      <c r="K3931" s="14" t="str">
        <f>TEXT(((Table1[[#This Row],[deadline]]/60/60)/24)+DATE(1970,1,1),"yyyy")</f>
        <v>2015</v>
      </c>
      <c r="L3931">
        <v>1436267121</v>
      </c>
      <c r="M3931">
        <f>((Table1[[#This Row],[launched_at]]/60/60)/24)+DATE(1970,1,1)+(-5/24)</f>
        <v>42192.253715277773</v>
      </c>
      <c r="N3931" t="b">
        <v>0</v>
      </c>
      <c r="O3931">
        <v>0</v>
      </c>
      <c r="P3931" t="b">
        <v>0</v>
      </c>
      <c r="Q3931" t="s">
        <v>8283</v>
      </c>
      <c r="R3931" s="5">
        <f>Table1[[#This Row],[pledged]]/D3931</f>
        <v>0</v>
      </c>
      <c r="S3931" s="6">
        <f>IFERROR(Table1[[#This Row],[pledged]]/Table1[[#This Row],[backers_count]],0)</f>
        <v>0</v>
      </c>
      <c r="T3931" s="5" t="s">
        <v>8333</v>
      </c>
      <c r="U3931" s="5" t="s">
        <v>8335</v>
      </c>
    </row>
    <row r="3932" spans="1:21" x14ac:dyDescent="0.2">
      <c r="A3932">
        <v>1141</v>
      </c>
      <c r="B3932" s="3" t="s">
        <v>1142</v>
      </c>
      <c r="C3932" s="3" t="s">
        <v>5251</v>
      </c>
      <c r="D3932">
        <v>500</v>
      </c>
      <c r="E3932">
        <v>0</v>
      </c>
      <c r="F3932" t="s">
        <v>8221</v>
      </c>
      <c r="G3932" t="s">
        <v>8236</v>
      </c>
      <c r="H3932" t="s">
        <v>8249</v>
      </c>
      <c r="I3932">
        <v>1436460450</v>
      </c>
      <c r="J3932" s="14" t="str">
        <f>TEXT(((Table1[[#This Row],[deadline]]/60/60)/24)+DATE(1970,1,1),"mmm")</f>
        <v>Jul</v>
      </c>
      <c r="K3932" s="14" t="str">
        <f>TEXT(((Table1[[#This Row],[deadline]]/60/60)/24)+DATE(1970,1,1),"yyyy")</f>
        <v>2015</v>
      </c>
      <c r="L3932">
        <v>1433868450</v>
      </c>
      <c r="M3932">
        <f>((Table1[[#This Row],[launched_at]]/60/60)/24)+DATE(1970,1,1)+(-5/24)</f>
        <v>42164.491319444445</v>
      </c>
      <c r="N3932" t="b">
        <v>0</v>
      </c>
      <c r="O3932">
        <v>0</v>
      </c>
      <c r="P3932" t="b">
        <v>0</v>
      </c>
      <c r="Q3932" t="s">
        <v>8283</v>
      </c>
      <c r="R3932" s="5">
        <f>Table1[[#This Row],[pledged]]/D3932</f>
        <v>0</v>
      </c>
      <c r="S3932" s="6">
        <f>IFERROR(Table1[[#This Row],[pledged]]/Table1[[#This Row],[backers_count]],0)</f>
        <v>0</v>
      </c>
      <c r="T3932" s="5" t="s">
        <v>8333</v>
      </c>
      <c r="U3932" s="5" t="s">
        <v>8335</v>
      </c>
    </row>
    <row r="3933" spans="1:21" ht="45" x14ac:dyDescent="0.2">
      <c r="A3933">
        <v>1142</v>
      </c>
      <c r="B3933" s="3" t="s">
        <v>1143</v>
      </c>
      <c r="C3933" s="3" t="s">
        <v>5252</v>
      </c>
      <c r="D3933">
        <v>4000</v>
      </c>
      <c r="E3933">
        <v>0</v>
      </c>
      <c r="F3933" t="s">
        <v>8221</v>
      </c>
      <c r="G3933" t="s">
        <v>8224</v>
      </c>
      <c r="H3933" t="s">
        <v>8246</v>
      </c>
      <c r="I3933">
        <v>1424131727</v>
      </c>
      <c r="J3933" s="14" t="str">
        <f>TEXT(((Table1[[#This Row],[deadline]]/60/60)/24)+DATE(1970,1,1),"mmm")</f>
        <v>Feb</v>
      </c>
      <c r="K3933" s="14" t="str">
        <f>TEXT(((Table1[[#This Row],[deadline]]/60/60)/24)+DATE(1970,1,1),"yyyy")</f>
        <v>2015</v>
      </c>
      <c r="L3933">
        <v>1421539727</v>
      </c>
      <c r="M3933">
        <f>((Table1[[#This Row],[launched_at]]/60/60)/24)+DATE(1970,1,1)+(-5/24)</f>
        <v>42021.797766203708</v>
      </c>
      <c r="N3933" t="b">
        <v>0</v>
      </c>
      <c r="O3933">
        <v>0</v>
      </c>
      <c r="P3933" t="b">
        <v>0</v>
      </c>
      <c r="Q3933" t="s">
        <v>8283</v>
      </c>
      <c r="R3933" s="5">
        <f>Table1[[#This Row],[pledged]]/D3933</f>
        <v>0</v>
      </c>
      <c r="S3933" s="6">
        <f>IFERROR(Table1[[#This Row],[pledged]]/Table1[[#This Row],[backers_count]],0)</f>
        <v>0</v>
      </c>
      <c r="T3933" s="5" t="s">
        <v>8333</v>
      </c>
      <c r="U3933" s="5" t="s">
        <v>8335</v>
      </c>
    </row>
    <row r="3934" spans="1:21" ht="45" x14ac:dyDescent="0.2">
      <c r="A3934">
        <v>1144</v>
      </c>
      <c r="B3934" s="3" t="s">
        <v>1145</v>
      </c>
      <c r="C3934" s="3" t="s">
        <v>5254</v>
      </c>
      <c r="D3934">
        <v>9300</v>
      </c>
      <c r="E3934">
        <v>0</v>
      </c>
      <c r="F3934" t="s">
        <v>8221</v>
      </c>
      <c r="G3934" t="s">
        <v>8224</v>
      </c>
      <c r="H3934" t="s">
        <v>8246</v>
      </c>
      <c r="I3934">
        <v>1430281320</v>
      </c>
      <c r="J3934" s="14" t="str">
        <f>TEXT(((Table1[[#This Row],[deadline]]/60/60)/24)+DATE(1970,1,1),"mmm")</f>
        <v>Apr</v>
      </c>
      <c r="K3934" s="14" t="str">
        <f>TEXT(((Table1[[#This Row],[deadline]]/60/60)/24)+DATE(1970,1,1),"yyyy")</f>
        <v>2015</v>
      </c>
      <c r="L3934">
        <v>1427689320</v>
      </c>
      <c r="M3934">
        <f>((Table1[[#This Row],[launched_at]]/60/60)/24)+DATE(1970,1,1)+(-5/24)</f>
        <v>42092.973611111105</v>
      </c>
      <c r="N3934" t="b">
        <v>0</v>
      </c>
      <c r="O3934">
        <v>0</v>
      </c>
      <c r="P3934" t="b">
        <v>0</v>
      </c>
      <c r="Q3934" t="s">
        <v>8284</v>
      </c>
      <c r="R3934" s="5">
        <f>Table1[[#This Row],[pledged]]/D3934</f>
        <v>0</v>
      </c>
      <c r="S3934" s="6">
        <f>IFERROR(Table1[[#This Row],[pledged]]/Table1[[#This Row],[backers_count]],0)</f>
        <v>0</v>
      </c>
      <c r="T3934" s="5" t="s">
        <v>8336</v>
      </c>
      <c r="U3934" s="5" t="s">
        <v>8337</v>
      </c>
    </row>
    <row r="3935" spans="1:21" ht="45" x14ac:dyDescent="0.2">
      <c r="A3935">
        <v>1147</v>
      </c>
      <c r="B3935" s="3" t="s">
        <v>1148</v>
      </c>
      <c r="C3935" s="3" t="s">
        <v>5257</v>
      </c>
      <c r="D3935">
        <v>25000</v>
      </c>
      <c r="E3935">
        <v>0</v>
      </c>
      <c r="F3935" t="s">
        <v>8221</v>
      </c>
      <c r="G3935" t="s">
        <v>8229</v>
      </c>
      <c r="H3935" t="s">
        <v>8251</v>
      </c>
      <c r="I3935">
        <v>1413760783</v>
      </c>
      <c r="J3935" s="14" t="str">
        <f>TEXT(((Table1[[#This Row],[deadline]]/60/60)/24)+DATE(1970,1,1),"mmm")</f>
        <v>Oct</v>
      </c>
      <c r="K3935" s="14" t="str">
        <f>TEXT(((Table1[[#This Row],[deadline]]/60/60)/24)+DATE(1970,1,1),"yyyy")</f>
        <v>2014</v>
      </c>
      <c r="L3935">
        <v>1408576783</v>
      </c>
      <c r="M3935">
        <f>((Table1[[#This Row],[launched_at]]/60/60)/24)+DATE(1970,1,1)+(-5/24)</f>
        <v>41871.763692129629</v>
      </c>
      <c r="N3935" t="b">
        <v>0</v>
      </c>
      <c r="O3935">
        <v>0</v>
      </c>
      <c r="P3935" t="b">
        <v>0</v>
      </c>
      <c r="Q3935" t="s">
        <v>8284</v>
      </c>
      <c r="R3935" s="5">
        <f>Table1[[#This Row],[pledged]]/D3935</f>
        <v>0</v>
      </c>
      <c r="S3935" s="6">
        <f>IFERROR(Table1[[#This Row],[pledged]]/Table1[[#This Row],[backers_count]],0)</f>
        <v>0</v>
      </c>
      <c r="T3935" s="5" t="s">
        <v>8336</v>
      </c>
      <c r="U3935" s="5" t="s">
        <v>8337</v>
      </c>
    </row>
    <row r="3936" spans="1:21" ht="45" x14ac:dyDescent="0.2">
      <c r="A3936">
        <v>1151</v>
      </c>
      <c r="B3936" s="3" t="s">
        <v>1152</v>
      </c>
      <c r="C3936" s="3" t="s">
        <v>5261</v>
      </c>
      <c r="D3936">
        <v>25000</v>
      </c>
      <c r="E3936">
        <v>0</v>
      </c>
      <c r="F3936" t="s">
        <v>8221</v>
      </c>
      <c r="G3936" t="s">
        <v>8224</v>
      </c>
      <c r="H3936" t="s">
        <v>8246</v>
      </c>
      <c r="I3936">
        <v>1441592863</v>
      </c>
      <c r="J3936" s="14" t="str">
        <f>TEXT(((Table1[[#This Row],[deadline]]/60/60)/24)+DATE(1970,1,1),"mmm")</f>
        <v>Sep</v>
      </c>
      <c r="K3936" s="14" t="str">
        <f>TEXT(((Table1[[#This Row],[deadline]]/60/60)/24)+DATE(1970,1,1),"yyyy")</f>
        <v>2015</v>
      </c>
      <c r="L3936">
        <v>1439000863</v>
      </c>
      <c r="M3936">
        <f>((Table1[[#This Row],[launched_at]]/60/60)/24)+DATE(1970,1,1)+(-5/24)</f>
        <v>42223.894247685181</v>
      </c>
      <c r="N3936" t="b">
        <v>0</v>
      </c>
      <c r="O3936">
        <v>0</v>
      </c>
      <c r="P3936" t="b">
        <v>0</v>
      </c>
      <c r="Q3936" t="s">
        <v>8284</v>
      </c>
      <c r="R3936" s="5">
        <f>Table1[[#This Row],[pledged]]/D3936</f>
        <v>0</v>
      </c>
      <c r="S3936" s="6">
        <f>IFERROR(Table1[[#This Row],[pledged]]/Table1[[#This Row],[backers_count]],0)</f>
        <v>0</v>
      </c>
      <c r="T3936" s="5" t="s">
        <v>8336</v>
      </c>
      <c r="U3936" s="5" t="s">
        <v>8337</v>
      </c>
    </row>
    <row r="3937" spans="1:21" ht="45" x14ac:dyDescent="0.2">
      <c r="A3937">
        <v>1156</v>
      </c>
      <c r="B3937" s="3" t="s">
        <v>1157</v>
      </c>
      <c r="C3937" s="3" t="s">
        <v>5266</v>
      </c>
      <c r="D3937">
        <v>6500</v>
      </c>
      <c r="E3937">
        <v>0</v>
      </c>
      <c r="F3937" t="s">
        <v>8221</v>
      </c>
      <c r="G3937" t="s">
        <v>8224</v>
      </c>
      <c r="H3937" t="s">
        <v>8246</v>
      </c>
      <c r="I3937">
        <v>1424742162</v>
      </c>
      <c r="J3937" s="14" t="str">
        <f>TEXT(((Table1[[#This Row],[deadline]]/60/60)/24)+DATE(1970,1,1),"mmm")</f>
        <v>Feb</v>
      </c>
      <c r="K3937" s="14" t="str">
        <f>TEXT(((Table1[[#This Row],[deadline]]/60/60)/24)+DATE(1970,1,1),"yyyy")</f>
        <v>2015</v>
      </c>
      <c r="L3937">
        <v>1422150162</v>
      </c>
      <c r="M3937">
        <f>((Table1[[#This Row],[launched_at]]/60/60)/24)+DATE(1970,1,1)+(-5/24)</f>
        <v>42028.862986111104</v>
      </c>
      <c r="N3937" t="b">
        <v>0</v>
      </c>
      <c r="O3937">
        <v>0</v>
      </c>
      <c r="P3937" t="b">
        <v>0</v>
      </c>
      <c r="Q3937" t="s">
        <v>8284</v>
      </c>
      <c r="R3937" s="5">
        <f>Table1[[#This Row],[pledged]]/D3937</f>
        <v>0</v>
      </c>
      <c r="S3937" s="6">
        <f>IFERROR(Table1[[#This Row],[pledged]]/Table1[[#This Row],[backers_count]],0)</f>
        <v>0</v>
      </c>
      <c r="T3937" s="5" t="s">
        <v>8336</v>
      </c>
      <c r="U3937" s="5" t="s">
        <v>8337</v>
      </c>
    </row>
    <row r="3938" spans="1:21" ht="45" x14ac:dyDescent="0.2">
      <c r="A3938">
        <v>1159</v>
      </c>
      <c r="B3938" s="3" t="s">
        <v>1160</v>
      </c>
      <c r="C3938" s="3" t="s">
        <v>5269</v>
      </c>
      <c r="D3938">
        <v>6750</v>
      </c>
      <c r="E3938">
        <v>0</v>
      </c>
      <c r="F3938" t="s">
        <v>8221</v>
      </c>
      <c r="G3938" t="s">
        <v>8224</v>
      </c>
      <c r="H3938" t="s">
        <v>8246</v>
      </c>
      <c r="I3938">
        <v>1435679100</v>
      </c>
      <c r="J3938" s="14" t="str">
        <f>TEXT(((Table1[[#This Row],[deadline]]/60/60)/24)+DATE(1970,1,1),"mmm")</f>
        <v>Jun</v>
      </c>
      <c r="K3938" s="14" t="str">
        <f>TEXT(((Table1[[#This Row],[deadline]]/60/60)/24)+DATE(1970,1,1),"yyyy")</f>
        <v>2015</v>
      </c>
      <c r="L3938">
        <v>1433006765</v>
      </c>
      <c r="M3938">
        <f>((Table1[[#This Row],[launched_at]]/60/60)/24)+DATE(1970,1,1)+(-5/24)</f>
        <v>42154.518113425926</v>
      </c>
      <c r="N3938" t="b">
        <v>0</v>
      </c>
      <c r="O3938">
        <v>0</v>
      </c>
      <c r="P3938" t="b">
        <v>0</v>
      </c>
      <c r="Q3938" t="s">
        <v>8284</v>
      </c>
      <c r="R3938" s="5">
        <f>Table1[[#This Row],[pledged]]/D3938</f>
        <v>0</v>
      </c>
      <c r="S3938" s="6">
        <f>IFERROR(Table1[[#This Row],[pledged]]/Table1[[#This Row],[backers_count]],0)</f>
        <v>0</v>
      </c>
      <c r="T3938" s="5" t="s">
        <v>8336</v>
      </c>
      <c r="U3938" s="5" t="s">
        <v>8337</v>
      </c>
    </row>
    <row r="3939" spans="1:21" ht="45" x14ac:dyDescent="0.2">
      <c r="A3939">
        <v>1161</v>
      </c>
      <c r="B3939" s="3" t="s">
        <v>1162</v>
      </c>
      <c r="C3939" s="3" t="s">
        <v>5271</v>
      </c>
      <c r="D3939">
        <v>18000</v>
      </c>
      <c r="E3939">
        <v>0</v>
      </c>
      <c r="F3939" t="s">
        <v>8221</v>
      </c>
      <c r="G3939" t="s">
        <v>8224</v>
      </c>
      <c r="H3939" t="s">
        <v>8246</v>
      </c>
      <c r="I3939">
        <v>1432047989</v>
      </c>
      <c r="J3939" s="14" t="str">
        <f>TEXT(((Table1[[#This Row],[deadline]]/60/60)/24)+DATE(1970,1,1),"mmm")</f>
        <v>May</v>
      </c>
      <c r="K3939" s="14" t="str">
        <f>TEXT(((Table1[[#This Row],[deadline]]/60/60)/24)+DATE(1970,1,1),"yyyy")</f>
        <v>2015</v>
      </c>
      <c r="L3939">
        <v>1430233589</v>
      </c>
      <c r="M3939">
        <f>((Table1[[#This Row],[launched_at]]/60/60)/24)+DATE(1970,1,1)+(-5/24)</f>
        <v>42122.421168981477</v>
      </c>
      <c r="N3939" t="b">
        <v>0</v>
      </c>
      <c r="O3939">
        <v>0</v>
      </c>
      <c r="P3939" t="b">
        <v>0</v>
      </c>
      <c r="Q3939" t="s">
        <v>8284</v>
      </c>
      <c r="R3939" s="5">
        <f>Table1[[#This Row],[pledged]]/D3939</f>
        <v>0</v>
      </c>
      <c r="S3939" s="6">
        <f>IFERROR(Table1[[#This Row],[pledged]]/Table1[[#This Row],[backers_count]],0)</f>
        <v>0</v>
      </c>
      <c r="T3939" s="5" t="s">
        <v>8336</v>
      </c>
      <c r="U3939" s="5" t="s">
        <v>8337</v>
      </c>
    </row>
    <row r="3940" spans="1:21" ht="45" x14ac:dyDescent="0.2">
      <c r="A3940">
        <v>1163</v>
      </c>
      <c r="B3940" s="3" t="s">
        <v>1164</v>
      </c>
      <c r="C3940" s="3" t="s">
        <v>5273</v>
      </c>
      <c r="D3940">
        <v>5200</v>
      </c>
      <c r="E3940">
        <v>0</v>
      </c>
      <c r="F3940" t="s">
        <v>8221</v>
      </c>
      <c r="G3940" t="s">
        <v>8224</v>
      </c>
      <c r="H3940" t="s">
        <v>8246</v>
      </c>
      <c r="I3940">
        <v>1407604920</v>
      </c>
      <c r="J3940" s="14" t="str">
        <f>TEXT(((Table1[[#This Row],[deadline]]/60/60)/24)+DATE(1970,1,1),"mmm")</f>
        <v>Aug</v>
      </c>
      <c r="K3940" s="14" t="str">
        <f>TEXT(((Table1[[#This Row],[deadline]]/60/60)/24)+DATE(1970,1,1),"yyyy")</f>
        <v>2014</v>
      </c>
      <c r="L3940">
        <v>1405012920</v>
      </c>
      <c r="M3940">
        <f>((Table1[[#This Row],[launched_at]]/60/60)/24)+DATE(1970,1,1)+(-5/24)</f>
        <v>41830.515277777777</v>
      </c>
      <c r="N3940" t="b">
        <v>0</v>
      </c>
      <c r="O3940">
        <v>0</v>
      </c>
      <c r="P3940" t="b">
        <v>0</v>
      </c>
      <c r="Q3940" t="s">
        <v>8284</v>
      </c>
      <c r="R3940" s="5">
        <f>Table1[[#This Row],[pledged]]/D3940</f>
        <v>0</v>
      </c>
      <c r="S3940" s="6">
        <f>IFERROR(Table1[[#This Row],[pledged]]/Table1[[#This Row],[backers_count]],0)</f>
        <v>0</v>
      </c>
      <c r="T3940" s="5" t="s">
        <v>8336</v>
      </c>
      <c r="U3940" s="5" t="s">
        <v>8337</v>
      </c>
    </row>
    <row r="3941" spans="1:21" ht="60" x14ac:dyDescent="0.2">
      <c r="A3941">
        <v>1164</v>
      </c>
      <c r="B3941" s="3" t="s">
        <v>1165</v>
      </c>
      <c r="C3941" s="3" t="s">
        <v>5274</v>
      </c>
      <c r="D3941">
        <v>10000</v>
      </c>
      <c r="E3941">
        <v>0</v>
      </c>
      <c r="F3941" t="s">
        <v>8221</v>
      </c>
      <c r="G3941" t="s">
        <v>8224</v>
      </c>
      <c r="H3941" t="s">
        <v>8246</v>
      </c>
      <c r="I3941">
        <v>1466270582</v>
      </c>
      <c r="J3941" s="14" t="str">
        <f>TEXT(((Table1[[#This Row],[deadline]]/60/60)/24)+DATE(1970,1,1),"mmm")</f>
        <v>Jun</v>
      </c>
      <c r="K3941" s="14" t="str">
        <f>TEXT(((Table1[[#This Row],[deadline]]/60/60)/24)+DATE(1970,1,1),"yyyy")</f>
        <v>2016</v>
      </c>
      <c r="L3941">
        <v>1463678582</v>
      </c>
      <c r="M3941">
        <f>((Table1[[#This Row],[launched_at]]/60/60)/24)+DATE(1970,1,1)+(-5/24)</f>
        <v>42509.51599537037</v>
      </c>
      <c r="N3941" t="b">
        <v>0</v>
      </c>
      <c r="O3941">
        <v>0</v>
      </c>
      <c r="P3941" t="b">
        <v>0</v>
      </c>
      <c r="Q3941" t="s">
        <v>8284</v>
      </c>
      <c r="R3941" s="5">
        <f>Table1[[#This Row],[pledged]]/D3941</f>
        <v>0</v>
      </c>
      <c r="S3941" s="6">
        <f>IFERROR(Table1[[#This Row],[pledged]]/Table1[[#This Row],[backers_count]],0)</f>
        <v>0</v>
      </c>
      <c r="T3941" s="5" t="s">
        <v>8336</v>
      </c>
      <c r="U3941" s="5" t="s">
        <v>8337</v>
      </c>
    </row>
    <row r="3942" spans="1:21" x14ac:dyDescent="0.2">
      <c r="A3942">
        <v>1172</v>
      </c>
      <c r="B3942" s="3" t="s">
        <v>1173</v>
      </c>
      <c r="C3942" s="3" t="s">
        <v>5282</v>
      </c>
      <c r="D3942">
        <v>9000</v>
      </c>
      <c r="E3942">
        <v>0</v>
      </c>
      <c r="F3942" t="s">
        <v>8221</v>
      </c>
      <c r="G3942" t="s">
        <v>8224</v>
      </c>
      <c r="H3942" t="s">
        <v>8246</v>
      </c>
      <c r="I3942">
        <v>1408551752</v>
      </c>
      <c r="J3942" s="14" t="str">
        <f>TEXT(((Table1[[#This Row],[deadline]]/60/60)/24)+DATE(1970,1,1),"mmm")</f>
        <v>Aug</v>
      </c>
      <c r="K3942" s="14" t="str">
        <f>TEXT(((Table1[[#This Row],[deadline]]/60/60)/24)+DATE(1970,1,1),"yyyy")</f>
        <v>2014</v>
      </c>
      <c r="L3942">
        <v>1405959752</v>
      </c>
      <c r="M3942">
        <f>((Table1[[#This Row],[launched_at]]/60/60)/24)+DATE(1970,1,1)+(-5/24)</f>
        <v>41841.473981481482</v>
      </c>
      <c r="N3942" t="b">
        <v>0</v>
      </c>
      <c r="O3942">
        <v>0</v>
      </c>
      <c r="P3942" t="b">
        <v>0</v>
      </c>
      <c r="Q3942" t="s">
        <v>8284</v>
      </c>
      <c r="R3942" s="5">
        <f>Table1[[#This Row],[pledged]]/D3942</f>
        <v>0</v>
      </c>
      <c r="S3942" s="6">
        <f>IFERROR(Table1[[#This Row],[pledged]]/Table1[[#This Row],[backers_count]],0)</f>
        <v>0</v>
      </c>
      <c r="T3942" s="5" t="s">
        <v>8336</v>
      </c>
      <c r="U3942" s="5" t="s">
        <v>8337</v>
      </c>
    </row>
    <row r="3943" spans="1:21" ht="45" x14ac:dyDescent="0.2">
      <c r="A3943">
        <v>1177</v>
      </c>
      <c r="B3943" s="3" t="s">
        <v>1178</v>
      </c>
      <c r="C3943" s="3" t="s">
        <v>5287</v>
      </c>
      <c r="D3943">
        <v>6000</v>
      </c>
      <c r="E3943">
        <v>0</v>
      </c>
      <c r="F3943" t="s">
        <v>8221</v>
      </c>
      <c r="G3943" t="s">
        <v>8225</v>
      </c>
      <c r="H3943" t="s">
        <v>8247</v>
      </c>
      <c r="I3943">
        <v>1413388296</v>
      </c>
      <c r="J3943" s="14" t="str">
        <f>TEXT(((Table1[[#This Row],[deadline]]/60/60)/24)+DATE(1970,1,1),"mmm")</f>
        <v>Oct</v>
      </c>
      <c r="K3943" s="14" t="str">
        <f>TEXT(((Table1[[#This Row],[deadline]]/60/60)/24)+DATE(1970,1,1),"yyyy")</f>
        <v>2014</v>
      </c>
      <c r="L3943">
        <v>1410796296</v>
      </c>
      <c r="M3943">
        <f>((Table1[[#This Row],[launched_at]]/60/60)/24)+DATE(1970,1,1)+(-5/24)</f>
        <v>41897.452499999999</v>
      </c>
      <c r="N3943" t="b">
        <v>0</v>
      </c>
      <c r="O3943">
        <v>0</v>
      </c>
      <c r="P3943" t="b">
        <v>0</v>
      </c>
      <c r="Q3943" t="s">
        <v>8284</v>
      </c>
      <c r="R3943" s="5">
        <f>Table1[[#This Row],[pledged]]/D3943</f>
        <v>0</v>
      </c>
      <c r="S3943" s="6">
        <f>IFERROR(Table1[[#This Row],[pledged]]/Table1[[#This Row],[backers_count]],0)</f>
        <v>0</v>
      </c>
      <c r="T3943" s="5" t="s">
        <v>8336</v>
      </c>
      <c r="U3943" s="5" t="s">
        <v>8337</v>
      </c>
    </row>
    <row r="3944" spans="1:21" ht="45" x14ac:dyDescent="0.2">
      <c r="A3944">
        <v>1409</v>
      </c>
      <c r="B3944" s="3" t="s">
        <v>1410</v>
      </c>
      <c r="C3944" s="3" t="s">
        <v>5519</v>
      </c>
      <c r="D3944">
        <v>4000</v>
      </c>
      <c r="E3944">
        <v>0</v>
      </c>
      <c r="F3944" t="s">
        <v>8221</v>
      </c>
      <c r="G3944" t="s">
        <v>8224</v>
      </c>
      <c r="H3944" t="s">
        <v>8246</v>
      </c>
      <c r="I3944">
        <v>1420085535</v>
      </c>
      <c r="J3944" s="14" t="str">
        <f>TEXT(((Table1[[#This Row],[deadline]]/60/60)/24)+DATE(1970,1,1),"mmm")</f>
        <v>Jan</v>
      </c>
      <c r="K3944" s="14" t="str">
        <f>TEXT(((Table1[[#This Row],[deadline]]/60/60)/24)+DATE(1970,1,1),"yyyy")</f>
        <v>2015</v>
      </c>
      <c r="L3944">
        <v>1414897935</v>
      </c>
      <c r="M3944">
        <f>((Table1[[#This Row],[launched_at]]/60/60)/24)+DATE(1970,1,1)+(-5/24)</f>
        <v>41944.925173611111</v>
      </c>
      <c r="N3944" t="b">
        <v>0</v>
      </c>
      <c r="O3944">
        <v>0</v>
      </c>
      <c r="P3944" t="b">
        <v>0</v>
      </c>
      <c r="Q3944" t="s">
        <v>8287</v>
      </c>
      <c r="R3944" s="5">
        <f>Table1[[#This Row],[pledged]]/D3944</f>
        <v>0</v>
      </c>
      <c r="S3944" s="6">
        <f>IFERROR(Table1[[#This Row],[pledged]]/Table1[[#This Row],[backers_count]],0)</f>
        <v>0</v>
      </c>
      <c r="T3944" s="5" t="s">
        <v>8322</v>
      </c>
      <c r="U3944" s="5" t="s">
        <v>8341</v>
      </c>
    </row>
    <row r="3945" spans="1:21" ht="45" x14ac:dyDescent="0.2">
      <c r="A3945">
        <v>1416</v>
      </c>
      <c r="B3945" s="3" t="s">
        <v>1417</v>
      </c>
      <c r="C3945" s="3" t="s">
        <v>5526</v>
      </c>
      <c r="D3945">
        <v>50000</v>
      </c>
      <c r="E3945">
        <v>0</v>
      </c>
      <c r="F3945" t="s">
        <v>8221</v>
      </c>
      <c r="G3945" t="s">
        <v>8224</v>
      </c>
      <c r="H3945" t="s">
        <v>8246</v>
      </c>
      <c r="I3945">
        <v>1448147619</v>
      </c>
      <c r="J3945" s="14" t="str">
        <f>TEXT(((Table1[[#This Row],[deadline]]/60/60)/24)+DATE(1970,1,1),"mmm")</f>
        <v>Nov</v>
      </c>
      <c r="K3945" s="14" t="str">
        <f>TEXT(((Table1[[#This Row],[deadline]]/60/60)/24)+DATE(1970,1,1),"yyyy")</f>
        <v>2015</v>
      </c>
      <c r="L3945">
        <v>1445552019</v>
      </c>
      <c r="M3945">
        <f>((Table1[[#This Row],[launched_at]]/60/60)/24)+DATE(1970,1,1)+(-5/24)</f>
        <v>42299.717812499999</v>
      </c>
      <c r="N3945" t="b">
        <v>0</v>
      </c>
      <c r="O3945">
        <v>0</v>
      </c>
      <c r="P3945" t="b">
        <v>0</v>
      </c>
      <c r="Q3945" t="s">
        <v>8287</v>
      </c>
      <c r="R3945" s="5">
        <f>Table1[[#This Row],[pledged]]/D3945</f>
        <v>0</v>
      </c>
      <c r="S3945" s="6">
        <f>IFERROR(Table1[[#This Row],[pledged]]/Table1[[#This Row],[backers_count]],0)</f>
        <v>0</v>
      </c>
      <c r="T3945" s="5" t="s">
        <v>8322</v>
      </c>
      <c r="U3945" s="5" t="s">
        <v>8341</v>
      </c>
    </row>
    <row r="3946" spans="1:21" ht="45" x14ac:dyDescent="0.2">
      <c r="A3946">
        <v>1425</v>
      </c>
      <c r="B3946" s="3" t="s">
        <v>1426</v>
      </c>
      <c r="C3946" s="3" t="s">
        <v>5535</v>
      </c>
      <c r="D3946">
        <v>13000</v>
      </c>
      <c r="E3946">
        <v>0</v>
      </c>
      <c r="F3946" t="s">
        <v>8221</v>
      </c>
      <c r="G3946" t="s">
        <v>8224</v>
      </c>
      <c r="H3946" t="s">
        <v>8246</v>
      </c>
      <c r="I3946">
        <v>1430276959</v>
      </c>
      <c r="J3946" s="14" t="str">
        <f>TEXT(((Table1[[#This Row],[deadline]]/60/60)/24)+DATE(1970,1,1),"mmm")</f>
        <v>Apr</v>
      </c>
      <c r="K3946" s="14" t="str">
        <f>TEXT(((Table1[[#This Row],[deadline]]/60/60)/24)+DATE(1970,1,1),"yyyy")</f>
        <v>2015</v>
      </c>
      <c r="L3946">
        <v>1427684959</v>
      </c>
      <c r="M3946">
        <f>((Table1[[#This Row],[launched_at]]/60/60)/24)+DATE(1970,1,1)+(-5/24)</f>
        <v>42092.923136574071</v>
      </c>
      <c r="N3946" t="b">
        <v>0</v>
      </c>
      <c r="O3946">
        <v>0</v>
      </c>
      <c r="P3946" t="b">
        <v>0</v>
      </c>
      <c r="Q3946" t="s">
        <v>8287</v>
      </c>
      <c r="R3946" s="5">
        <f>Table1[[#This Row],[pledged]]/D3946</f>
        <v>0</v>
      </c>
      <c r="S3946" s="6">
        <f>IFERROR(Table1[[#This Row],[pledged]]/Table1[[#This Row],[backers_count]],0)</f>
        <v>0</v>
      </c>
      <c r="T3946" s="5" t="s">
        <v>8322</v>
      </c>
      <c r="U3946" s="5" t="s">
        <v>8341</v>
      </c>
    </row>
    <row r="3947" spans="1:21" ht="45" x14ac:dyDescent="0.2">
      <c r="A3947">
        <v>1426</v>
      </c>
      <c r="B3947" s="3" t="s">
        <v>1427</v>
      </c>
      <c r="C3947" s="3" t="s">
        <v>5536</v>
      </c>
      <c r="D3947">
        <v>1000</v>
      </c>
      <c r="E3947">
        <v>0</v>
      </c>
      <c r="F3947" t="s">
        <v>8221</v>
      </c>
      <c r="G3947" t="s">
        <v>8236</v>
      </c>
      <c r="H3947" t="s">
        <v>8249</v>
      </c>
      <c r="I3947">
        <v>1440408120</v>
      </c>
      <c r="J3947" s="14" t="str">
        <f>TEXT(((Table1[[#This Row],[deadline]]/60/60)/24)+DATE(1970,1,1),"mmm")</f>
        <v>Aug</v>
      </c>
      <c r="K3947" s="14" t="str">
        <f>TEXT(((Table1[[#This Row],[deadline]]/60/60)/24)+DATE(1970,1,1),"yyyy")</f>
        <v>2015</v>
      </c>
      <c r="L3947">
        <v>1435224120</v>
      </c>
      <c r="M3947">
        <f>((Table1[[#This Row],[launched_at]]/60/60)/24)+DATE(1970,1,1)+(-5/24)</f>
        <v>42180.181944444441</v>
      </c>
      <c r="N3947" t="b">
        <v>0</v>
      </c>
      <c r="O3947">
        <v>0</v>
      </c>
      <c r="P3947" t="b">
        <v>0</v>
      </c>
      <c r="Q3947" t="s">
        <v>8287</v>
      </c>
      <c r="R3947" s="5">
        <f>Table1[[#This Row],[pledged]]/D3947</f>
        <v>0</v>
      </c>
      <c r="S3947" s="6">
        <f>IFERROR(Table1[[#This Row],[pledged]]/Table1[[#This Row],[backers_count]],0)</f>
        <v>0</v>
      </c>
      <c r="T3947" s="5" t="s">
        <v>8322</v>
      </c>
      <c r="U3947" s="5" t="s">
        <v>8341</v>
      </c>
    </row>
    <row r="3948" spans="1:21" ht="30" x14ac:dyDescent="0.2">
      <c r="A3948">
        <v>1429</v>
      </c>
      <c r="B3948" s="3" t="s">
        <v>1430</v>
      </c>
      <c r="C3948" s="3" t="s">
        <v>5539</v>
      </c>
      <c r="D3948">
        <v>10000</v>
      </c>
      <c r="E3948">
        <v>0</v>
      </c>
      <c r="F3948" t="s">
        <v>8221</v>
      </c>
      <c r="G3948" t="s">
        <v>8224</v>
      </c>
      <c r="H3948" t="s">
        <v>8246</v>
      </c>
      <c r="I3948">
        <v>1428629242</v>
      </c>
      <c r="J3948" s="14" t="str">
        <f>TEXT(((Table1[[#This Row],[deadline]]/60/60)/24)+DATE(1970,1,1),"mmm")</f>
        <v>Apr</v>
      </c>
      <c r="K3948" s="14" t="str">
        <f>TEXT(((Table1[[#This Row],[deadline]]/60/60)/24)+DATE(1970,1,1),"yyyy")</f>
        <v>2015</v>
      </c>
      <c r="L3948">
        <v>1426037242</v>
      </c>
      <c r="M3948">
        <f>((Table1[[#This Row],[launched_at]]/60/60)/24)+DATE(1970,1,1)+(-5/24)</f>
        <v>42073.852337962955</v>
      </c>
      <c r="N3948" t="b">
        <v>0</v>
      </c>
      <c r="O3948">
        <v>0</v>
      </c>
      <c r="P3948" t="b">
        <v>0</v>
      </c>
      <c r="Q3948" t="s">
        <v>8287</v>
      </c>
      <c r="R3948" s="5">
        <f>Table1[[#This Row],[pledged]]/D3948</f>
        <v>0</v>
      </c>
      <c r="S3948" s="6">
        <f>IFERROR(Table1[[#This Row],[pledged]]/Table1[[#This Row],[backers_count]],0)</f>
        <v>0</v>
      </c>
      <c r="T3948" s="5" t="s">
        <v>8322</v>
      </c>
      <c r="U3948" s="5" t="s">
        <v>8341</v>
      </c>
    </row>
    <row r="3949" spans="1:21" ht="45" x14ac:dyDescent="0.2">
      <c r="A3949">
        <v>1432</v>
      </c>
      <c r="B3949" s="3" t="s">
        <v>1433</v>
      </c>
      <c r="C3949" s="3" t="s">
        <v>5542</v>
      </c>
      <c r="D3949">
        <v>40000</v>
      </c>
      <c r="E3949">
        <v>0</v>
      </c>
      <c r="F3949" t="s">
        <v>8221</v>
      </c>
      <c r="G3949" t="s">
        <v>8224</v>
      </c>
      <c r="H3949" t="s">
        <v>8246</v>
      </c>
      <c r="I3949">
        <v>1437417828</v>
      </c>
      <c r="J3949" s="14" t="str">
        <f>TEXT(((Table1[[#This Row],[deadline]]/60/60)/24)+DATE(1970,1,1),"mmm")</f>
        <v>Jul</v>
      </c>
      <c r="K3949" s="14" t="str">
        <f>TEXT(((Table1[[#This Row],[deadline]]/60/60)/24)+DATE(1970,1,1),"yyyy")</f>
        <v>2015</v>
      </c>
      <c r="L3949">
        <v>1434825828</v>
      </c>
      <c r="M3949">
        <f>((Table1[[#This Row],[launched_at]]/60/60)/24)+DATE(1970,1,1)+(-5/24)</f>
        <v>42175.572083333333</v>
      </c>
      <c r="N3949" t="b">
        <v>0</v>
      </c>
      <c r="O3949">
        <v>0</v>
      </c>
      <c r="P3949" t="b">
        <v>0</v>
      </c>
      <c r="Q3949" t="s">
        <v>8287</v>
      </c>
      <c r="R3949" s="5">
        <f>Table1[[#This Row],[pledged]]/D3949</f>
        <v>0</v>
      </c>
      <c r="S3949" s="6">
        <f>IFERROR(Table1[[#This Row],[pledged]]/Table1[[#This Row],[backers_count]],0)</f>
        <v>0</v>
      </c>
      <c r="T3949" s="5" t="s">
        <v>8322</v>
      </c>
      <c r="U3949" s="5" t="s">
        <v>8341</v>
      </c>
    </row>
    <row r="3950" spans="1:21" ht="45" x14ac:dyDescent="0.2">
      <c r="A3950">
        <v>1442</v>
      </c>
      <c r="B3950" s="3" t="s">
        <v>1443</v>
      </c>
      <c r="C3950" s="3" t="s">
        <v>5552</v>
      </c>
      <c r="D3950">
        <v>1500</v>
      </c>
      <c r="E3950">
        <v>0</v>
      </c>
      <c r="F3950" t="s">
        <v>8221</v>
      </c>
      <c r="G3950" t="s">
        <v>8224</v>
      </c>
      <c r="H3950" t="s">
        <v>8246</v>
      </c>
      <c r="I3950">
        <v>1464190158</v>
      </c>
      <c r="J3950" s="14" t="str">
        <f>TEXT(((Table1[[#This Row],[deadline]]/60/60)/24)+DATE(1970,1,1),"mmm")</f>
        <v>May</v>
      </c>
      <c r="K3950" s="14" t="str">
        <f>TEXT(((Table1[[#This Row],[deadline]]/60/60)/24)+DATE(1970,1,1),"yyyy")</f>
        <v>2016</v>
      </c>
      <c r="L3950">
        <v>1461598158</v>
      </c>
      <c r="M3950">
        <f>((Table1[[#This Row],[launched_at]]/60/60)/24)+DATE(1970,1,1)+(-5/24)</f>
        <v>42485.437013888884</v>
      </c>
      <c r="N3950" t="b">
        <v>0</v>
      </c>
      <c r="O3950">
        <v>0</v>
      </c>
      <c r="P3950" t="b">
        <v>0</v>
      </c>
      <c r="Q3950" t="s">
        <v>8287</v>
      </c>
      <c r="R3950" s="5">
        <f>Table1[[#This Row],[pledged]]/D3950</f>
        <v>0</v>
      </c>
      <c r="S3950" s="6">
        <f>IFERROR(Table1[[#This Row],[pledged]]/Table1[[#This Row],[backers_count]],0)</f>
        <v>0</v>
      </c>
      <c r="T3950" s="5" t="s">
        <v>8322</v>
      </c>
      <c r="U3950" s="5" t="s">
        <v>8341</v>
      </c>
    </row>
    <row r="3951" spans="1:21" ht="45" x14ac:dyDescent="0.2">
      <c r="A3951">
        <v>1443</v>
      </c>
      <c r="B3951" s="3" t="s">
        <v>1444</v>
      </c>
      <c r="C3951" s="3" t="s">
        <v>5553</v>
      </c>
      <c r="D3951">
        <v>13000</v>
      </c>
      <c r="E3951">
        <v>0</v>
      </c>
      <c r="F3951" t="s">
        <v>8221</v>
      </c>
      <c r="G3951" t="s">
        <v>8230</v>
      </c>
      <c r="H3951" t="s">
        <v>8249</v>
      </c>
      <c r="I3951">
        <v>1483395209</v>
      </c>
      <c r="J3951" s="14" t="str">
        <f>TEXT(((Table1[[#This Row],[deadline]]/60/60)/24)+DATE(1970,1,1),"mmm")</f>
        <v>Jan</v>
      </c>
      <c r="K3951" s="14" t="str">
        <f>TEXT(((Table1[[#This Row],[deadline]]/60/60)/24)+DATE(1970,1,1),"yyyy")</f>
        <v>2017</v>
      </c>
      <c r="L3951">
        <v>1480803209</v>
      </c>
      <c r="M3951">
        <f>((Table1[[#This Row],[launched_at]]/60/60)/24)+DATE(1970,1,1)+(-5/24)</f>
        <v>42707.71769675926</v>
      </c>
      <c r="N3951" t="b">
        <v>0</v>
      </c>
      <c r="O3951">
        <v>0</v>
      </c>
      <c r="P3951" t="b">
        <v>0</v>
      </c>
      <c r="Q3951" t="s">
        <v>8287</v>
      </c>
      <c r="R3951" s="5">
        <f>Table1[[#This Row],[pledged]]/D3951</f>
        <v>0</v>
      </c>
      <c r="S3951" s="6">
        <f>IFERROR(Table1[[#This Row],[pledged]]/Table1[[#This Row],[backers_count]],0)</f>
        <v>0</v>
      </c>
      <c r="T3951" s="5" t="s">
        <v>8322</v>
      </c>
      <c r="U3951" s="5" t="s">
        <v>8341</v>
      </c>
    </row>
    <row r="3952" spans="1:21" ht="30" x14ac:dyDescent="0.2">
      <c r="A3952">
        <v>1444</v>
      </c>
      <c r="B3952" s="3" t="s">
        <v>1445</v>
      </c>
      <c r="C3952" s="3" t="s">
        <v>5554</v>
      </c>
      <c r="D3952">
        <v>4950</v>
      </c>
      <c r="E3952">
        <v>0</v>
      </c>
      <c r="F3952" t="s">
        <v>8221</v>
      </c>
      <c r="G3952" t="s">
        <v>8236</v>
      </c>
      <c r="H3952" t="s">
        <v>8249</v>
      </c>
      <c r="I3952">
        <v>1442091462</v>
      </c>
      <c r="J3952" s="14" t="str">
        <f>TEXT(((Table1[[#This Row],[deadline]]/60/60)/24)+DATE(1970,1,1),"mmm")</f>
        <v>Sep</v>
      </c>
      <c r="K3952" s="14" t="str">
        <f>TEXT(((Table1[[#This Row],[deadline]]/60/60)/24)+DATE(1970,1,1),"yyyy")</f>
        <v>2015</v>
      </c>
      <c r="L3952">
        <v>1436907462</v>
      </c>
      <c r="M3952">
        <f>((Table1[[#This Row],[launched_at]]/60/60)/24)+DATE(1970,1,1)+(-5/24)</f>
        <v>42199.665069444447</v>
      </c>
      <c r="N3952" t="b">
        <v>0</v>
      </c>
      <c r="O3952">
        <v>0</v>
      </c>
      <c r="P3952" t="b">
        <v>0</v>
      </c>
      <c r="Q3952" t="s">
        <v>8287</v>
      </c>
      <c r="R3952" s="5">
        <f>Table1[[#This Row],[pledged]]/D3952</f>
        <v>0</v>
      </c>
      <c r="S3952" s="6">
        <f>IFERROR(Table1[[#This Row],[pledged]]/Table1[[#This Row],[backers_count]],0)</f>
        <v>0</v>
      </c>
      <c r="T3952" s="5" t="s">
        <v>8322</v>
      </c>
      <c r="U3952" s="5" t="s">
        <v>8341</v>
      </c>
    </row>
    <row r="3953" spans="1:21" ht="45" x14ac:dyDescent="0.2">
      <c r="A3953">
        <v>1445</v>
      </c>
      <c r="B3953" s="3" t="s">
        <v>1446</v>
      </c>
      <c r="C3953" s="3" t="s">
        <v>5555</v>
      </c>
      <c r="D3953">
        <v>130000</v>
      </c>
      <c r="E3953">
        <v>0</v>
      </c>
      <c r="F3953" t="s">
        <v>8221</v>
      </c>
      <c r="G3953" t="s">
        <v>8236</v>
      </c>
      <c r="H3953" t="s">
        <v>8249</v>
      </c>
      <c r="I3953">
        <v>1434286855</v>
      </c>
      <c r="J3953" s="14" t="str">
        <f>TEXT(((Table1[[#This Row],[deadline]]/60/60)/24)+DATE(1970,1,1),"mmm")</f>
        <v>Jun</v>
      </c>
      <c r="K3953" s="14" t="str">
        <f>TEXT(((Table1[[#This Row],[deadline]]/60/60)/24)+DATE(1970,1,1),"yyyy")</f>
        <v>2015</v>
      </c>
      <c r="L3953">
        <v>1431694855</v>
      </c>
      <c r="M3953">
        <f>((Table1[[#This Row],[launched_at]]/60/60)/24)+DATE(1970,1,1)+(-5/24)</f>
        <v>42139.333969907406</v>
      </c>
      <c r="N3953" t="b">
        <v>0</v>
      </c>
      <c r="O3953">
        <v>0</v>
      </c>
      <c r="P3953" t="b">
        <v>0</v>
      </c>
      <c r="Q3953" t="s">
        <v>8287</v>
      </c>
      <c r="R3953" s="5">
        <f>Table1[[#This Row],[pledged]]/D3953</f>
        <v>0</v>
      </c>
      <c r="S3953" s="6">
        <f>IFERROR(Table1[[#This Row],[pledged]]/Table1[[#This Row],[backers_count]],0)</f>
        <v>0</v>
      </c>
      <c r="T3953" s="5" t="s">
        <v>8322</v>
      </c>
      <c r="U3953" s="5" t="s">
        <v>8341</v>
      </c>
    </row>
    <row r="3954" spans="1:21" ht="45" x14ac:dyDescent="0.2">
      <c r="A3954">
        <v>1446</v>
      </c>
      <c r="B3954" s="3" t="s">
        <v>1447</v>
      </c>
      <c r="C3954" s="3" t="s">
        <v>5556</v>
      </c>
      <c r="D3954">
        <v>900</v>
      </c>
      <c r="E3954">
        <v>0</v>
      </c>
      <c r="F3954" t="s">
        <v>8221</v>
      </c>
      <c r="G3954" t="s">
        <v>8237</v>
      </c>
      <c r="H3954" t="s">
        <v>8249</v>
      </c>
      <c r="I3954">
        <v>1461235478</v>
      </c>
      <c r="J3954" s="14" t="str">
        <f>TEXT(((Table1[[#This Row],[deadline]]/60/60)/24)+DATE(1970,1,1),"mmm")</f>
        <v>Apr</v>
      </c>
      <c r="K3954" s="14" t="str">
        <f>TEXT(((Table1[[#This Row],[deadline]]/60/60)/24)+DATE(1970,1,1),"yyyy")</f>
        <v>2016</v>
      </c>
      <c r="L3954">
        <v>1459507478</v>
      </c>
      <c r="M3954">
        <f>((Table1[[#This Row],[launched_at]]/60/60)/24)+DATE(1970,1,1)+(-5/24)</f>
        <v>42461.239328703705</v>
      </c>
      <c r="N3954" t="b">
        <v>0</v>
      </c>
      <c r="O3954">
        <v>0</v>
      </c>
      <c r="P3954" t="b">
        <v>0</v>
      </c>
      <c r="Q3954" t="s">
        <v>8287</v>
      </c>
      <c r="R3954" s="5">
        <f>Table1[[#This Row],[pledged]]/D3954</f>
        <v>0</v>
      </c>
      <c r="S3954" s="6">
        <f>IFERROR(Table1[[#This Row],[pledged]]/Table1[[#This Row],[backers_count]],0)</f>
        <v>0</v>
      </c>
      <c r="T3954" s="5" t="s">
        <v>8322</v>
      </c>
      <c r="U3954" s="5" t="s">
        <v>8341</v>
      </c>
    </row>
    <row r="3955" spans="1:21" ht="45" x14ac:dyDescent="0.2">
      <c r="A3955">
        <v>1448</v>
      </c>
      <c r="B3955" s="3" t="s">
        <v>1449</v>
      </c>
      <c r="C3955" s="3" t="s">
        <v>5558</v>
      </c>
      <c r="D3955">
        <v>200000</v>
      </c>
      <c r="E3955">
        <v>0</v>
      </c>
      <c r="F3955" t="s">
        <v>8221</v>
      </c>
      <c r="G3955" t="s">
        <v>8226</v>
      </c>
      <c r="H3955" t="s">
        <v>8248</v>
      </c>
      <c r="I3955">
        <v>1432272300</v>
      </c>
      <c r="J3955" s="14" t="str">
        <f>TEXT(((Table1[[#This Row],[deadline]]/60/60)/24)+DATE(1970,1,1),"mmm")</f>
        <v>May</v>
      </c>
      <c r="K3955" s="14" t="str">
        <f>TEXT(((Table1[[#This Row],[deadline]]/60/60)/24)+DATE(1970,1,1),"yyyy")</f>
        <v>2015</v>
      </c>
      <c r="L3955">
        <v>1429655318</v>
      </c>
      <c r="M3955">
        <f>((Table1[[#This Row],[launched_at]]/60/60)/24)+DATE(1970,1,1)+(-5/24)</f>
        <v>42115.728217592587</v>
      </c>
      <c r="N3955" t="b">
        <v>0</v>
      </c>
      <c r="O3955">
        <v>0</v>
      </c>
      <c r="P3955" t="b">
        <v>0</v>
      </c>
      <c r="Q3955" t="s">
        <v>8287</v>
      </c>
      <c r="R3955" s="5">
        <f>Table1[[#This Row],[pledged]]/D3955</f>
        <v>0</v>
      </c>
      <c r="S3955" s="6">
        <f>IFERROR(Table1[[#This Row],[pledged]]/Table1[[#This Row],[backers_count]],0)</f>
        <v>0</v>
      </c>
      <c r="T3955" s="5" t="s">
        <v>8322</v>
      </c>
      <c r="U3955" s="5" t="s">
        <v>8341</v>
      </c>
    </row>
    <row r="3956" spans="1:21" ht="45" x14ac:dyDescent="0.2">
      <c r="A3956">
        <v>1449</v>
      </c>
      <c r="B3956" s="3" t="s">
        <v>1450</v>
      </c>
      <c r="C3956" s="3" t="s">
        <v>5559</v>
      </c>
      <c r="D3956">
        <v>8888</v>
      </c>
      <c r="E3956">
        <v>0</v>
      </c>
      <c r="F3956" t="s">
        <v>8221</v>
      </c>
      <c r="G3956" t="s">
        <v>8224</v>
      </c>
      <c r="H3956" t="s">
        <v>8246</v>
      </c>
      <c r="I3956">
        <v>1431286105</v>
      </c>
      <c r="J3956" s="14" t="str">
        <f>TEXT(((Table1[[#This Row],[deadline]]/60/60)/24)+DATE(1970,1,1),"mmm")</f>
        <v>May</v>
      </c>
      <c r="K3956" s="14" t="str">
        <f>TEXT(((Table1[[#This Row],[deadline]]/60/60)/24)+DATE(1970,1,1),"yyyy")</f>
        <v>2015</v>
      </c>
      <c r="L3956">
        <v>1427138905</v>
      </c>
      <c r="M3956">
        <f>((Table1[[#This Row],[launched_at]]/60/60)/24)+DATE(1970,1,1)+(-5/24)</f>
        <v>42086.603067129625</v>
      </c>
      <c r="N3956" t="b">
        <v>0</v>
      </c>
      <c r="O3956">
        <v>0</v>
      </c>
      <c r="P3956" t="b">
        <v>0</v>
      </c>
      <c r="Q3956" t="s">
        <v>8287</v>
      </c>
      <c r="R3956" s="5">
        <f>Table1[[#This Row],[pledged]]/D3956</f>
        <v>0</v>
      </c>
      <c r="S3956" s="6">
        <f>IFERROR(Table1[[#This Row],[pledged]]/Table1[[#This Row],[backers_count]],0)</f>
        <v>0</v>
      </c>
      <c r="T3956" s="5" t="s">
        <v>8322</v>
      </c>
      <c r="U3956" s="5" t="s">
        <v>8341</v>
      </c>
    </row>
    <row r="3957" spans="1:21" x14ac:dyDescent="0.2">
      <c r="A3957">
        <v>1484</v>
      </c>
      <c r="B3957" s="3" t="s">
        <v>1485</v>
      </c>
      <c r="C3957" s="3" t="s">
        <v>5594</v>
      </c>
      <c r="D3957">
        <v>2000</v>
      </c>
      <c r="E3957">
        <v>0</v>
      </c>
      <c r="F3957" t="s">
        <v>8221</v>
      </c>
      <c r="G3957" t="s">
        <v>8224</v>
      </c>
      <c r="H3957" t="s">
        <v>8246</v>
      </c>
      <c r="I3957">
        <v>1342882260</v>
      </c>
      <c r="J3957" s="14" t="str">
        <f>TEXT(((Table1[[#This Row],[deadline]]/60/60)/24)+DATE(1970,1,1),"mmm")</f>
        <v>Jul</v>
      </c>
      <c r="K3957" s="14" t="str">
        <f>TEXT(((Table1[[#This Row],[deadline]]/60/60)/24)+DATE(1970,1,1),"yyyy")</f>
        <v>2012</v>
      </c>
      <c r="L3957">
        <v>1337834963</v>
      </c>
      <c r="M3957">
        <f>((Table1[[#This Row],[launched_at]]/60/60)/24)+DATE(1970,1,1)+(-5/24)</f>
        <v>41052.992627314808</v>
      </c>
      <c r="N3957" t="b">
        <v>0</v>
      </c>
      <c r="O3957">
        <v>0</v>
      </c>
      <c r="P3957" t="b">
        <v>0</v>
      </c>
      <c r="Q3957" t="s">
        <v>8275</v>
      </c>
      <c r="R3957" s="5">
        <f>Table1[[#This Row],[pledged]]/D3957</f>
        <v>0</v>
      </c>
      <c r="S3957" s="6">
        <f>IFERROR(Table1[[#This Row],[pledged]]/Table1[[#This Row],[backers_count]],0)</f>
        <v>0</v>
      </c>
      <c r="T3957" s="5" t="s">
        <v>8322</v>
      </c>
      <c r="U3957" s="5" t="s">
        <v>8324</v>
      </c>
    </row>
    <row r="3958" spans="1:21" ht="45" x14ac:dyDescent="0.2">
      <c r="A3958">
        <v>1487</v>
      </c>
      <c r="B3958" s="3" t="s">
        <v>1488</v>
      </c>
      <c r="C3958" s="3" t="s">
        <v>5597</v>
      </c>
      <c r="D3958">
        <v>10000</v>
      </c>
      <c r="E3958">
        <v>0</v>
      </c>
      <c r="F3958" t="s">
        <v>8221</v>
      </c>
      <c r="G3958" t="s">
        <v>8224</v>
      </c>
      <c r="H3958" t="s">
        <v>8246</v>
      </c>
      <c r="I3958">
        <v>1470175271</v>
      </c>
      <c r="J3958" s="14" t="str">
        <f>TEXT(((Table1[[#This Row],[deadline]]/60/60)/24)+DATE(1970,1,1),"mmm")</f>
        <v>Aug</v>
      </c>
      <c r="K3958" s="14" t="str">
        <f>TEXT(((Table1[[#This Row],[deadline]]/60/60)/24)+DATE(1970,1,1),"yyyy")</f>
        <v>2016</v>
      </c>
      <c r="L3958">
        <v>1467583271</v>
      </c>
      <c r="M3958">
        <f>((Table1[[#This Row],[launched_at]]/60/60)/24)+DATE(1970,1,1)+(-5/24)</f>
        <v>42554.709155092591</v>
      </c>
      <c r="N3958" t="b">
        <v>0</v>
      </c>
      <c r="O3958">
        <v>0</v>
      </c>
      <c r="P3958" t="b">
        <v>0</v>
      </c>
      <c r="Q3958" t="s">
        <v>8275</v>
      </c>
      <c r="R3958" s="5">
        <f>Table1[[#This Row],[pledged]]/D3958</f>
        <v>0</v>
      </c>
      <c r="S3958" s="6">
        <f>IFERROR(Table1[[#This Row],[pledged]]/Table1[[#This Row],[backers_count]],0)</f>
        <v>0</v>
      </c>
      <c r="T3958" s="5" t="s">
        <v>8322</v>
      </c>
      <c r="U3958" s="5" t="s">
        <v>8324</v>
      </c>
    </row>
    <row r="3959" spans="1:21" ht="45" x14ac:dyDescent="0.2">
      <c r="A3959">
        <v>1489</v>
      </c>
      <c r="B3959" s="3" t="s">
        <v>1490</v>
      </c>
      <c r="C3959" s="3" t="s">
        <v>5599</v>
      </c>
      <c r="D3959">
        <v>5000</v>
      </c>
      <c r="E3959">
        <v>0</v>
      </c>
      <c r="F3959" t="s">
        <v>8221</v>
      </c>
      <c r="G3959" t="s">
        <v>8224</v>
      </c>
      <c r="H3959" t="s">
        <v>8246</v>
      </c>
      <c r="I3959">
        <v>1352994052</v>
      </c>
      <c r="J3959" s="14" t="str">
        <f>TEXT(((Table1[[#This Row],[deadline]]/60/60)/24)+DATE(1970,1,1),"mmm")</f>
        <v>Nov</v>
      </c>
      <c r="K3959" s="14" t="str">
        <f>TEXT(((Table1[[#This Row],[deadline]]/60/60)/24)+DATE(1970,1,1),"yyyy")</f>
        <v>2012</v>
      </c>
      <c r="L3959">
        <v>1350398452</v>
      </c>
      <c r="M3959">
        <f>((Table1[[#This Row],[launched_at]]/60/60)/24)+DATE(1970,1,1)+(-5/24)</f>
        <v>41198.403379629628</v>
      </c>
      <c r="N3959" t="b">
        <v>0</v>
      </c>
      <c r="O3959">
        <v>0</v>
      </c>
      <c r="P3959" t="b">
        <v>0</v>
      </c>
      <c r="Q3959" t="s">
        <v>8275</v>
      </c>
      <c r="R3959" s="5">
        <f>Table1[[#This Row],[pledged]]/D3959</f>
        <v>0</v>
      </c>
      <c r="S3959" s="6">
        <f>IFERROR(Table1[[#This Row],[pledged]]/Table1[[#This Row],[backers_count]],0)</f>
        <v>0</v>
      </c>
      <c r="T3959" s="5" t="s">
        <v>8322</v>
      </c>
      <c r="U3959" s="5" t="s">
        <v>8324</v>
      </c>
    </row>
    <row r="3960" spans="1:21" ht="30" x14ac:dyDescent="0.2">
      <c r="A3960">
        <v>1493</v>
      </c>
      <c r="B3960" s="3" t="s">
        <v>1494</v>
      </c>
      <c r="C3960" s="3" t="s">
        <v>5603</v>
      </c>
      <c r="D3960">
        <v>2400</v>
      </c>
      <c r="E3960">
        <v>0</v>
      </c>
      <c r="F3960" t="s">
        <v>8221</v>
      </c>
      <c r="G3960" t="s">
        <v>8224</v>
      </c>
      <c r="H3960" t="s">
        <v>8246</v>
      </c>
      <c r="I3960">
        <v>1371415675</v>
      </c>
      <c r="J3960" s="14" t="str">
        <f>TEXT(((Table1[[#This Row],[deadline]]/60/60)/24)+DATE(1970,1,1),"mmm")</f>
        <v>Jun</v>
      </c>
      <c r="K3960" s="14" t="str">
        <f>TEXT(((Table1[[#This Row],[deadline]]/60/60)/24)+DATE(1970,1,1),"yyyy")</f>
        <v>2013</v>
      </c>
      <c r="L3960">
        <v>1368823675</v>
      </c>
      <c r="M3960">
        <f>((Table1[[#This Row],[launched_at]]/60/60)/24)+DATE(1970,1,1)+(-5/24)</f>
        <v>41411.658275462964</v>
      </c>
      <c r="N3960" t="b">
        <v>0</v>
      </c>
      <c r="O3960">
        <v>0</v>
      </c>
      <c r="P3960" t="b">
        <v>0</v>
      </c>
      <c r="Q3960" t="s">
        <v>8275</v>
      </c>
      <c r="R3960" s="5">
        <f>Table1[[#This Row],[pledged]]/D3960</f>
        <v>0</v>
      </c>
      <c r="S3960" s="6">
        <f>IFERROR(Table1[[#This Row],[pledged]]/Table1[[#This Row],[backers_count]],0)</f>
        <v>0</v>
      </c>
      <c r="T3960" s="5" t="s">
        <v>8322</v>
      </c>
      <c r="U3960" s="5" t="s">
        <v>8324</v>
      </c>
    </row>
    <row r="3961" spans="1:21" ht="30" x14ac:dyDescent="0.2">
      <c r="A3961">
        <v>1495</v>
      </c>
      <c r="B3961" s="3" t="s">
        <v>1496</v>
      </c>
      <c r="C3961" s="3" t="s">
        <v>5605</v>
      </c>
      <c r="D3961">
        <v>2000</v>
      </c>
      <c r="E3961">
        <v>0</v>
      </c>
      <c r="F3961" t="s">
        <v>8221</v>
      </c>
      <c r="G3961" t="s">
        <v>8224</v>
      </c>
      <c r="H3961" t="s">
        <v>8246</v>
      </c>
      <c r="I3961">
        <v>1314471431</v>
      </c>
      <c r="J3961" s="14" t="str">
        <f>TEXT(((Table1[[#This Row],[deadline]]/60/60)/24)+DATE(1970,1,1),"mmm")</f>
        <v>Aug</v>
      </c>
      <c r="K3961" s="14" t="str">
        <f>TEXT(((Table1[[#This Row],[deadline]]/60/60)/24)+DATE(1970,1,1),"yyyy")</f>
        <v>2011</v>
      </c>
      <c r="L3961">
        <v>1311879431</v>
      </c>
      <c r="M3961">
        <f>((Table1[[#This Row],[launched_at]]/60/60)/24)+DATE(1970,1,1)+(-5/24)</f>
        <v>40752.581377314811</v>
      </c>
      <c r="N3961" t="b">
        <v>0</v>
      </c>
      <c r="O3961">
        <v>0</v>
      </c>
      <c r="P3961" t="b">
        <v>0</v>
      </c>
      <c r="Q3961" t="s">
        <v>8275</v>
      </c>
      <c r="R3961" s="5">
        <f>Table1[[#This Row],[pledged]]/D3961</f>
        <v>0</v>
      </c>
      <c r="S3961" s="6">
        <f>IFERROR(Table1[[#This Row],[pledged]]/Table1[[#This Row],[backers_count]],0)</f>
        <v>0</v>
      </c>
      <c r="T3961" s="5" t="s">
        <v>8322</v>
      </c>
      <c r="U3961" s="5" t="s">
        <v>8324</v>
      </c>
    </row>
    <row r="3962" spans="1:21" ht="45" x14ac:dyDescent="0.2">
      <c r="A3962">
        <v>1496</v>
      </c>
      <c r="B3962" s="3" t="s">
        <v>1497</v>
      </c>
      <c r="C3962" s="3" t="s">
        <v>5606</v>
      </c>
      <c r="D3962">
        <v>1500</v>
      </c>
      <c r="E3962">
        <v>0</v>
      </c>
      <c r="F3962" t="s">
        <v>8221</v>
      </c>
      <c r="G3962" t="s">
        <v>8224</v>
      </c>
      <c r="H3962" t="s">
        <v>8246</v>
      </c>
      <c r="I3962">
        <v>1410866659</v>
      </c>
      <c r="J3962" s="14" t="str">
        <f>TEXT(((Table1[[#This Row],[deadline]]/60/60)/24)+DATE(1970,1,1),"mmm")</f>
        <v>Sep</v>
      </c>
      <c r="K3962" s="14" t="str">
        <f>TEXT(((Table1[[#This Row],[deadline]]/60/60)/24)+DATE(1970,1,1),"yyyy")</f>
        <v>2014</v>
      </c>
      <c r="L3962">
        <v>1405682659</v>
      </c>
      <c r="M3962">
        <f>((Table1[[#This Row],[launched_at]]/60/60)/24)+DATE(1970,1,1)+(-5/24)</f>
        <v>41838.266886574071</v>
      </c>
      <c r="N3962" t="b">
        <v>0</v>
      </c>
      <c r="O3962">
        <v>0</v>
      </c>
      <c r="P3962" t="b">
        <v>0</v>
      </c>
      <c r="Q3962" t="s">
        <v>8275</v>
      </c>
      <c r="R3962" s="5">
        <f>Table1[[#This Row],[pledged]]/D3962</f>
        <v>0</v>
      </c>
      <c r="S3962" s="6">
        <f>IFERROR(Table1[[#This Row],[pledged]]/Table1[[#This Row],[backers_count]],0)</f>
        <v>0</v>
      </c>
      <c r="T3962" s="5" t="s">
        <v>8322</v>
      </c>
      <c r="U3962" s="5" t="s">
        <v>8324</v>
      </c>
    </row>
    <row r="3963" spans="1:21" ht="45" x14ac:dyDescent="0.2">
      <c r="A3963">
        <v>1544</v>
      </c>
      <c r="B3963" s="3" t="s">
        <v>1545</v>
      </c>
      <c r="C3963" s="3" t="s">
        <v>5654</v>
      </c>
      <c r="D3963">
        <v>1000</v>
      </c>
      <c r="E3963">
        <v>0</v>
      </c>
      <c r="F3963" t="s">
        <v>8221</v>
      </c>
      <c r="G3963" t="s">
        <v>8224</v>
      </c>
      <c r="H3963" t="s">
        <v>8246</v>
      </c>
      <c r="I3963">
        <v>1427847480</v>
      </c>
      <c r="J3963" s="14" t="str">
        <f>TEXT(((Table1[[#This Row],[deadline]]/60/60)/24)+DATE(1970,1,1),"mmm")</f>
        <v>Apr</v>
      </c>
      <c r="K3963" s="14" t="str">
        <f>TEXT(((Table1[[#This Row],[deadline]]/60/60)/24)+DATE(1970,1,1),"yyyy")</f>
        <v>2015</v>
      </c>
      <c r="L3963">
        <v>1424222024</v>
      </c>
      <c r="M3963">
        <f>((Table1[[#This Row],[launched_at]]/60/60)/24)+DATE(1970,1,1)+(-5/24)</f>
        <v>42052.842870370368</v>
      </c>
      <c r="N3963" t="b">
        <v>0</v>
      </c>
      <c r="O3963">
        <v>0</v>
      </c>
      <c r="P3963" t="b">
        <v>0</v>
      </c>
      <c r="Q3963" t="s">
        <v>8289</v>
      </c>
      <c r="R3963" s="5">
        <f>Table1[[#This Row],[pledged]]/D3963</f>
        <v>0</v>
      </c>
      <c r="S3963" s="6">
        <f>IFERROR(Table1[[#This Row],[pledged]]/Table1[[#This Row],[backers_count]],0)</f>
        <v>0</v>
      </c>
      <c r="T3963" s="5" t="s">
        <v>8338</v>
      </c>
      <c r="U3963" s="5" t="s">
        <v>8343</v>
      </c>
    </row>
    <row r="3964" spans="1:21" ht="45" x14ac:dyDescent="0.2">
      <c r="A3964">
        <v>1547</v>
      </c>
      <c r="B3964" s="3" t="s">
        <v>1548</v>
      </c>
      <c r="C3964" s="3" t="s">
        <v>5657</v>
      </c>
      <c r="D3964">
        <v>20</v>
      </c>
      <c r="E3964">
        <v>0</v>
      </c>
      <c r="F3964" t="s">
        <v>8221</v>
      </c>
      <c r="G3964" t="s">
        <v>8224</v>
      </c>
      <c r="H3964" t="s">
        <v>8246</v>
      </c>
      <c r="I3964">
        <v>1487844882</v>
      </c>
      <c r="J3964" s="14" t="str">
        <f>TEXT(((Table1[[#This Row],[deadline]]/60/60)/24)+DATE(1970,1,1),"mmm")</f>
        <v>Feb</v>
      </c>
      <c r="K3964" s="14" t="str">
        <f>TEXT(((Table1[[#This Row],[deadline]]/60/60)/24)+DATE(1970,1,1),"yyyy")</f>
        <v>2017</v>
      </c>
      <c r="L3964">
        <v>1487240082</v>
      </c>
      <c r="M3964">
        <f>((Table1[[#This Row],[launched_at]]/60/60)/24)+DATE(1970,1,1)+(-5/24)</f>
        <v>42782.218541666669</v>
      </c>
      <c r="N3964" t="b">
        <v>0</v>
      </c>
      <c r="O3964">
        <v>0</v>
      </c>
      <c r="P3964" t="b">
        <v>0</v>
      </c>
      <c r="Q3964" t="s">
        <v>8289</v>
      </c>
      <c r="R3964" s="5">
        <f>Table1[[#This Row],[pledged]]/D3964</f>
        <v>0</v>
      </c>
      <c r="S3964" s="6">
        <f>IFERROR(Table1[[#This Row],[pledged]]/Table1[[#This Row],[backers_count]],0)</f>
        <v>0</v>
      </c>
      <c r="T3964" s="5" t="s">
        <v>8338</v>
      </c>
      <c r="U3964" s="5" t="s">
        <v>8343</v>
      </c>
    </row>
    <row r="3965" spans="1:21" ht="45" x14ac:dyDescent="0.2">
      <c r="A3965">
        <v>1551</v>
      </c>
      <c r="B3965" s="3" t="s">
        <v>1552</v>
      </c>
      <c r="C3965" s="3" t="s">
        <v>5661</v>
      </c>
      <c r="D3965">
        <v>3500</v>
      </c>
      <c r="E3965">
        <v>0</v>
      </c>
      <c r="F3965" t="s">
        <v>8221</v>
      </c>
      <c r="G3965" t="s">
        <v>8224</v>
      </c>
      <c r="H3965" t="s">
        <v>8246</v>
      </c>
      <c r="I3965">
        <v>1432756039</v>
      </c>
      <c r="J3965" s="14" t="str">
        <f>TEXT(((Table1[[#This Row],[deadline]]/60/60)/24)+DATE(1970,1,1),"mmm")</f>
        <v>May</v>
      </c>
      <c r="K3965" s="14" t="str">
        <f>TEXT(((Table1[[#This Row],[deadline]]/60/60)/24)+DATE(1970,1,1),"yyyy")</f>
        <v>2015</v>
      </c>
      <c r="L3965">
        <v>1430164039</v>
      </c>
      <c r="M3965">
        <f>((Table1[[#This Row],[launched_at]]/60/60)/24)+DATE(1970,1,1)+(-5/24)</f>
        <v>42121.616192129623</v>
      </c>
      <c r="N3965" t="b">
        <v>0</v>
      </c>
      <c r="O3965">
        <v>0</v>
      </c>
      <c r="P3965" t="b">
        <v>0</v>
      </c>
      <c r="Q3965" t="s">
        <v>8289</v>
      </c>
      <c r="R3965" s="5">
        <f>Table1[[#This Row],[pledged]]/D3965</f>
        <v>0</v>
      </c>
      <c r="S3965" s="6">
        <f>IFERROR(Table1[[#This Row],[pledged]]/Table1[[#This Row],[backers_count]],0)</f>
        <v>0</v>
      </c>
      <c r="T3965" s="5" t="s">
        <v>8338</v>
      </c>
      <c r="U3965" s="5" t="s">
        <v>8343</v>
      </c>
    </row>
    <row r="3966" spans="1:21" ht="45" x14ac:dyDescent="0.2">
      <c r="A3966">
        <v>1553</v>
      </c>
      <c r="B3966" s="3" t="s">
        <v>1554</v>
      </c>
      <c r="C3966" s="3" t="s">
        <v>5663</v>
      </c>
      <c r="D3966">
        <v>6000</v>
      </c>
      <c r="E3966">
        <v>0</v>
      </c>
      <c r="F3966" t="s">
        <v>8221</v>
      </c>
      <c r="G3966" t="s">
        <v>8224</v>
      </c>
      <c r="H3966" t="s">
        <v>8246</v>
      </c>
      <c r="I3966">
        <v>1441176447</v>
      </c>
      <c r="J3966" s="14" t="str">
        <f>TEXT(((Table1[[#This Row],[deadline]]/60/60)/24)+DATE(1970,1,1),"mmm")</f>
        <v>Sep</v>
      </c>
      <c r="K3966" s="14" t="str">
        <f>TEXT(((Table1[[#This Row],[deadline]]/60/60)/24)+DATE(1970,1,1),"yyyy")</f>
        <v>2015</v>
      </c>
      <c r="L3966">
        <v>1438584447</v>
      </c>
      <c r="M3966">
        <f>((Table1[[#This Row],[launched_at]]/60/60)/24)+DATE(1970,1,1)+(-5/24)</f>
        <v>42219.074618055551</v>
      </c>
      <c r="N3966" t="b">
        <v>0</v>
      </c>
      <c r="O3966">
        <v>0</v>
      </c>
      <c r="P3966" t="b">
        <v>0</v>
      </c>
      <c r="Q3966" t="s">
        <v>8289</v>
      </c>
      <c r="R3966" s="5">
        <f>Table1[[#This Row],[pledged]]/D3966</f>
        <v>0</v>
      </c>
      <c r="S3966" s="6">
        <f>IFERROR(Table1[[#This Row],[pledged]]/Table1[[#This Row],[backers_count]],0)</f>
        <v>0</v>
      </c>
      <c r="T3966" s="5" t="s">
        <v>8338</v>
      </c>
      <c r="U3966" s="5" t="s">
        <v>8343</v>
      </c>
    </row>
    <row r="3967" spans="1:21" ht="45" x14ac:dyDescent="0.2">
      <c r="A3967">
        <v>1554</v>
      </c>
      <c r="B3967" s="3" t="s">
        <v>1555</v>
      </c>
      <c r="C3967" s="3" t="s">
        <v>5664</v>
      </c>
      <c r="D3967">
        <v>20000</v>
      </c>
      <c r="E3967">
        <v>0</v>
      </c>
      <c r="F3967" t="s">
        <v>8221</v>
      </c>
      <c r="G3967" t="s">
        <v>8226</v>
      </c>
      <c r="H3967" t="s">
        <v>8248</v>
      </c>
      <c r="I3967">
        <v>1438495390</v>
      </c>
      <c r="J3967" s="14" t="str">
        <f>TEXT(((Table1[[#This Row],[deadline]]/60/60)/24)+DATE(1970,1,1),"mmm")</f>
        <v>Aug</v>
      </c>
      <c r="K3967" s="14" t="str">
        <f>TEXT(((Table1[[#This Row],[deadline]]/60/60)/24)+DATE(1970,1,1),"yyyy")</f>
        <v>2015</v>
      </c>
      <c r="L3967">
        <v>1435903390</v>
      </c>
      <c r="M3967">
        <f>((Table1[[#This Row],[launched_at]]/60/60)/24)+DATE(1970,1,1)+(-5/24)</f>
        <v>42188.043865740743</v>
      </c>
      <c r="N3967" t="b">
        <v>0</v>
      </c>
      <c r="O3967">
        <v>0</v>
      </c>
      <c r="P3967" t="b">
        <v>0</v>
      </c>
      <c r="Q3967" t="s">
        <v>8289</v>
      </c>
      <c r="R3967" s="5">
        <f>Table1[[#This Row],[pledged]]/D3967</f>
        <v>0</v>
      </c>
      <c r="S3967" s="6">
        <f>IFERROR(Table1[[#This Row],[pledged]]/Table1[[#This Row],[backers_count]],0)</f>
        <v>0</v>
      </c>
      <c r="T3967" s="5" t="s">
        <v>8338</v>
      </c>
      <c r="U3967" s="5" t="s">
        <v>8343</v>
      </c>
    </row>
    <row r="3968" spans="1:21" ht="45" x14ac:dyDescent="0.2">
      <c r="A3968">
        <v>1555</v>
      </c>
      <c r="B3968" s="3" t="s">
        <v>1556</v>
      </c>
      <c r="C3968" s="3" t="s">
        <v>5665</v>
      </c>
      <c r="D3968">
        <v>750</v>
      </c>
      <c r="E3968">
        <v>0</v>
      </c>
      <c r="F3968" t="s">
        <v>8221</v>
      </c>
      <c r="G3968" t="s">
        <v>8224</v>
      </c>
      <c r="H3968" t="s">
        <v>8246</v>
      </c>
      <c r="I3968">
        <v>1442509200</v>
      </c>
      <c r="J3968" s="14" t="str">
        <f>TEXT(((Table1[[#This Row],[deadline]]/60/60)/24)+DATE(1970,1,1),"mmm")</f>
        <v>Sep</v>
      </c>
      <c r="K3968" s="14" t="str">
        <f>TEXT(((Table1[[#This Row],[deadline]]/60/60)/24)+DATE(1970,1,1),"yyyy")</f>
        <v>2015</v>
      </c>
      <c r="L3968">
        <v>1440513832</v>
      </c>
      <c r="M3968">
        <f>((Table1[[#This Row],[launched_at]]/60/60)/24)+DATE(1970,1,1)+(-5/24)</f>
        <v>42241.405462962961</v>
      </c>
      <c r="N3968" t="b">
        <v>0</v>
      </c>
      <c r="O3968">
        <v>0</v>
      </c>
      <c r="P3968" t="b">
        <v>0</v>
      </c>
      <c r="Q3968" t="s">
        <v>8289</v>
      </c>
      <c r="R3968" s="5">
        <f>Table1[[#This Row],[pledged]]/D3968</f>
        <v>0</v>
      </c>
      <c r="S3968" s="6">
        <f>IFERROR(Table1[[#This Row],[pledged]]/Table1[[#This Row],[backers_count]],0)</f>
        <v>0</v>
      </c>
      <c r="T3968" s="5" t="s">
        <v>8338</v>
      </c>
      <c r="U3968" s="5" t="s">
        <v>8343</v>
      </c>
    </row>
    <row r="3969" spans="1:21" ht="45" x14ac:dyDescent="0.2">
      <c r="A3969">
        <v>1584</v>
      </c>
      <c r="B3969" s="3" t="s">
        <v>1585</v>
      </c>
      <c r="C3969" s="3" t="s">
        <v>5694</v>
      </c>
      <c r="D3969">
        <v>1200</v>
      </c>
      <c r="E3969">
        <v>0</v>
      </c>
      <c r="F3969" t="s">
        <v>8221</v>
      </c>
      <c r="G3969" t="s">
        <v>8224</v>
      </c>
      <c r="H3969" t="s">
        <v>8246</v>
      </c>
      <c r="I3969">
        <v>1401464101</v>
      </c>
      <c r="J3969" s="14" t="str">
        <f>TEXT(((Table1[[#This Row],[deadline]]/60/60)/24)+DATE(1970,1,1),"mmm")</f>
        <v>May</v>
      </c>
      <c r="K3969" s="14" t="str">
        <f>TEXT(((Table1[[#This Row],[deadline]]/60/60)/24)+DATE(1970,1,1),"yyyy")</f>
        <v>2014</v>
      </c>
      <c r="L3969">
        <v>1400600101</v>
      </c>
      <c r="M3969">
        <f>((Table1[[#This Row],[launched_at]]/60/60)/24)+DATE(1970,1,1)+(-5/24)</f>
        <v>41779.440983796296</v>
      </c>
      <c r="N3969" t="b">
        <v>0</v>
      </c>
      <c r="O3969">
        <v>0</v>
      </c>
      <c r="P3969" t="b">
        <v>0</v>
      </c>
      <c r="Q3969" t="s">
        <v>8291</v>
      </c>
      <c r="R3969" s="5">
        <f>Table1[[#This Row],[pledged]]/D3969</f>
        <v>0</v>
      </c>
      <c r="S3969" s="6">
        <f>IFERROR(Table1[[#This Row],[pledged]]/Table1[[#This Row],[backers_count]],0)</f>
        <v>0</v>
      </c>
      <c r="T3969" s="5" t="s">
        <v>8338</v>
      </c>
      <c r="U3969" s="5" t="s">
        <v>8345</v>
      </c>
    </row>
    <row r="3970" spans="1:21" ht="30" x14ac:dyDescent="0.2">
      <c r="A3970">
        <v>1586</v>
      </c>
      <c r="B3970" s="3" t="s">
        <v>1587</v>
      </c>
      <c r="C3970" s="3" t="s">
        <v>5696</v>
      </c>
      <c r="D3970">
        <v>1500</v>
      </c>
      <c r="E3970">
        <v>0</v>
      </c>
      <c r="F3970" t="s">
        <v>8221</v>
      </c>
      <c r="G3970" t="s">
        <v>8224</v>
      </c>
      <c r="H3970" t="s">
        <v>8246</v>
      </c>
      <c r="I3970">
        <v>1428197422</v>
      </c>
      <c r="J3970" s="14" t="str">
        <f>TEXT(((Table1[[#This Row],[deadline]]/60/60)/24)+DATE(1970,1,1),"mmm")</f>
        <v>Apr</v>
      </c>
      <c r="K3970" s="14" t="str">
        <f>TEXT(((Table1[[#This Row],[deadline]]/60/60)/24)+DATE(1970,1,1),"yyyy")</f>
        <v>2015</v>
      </c>
      <c r="L3970">
        <v>1425609022</v>
      </c>
      <c r="M3970">
        <f>((Table1[[#This Row],[launched_at]]/60/60)/24)+DATE(1970,1,1)+(-5/24)</f>
        <v>42068.896087962967</v>
      </c>
      <c r="N3970" t="b">
        <v>0</v>
      </c>
      <c r="O3970">
        <v>0</v>
      </c>
      <c r="P3970" t="b">
        <v>0</v>
      </c>
      <c r="Q3970" t="s">
        <v>8291</v>
      </c>
      <c r="R3970" s="5">
        <f>Table1[[#This Row],[pledged]]/D3970</f>
        <v>0</v>
      </c>
      <c r="S3970" s="6">
        <f>IFERROR(Table1[[#This Row],[pledged]]/Table1[[#This Row],[backers_count]],0)</f>
        <v>0</v>
      </c>
      <c r="T3970" s="5" t="s">
        <v>8338</v>
      </c>
      <c r="U3970" s="5" t="s">
        <v>8345</v>
      </c>
    </row>
    <row r="3971" spans="1:21" ht="30" x14ac:dyDescent="0.2">
      <c r="A3971">
        <v>1588</v>
      </c>
      <c r="B3971" s="3" t="s">
        <v>1589</v>
      </c>
      <c r="C3971" s="3" t="s">
        <v>5698</v>
      </c>
      <c r="D3971">
        <v>516</v>
      </c>
      <c r="E3971">
        <v>0</v>
      </c>
      <c r="F3971" t="s">
        <v>8221</v>
      </c>
      <c r="G3971" t="s">
        <v>8224</v>
      </c>
      <c r="H3971" t="s">
        <v>8246</v>
      </c>
      <c r="I3971">
        <v>1422735120</v>
      </c>
      <c r="J3971" s="14" t="str">
        <f>TEXT(((Table1[[#This Row],[deadline]]/60/60)/24)+DATE(1970,1,1),"mmm")</f>
        <v>Jan</v>
      </c>
      <c r="K3971" s="14" t="str">
        <f>TEXT(((Table1[[#This Row],[deadline]]/60/60)/24)+DATE(1970,1,1),"yyyy")</f>
        <v>2015</v>
      </c>
      <c r="L3971">
        <v>1420091999</v>
      </c>
      <c r="M3971">
        <f>((Table1[[#This Row],[launched_at]]/60/60)/24)+DATE(1970,1,1)+(-5/24)</f>
        <v>42005.041655092595</v>
      </c>
      <c r="N3971" t="b">
        <v>0</v>
      </c>
      <c r="O3971">
        <v>0</v>
      </c>
      <c r="P3971" t="b">
        <v>0</v>
      </c>
      <c r="Q3971" t="s">
        <v>8291</v>
      </c>
      <c r="R3971" s="5">
        <f>Table1[[#This Row],[pledged]]/D3971</f>
        <v>0</v>
      </c>
      <c r="S3971" s="6">
        <f>IFERROR(Table1[[#This Row],[pledged]]/Table1[[#This Row],[backers_count]],0)</f>
        <v>0</v>
      </c>
      <c r="T3971" s="5" t="s">
        <v>8338</v>
      </c>
      <c r="U3971" s="5" t="s">
        <v>8345</v>
      </c>
    </row>
    <row r="3972" spans="1:21" ht="30" x14ac:dyDescent="0.2">
      <c r="A3972">
        <v>1589</v>
      </c>
      <c r="B3972" s="3" t="s">
        <v>1590</v>
      </c>
      <c r="C3972" s="3" t="s">
        <v>5699</v>
      </c>
      <c r="D3972">
        <v>1200</v>
      </c>
      <c r="E3972">
        <v>0</v>
      </c>
      <c r="F3972" t="s">
        <v>8221</v>
      </c>
      <c r="G3972" t="s">
        <v>8224</v>
      </c>
      <c r="H3972" t="s">
        <v>8246</v>
      </c>
      <c r="I3972">
        <v>1444433886</v>
      </c>
      <c r="J3972" s="14" t="str">
        <f>TEXT(((Table1[[#This Row],[deadline]]/60/60)/24)+DATE(1970,1,1),"mmm")</f>
        <v>Oct</v>
      </c>
      <c r="K3972" s="14" t="str">
        <f>TEXT(((Table1[[#This Row],[deadline]]/60/60)/24)+DATE(1970,1,1),"yyyy")</f>
        <v>2015</v>
      </c>
      <c r="L3972">
        <v>1441841886</v>
      </c>
      <c r="M3972">
        <f>((Table1[[#This Row],[launched_at]]/60/60)/24)+DATE(1970,1,1)+(-5/24)</f>
        <v>42256.776458333326</v>
      </c>
      <c r="N3972" t="b">
        <v>0</v>
      </c>
      <c r="O3972">
        <v>0</v>
      </c>
      <c r="P3972" t="b">
        <v>0</v>
      </c>
      <c r="Q3972" t="s">
        <v>8291</v>
      </c>
      <c r="R3972" s="5">
        <f>Table1[[#This Row],[pledged]]/D3972</f>
        <v>0</v>
      </c>
      <c r="S3972" s="6">
        <f>IFERROR(Table1[[#This Row],[pledged]]/Table1[[#This Row],[backers_count]],0)</f>
        <v>0</v>
      </c>
      <c r="T3972" s="5" t="s">
        <v>8338</v>
      </c>
      <c r="U3972" s="5" t="s">
        <v>8345</v>
      </c>
    </row>
    <row r="3973" spans="1:21" ht="30" x14ac:dyDescent="0.2">
      <c r="A3973">
        <v>1592</v>
      </c>
      <c r="B3973" s="3" t="s">
        <v>1593</v>
      </c>
      <c r="C3973" s="3" t="s">
        <v>5702</v>
      </c>
      <c r="D3973">
        <v>25</v>
      </c>
      <c r="E3973">
        <v>0</v>
      </c>
      <c r="F3973" t="s">
        <v>8221</v>
      </c>
      <c r="G3973" t="s">
        <v>8224</v>
      </c>
      <c r="H3973" t="s">
        <v>8246</v>
      </c>
      <c r="I3973">
        <v>1427503485</v>
      </c>
      <c r="J3973" s="14" t="str">
        <f>TEXT(((Table1[[#This Row],[deadline]]/60/60)/24)+DATE(1970,1,1),"mmm")</f>
        <v>Mar</v>
      </c>
      <c r="K3973" s="14" t="str">
        <f>TEXT(((Table1[[#This Row],[deadline]]/60/60)/24)+DATE(1970,1,1),"yyyy")</f>
        <v>2015</v>
      </c>
      <c r="L3973">
        <v>1423619085</v>
      </c>
      <c r="M3973">
        <f>((Table1[[#This Row],[launched_at]]/60/60)/24)+DATE(1970,1,1)+(-5/24)</f>
        <v>42045.86440972222</v>
      </c>
      <c r="N3973" t="b">
        <v>0</v>
      </c>
      <c r="O3973">
        <v>0</v>
      </c>
      <c r="P3973" t="b">
        <v>0</v>
      </c>
      <c r="Q3973" t="s">
        <v>8291</v>
      </c>
      <c r="R3973" s="5">
        <f>Table1[[#This Row],[pledged]]/D3973</f>
        <v>0</v>
      </c>
      <c r="S3973" s="6">
        <f>IFERROR(Table1[[#This Row],[pledged]]/Table1[[#This Row],[backers_count]],0)</f>
        <v>0</v>
      </c>
      <c r="T3973" s="5" t="s">
        <v>8338</v>
      </c>
      <c r="U3973" s="5" t="s">
        <v>8345</v>
      </c>
    </row>
    <row r="3974" spans="1:21" ht="45" x14ac:dyDescent="0.2">
      <c r="A3974">
        <v>1597</v>
      </c>
      <c r="B3974" s="3" t="s">
        <v>1598</v>
      </c>
      <c r="C3974" s="3" t="s">
        <v>5707</v>
      </c>
      <c r="D3974">
        <v>15000</v>
      </c>
      <c r="E3974">
        <v>0</v>
      </c>
      <c r="F3974" t="s">
        <v>8221</v>
      </c>
      <c r="G3974" t="s">
        <v>8224</v>
      </c>
      <c r="H3974" t="s">
        <v>8246</v>
      </c>
      <c r="I3974">
        <v>1474360197</v>
      </c>
      <c r="J3974" s="14" t="str">
        <f>TEXT(((Table1[[#This Row],[deadline]]/60/60)/24)+DATE(1970,1,1),"mmm")</f>
        <v>Sep</v>
      </c>
      <c r="K3974" s="14" t="str">
        <f>TEXT(((Table1[[#This Row],[deadline]]/60/60)/24)+DATE(1970,1,1),"yyyy")</f>
        <v>2016</v>
      </c>
      <c r="L3974">
        <v>1471768197</v>
      </c>
      <c r="M3974">
        <f>((Table1[[#This Row],[launched_at]]/60/60)/24)+DATE(1970,1,1)+(-5/24)</f>
        <v>42603.145798611113</v>
      </c>
      <c r="N3974" t="b">
        <v>0</v>
      </c>
      <c r="O3974">
        <v>0</v>
      </c>
      <c r="P3974" t="b">
        <v>0</v>
      </c>
      <c r="Q3974" t="s">
        <v>8291</v>
      </c>
      <c r="R3974" s="5">
        <f>Table1[[#This Row],[pledged]]/D3974</f>
        <v>0</v>
      </c>
      <c r="S3974" s="6">
        <f>IFERROR(Table1[[#This Row],[pledged]]/Table1[[#This Row],[backers_count]],0)</f>
        <v>0</v>
      </c>
      <c r="T3974" s="5" t="s">
        <v>8338</v>
      </c>
      <c r="U3974" s="5" t="s">
        <v>8345</v>
      </c>
    </row>
    <row r="3975" spans="1:21" ht="30" x14ac:dyDescent="0.2">
      <c r="A3975">
        <v>1599</v>
      </c>
      <c r="B3975" s="3" t="s">
        <v>1600</v>
      </c>
      <c r="C3975" s="3" t="s">
        <v>5709</v>
      </c>
      <c r="D3975">
        <v>500</v>
      </c>
      <c r="E3975">
        <v>0</v>
      </c>
      <c r="F3975" t="s">
        <v>8221</v>
      </c>
      <c r="G3975" t="s">
        <v>8225</v>
      </c>
      <c r="H3975" t="s">
        <v>8247</v>
      </c>
      <c r="I3975">
        <v>1460116576</v>
      </c>
      <c r="J3975" s="14" t="str">
        <f>TEXT(((Table1[[#This Row],[deadline]]/60/60)/24)+DATE(1970,1,1),"mmm")</f>
        <v>Apr</v>
      </c>
      <c r="K3975" s="14" t="str">
        <f>TEXT(((Table1[[#This Row],[deadline]]/60/60)/24)+DATE(1970,1,1),"yyyy")</f>
        <v>2016</v>
      </c>
      <c r="L3975">
        <v>1457528176</v>
      </c>
      <c r="M3975">
        <f>((Table1[[#This Row],[launched_at]]/60/60)/24)+DATE(1970,1,1)+(-5/24)</f>
        <v>42438.330740740734</v>
      </c>
      <c r="N3975" t="b">
        <v>0</v>
      </c>
      <c r="O3975">
        <v>0</v>
      </c>
      <c r="P3975" t="b">
        <v>0</v>
      </c>
      <c r="Q3975" t="s">
        <v>8291</v>
      </c>
      <c r="R3975" s="5">
        <f>Table1[[#This Row],[pledged]]/D3975</f>
        <v>0</v>
      </c>
      <c r="S3975" s="6">
        <f>IFERROR(Table1[[#This Row],[pledged]]/Table1[[#This Row],[backers_count]],0)</f>
        <v>0</v>
      </c>
      <c r="T3975" s="5" t="s">
        <v>8338</v>
      </c>
      <c r="U3975" s="5" t="s">
        <v>8345</v>
      </c>
    </row>
    <row r="3976" spans="1:21" ht="45" x14ac:dyDescent="0.2">
      <c r="A3976">
        <v>1705</v>
      </c>
      <c r="B3976" s="3" t="s">
        <v>1706</v>
      </c>
      <c r="C3976" s="3" t="s">
        <v>5815</v>
      </c>
      <c r="D3976">
        <v>2000</v>
      </c>
      <c r="E3976">
        <v>0</v>
      </c>
      <c r="F3976" t="s">
        <v>8221</v>
      </c>
      <c r="G3976" t="s">
        <v>8224</v>
      </c>
      <c r="H3976" t="s">
        <v>8246</v>
      </c>
      <c r="I3976">
        <v>1441814400</v>
      </c>
      <c r="J3976" s="14" t="str">
        <f>TEXT(((Table1[[#This Row],[deadline]]/60/60)/24)+DATE(1970,1,1),"mmm")</f>
        <v>Sep</v>
      </c>
      <c r="K3976" s="14" t="str">
        <f>TEXT(((Table1[[#This Row],[deadline]]/60/60)/24)+DATE(1970,1,1),"yyyy")</f>
        <v>2015</v>
      </c>
      <c r="L3976">
        <v>1440807846</v>
      </c>
      <c r="M3976">
        <f>((Table1[[#This Row],[launched_at]]/60/60)/24)+DATE(1970,1,1)+(-5/24)</f>
        <v>42244.808402777773</v>
      </c>
      <c r="N3976" t="b">
        <v>0</v>
      </c>
      <c r="O3976">
        <v>0</v>
      </c>
      <c r="P3976" t="b">
        <v>0</v>
      </c>
      <c r="Q3976" t="s">
        <v>8293</v>
      </c>
      <c r="R3976" s="5">
        <f>Table1[[#This Row],[pledged]]/D3976</f>
        <v>0</v>
      </c>
      <c r="S3976" s="6">
        <f>IFERROR(Table1[[#This Row],[pledged]]/Table1[[#This Row],[backers_count]],0)</f>
        <v>0</v>
      </c>
      <c r="T3976" s="5" t="s">
        <v>8325</v>
      </c>
      <c r="U3976" s="5" t="s">
        <v>8347</v>
      </c>
    </row>
    <row r="3977" spans="1:21" ht="45" x14ac:dyDescent="0.2">
      <c r="A3977">
        <v>1706</v>
      </c>
      <c r="B3977" s="3" t="s">
        <v>1707</v>
      </c>
      <c r="C3977" s="3" t="s">
        <v>5816</v>
      </c>
      <c r="D3977">
        <v>5500</v>
      </c>
      <c r="E3977">
        <v>0</v>
      </c>
      <c r="F3977" t="s">
        <v>8221</v>
      </c>
      <c r="G3977" t="s">
        <v>8236</v>
      </c>
      <c r="H3977" t="s">
        <v>8249</v>
      </c>
      <c r="I3977">
        <v>1440314472</v>
      </c>
      <c r="J3977" s="14" t="str">
        <f>TEXT(((Table1[[#This Row],[deadline]]/60/60)/24)+DATE(1970,1,1),"mmm")</f>
        <v>Aug</v>
      </c>
      <c r="K3977" s="14" t="str">
        <f>TEXT(((Table1[[#This Row],[deadline]]/60/60)/24)+DATE(1970,1,1),"yyyy")</f>
        <v>2015</v>
      </c>
      <c r="L3977">
        <v>1435130472</v>
      </c>
      <c r="M3977">
        <f>((Table1[[#This Row],[launched_at]]/60/60)/24)+DATE(1970,1,1)+(-5/24)</f>
        <v>42179.098055555551</v>
      </c>
      <c r="N3977" t="b">
        <v>0</v>
      </c>
      <c r="O3977">
        <v>0</v>
      </c>
      <c r="P3977" t="b">
        <v>0</v>
      </c>
      <c r="Q3977" t="s">
        <v>8293</v>
      </c>
      <c r="R3977" s="5">
        <f>Table1[[#This Row],[pledged]]/D3977</f>
        <v>0</v>
      </c>
      <c r="S3977" s="6">
        <f>IFERROR(Table1[[#This Row],[pledged]]/Table1[[#This Row],[backers_count]],0)</f>
        <v>0</v>
      </c>
      <c r="T3977" s="5" t="s">
        <v>8325</v>
      </c>
      <c r="U3977" s="5" t="s">
        <v>8347</v>
      </c>
    </row>
    <row r="3978" spans="1:21" ht="45" x14ac:dyDescent="0.2">
      <c r="A3978">
        <v>1708</v>
      </c>
      <c r="B3978" s="3" t="s">
        <v>1709</v>
      </c>
      <c r="C3978" s="3" t="s">
        <v>5818</v>
      </c>
      <c r="D3978">
        <v>7000</v>
      </c>
      <c r="E3978">
        <v>0</v>
      </c>
      <c r="F3978" t="s">
        <v>8221</v>
      </c>
      <c r="G3978" t="s">
        <v>8224</v>
      </c>
      <c r="H3978" t="s">
        <v>8246</v>
      </c>
      <c r="I3978">
        <v>1462135706</v>
      </c>
      <c r="J3978" s="14" t="str">
        <f>TEXT(((Table1[[#This Row],[deadline]]/60/60)/24)+DATE(1970,1,1),"mmm")</f>
        <v>May</v>
      </c>
      <c r="K3978" s="14" t="str">
        <f>TEXT(((Table1[[#This Row],[deadline]]/60/60)/24)+DATE(1970,1,1),"yyyy")</f>
        <v>2016</v>
      </c>
      <c r="L3978">
        <v>1458679706</v>
      </c>
      <c r="M3978">
        <f>((Table1[[#This Row],[launched_at]]/60/60)/24)+DATE(1970,1,1)+(-5/24)</f>
        <v>42451.658634259256</v>
      </c>
      <c r="N3978" t="b">
        <v>0</v>
      </c>
      <c r="O3978">
        <v>0</v>
      </c>
      <c r="P3978" t="b">
        <v>0</v>
      </c>
      <c r="Q3978" t="s">
        <v>8293</v>
      </c>
      <c r="R3978" s="5">
        <f>Table1[[#This Row],[pledged]]/D3978</f>
        <v>0</v>
      </c>
      <c r="S3978" s="6">
        <f>IFERROR(Table1[[#This Row],[pledged]]/Table1[[#This Row],[backers_count]],0)</f>
        <v>0</v>
      </c>
      <c r="T3978" s="5" t="s">
        <v>8325</v>
      </c>
      <c r="U3978" s="5" t="s">
        <v>8347</v>
      </c>
    </row>
    <row r="3979" spans="1:21" ht="45" x14ac:dyDescent="0.2">
      <c r="A3979">
        <v>1712</v>
      </c>
      <c r="B3979" s="3" t="s">
        <v>1713</v>
      </c>
      <c r="C3979" s="3" t="s">
        <v>5822</v>
      </c>
      <c r="D3979">
        <v>5000</v>
      </c>
      <c r="E3979">
        <v>0</v>
      </c>
      <c r="F3979" t="s">
        <v>8221</v>
      </c>
      <c r="G3979" t="s">
        <v>8224</v>
      </c>
      <c r="H3979" t="s">
        <v>8246</v>
      </c>
      <c r="I3979">
        <v>1435701353</v>
      </c>
      <c r="J3979" s="14" t="str">
        <f>TEXT(((Table1[[#This Row],[deadline]]/60/60)/24)+DATE(1970,1,1),"mmm")</f>
        <v>Jun</v>
      </c>
      <c r="K3979" s="14" t="str">
        <f>TEXT(((Table1[[#This Row],[deadline]]/60/60)/24)+DATE(1970,1,1),"yyyy")</f>
        <v>2015</v>
      </c>
      <c r="L3979">
        <v>1430517353</v>
      </c>
      <c r="M3979">
        <f>((Table1[[#This Row],[launched_at]]/60/60)/24)+DATE(1970,1,1)+(-5/24)</f>
        <v>42125.705474537033</v>
      </c>
      <c r="N3979" t="b">
        <v>0</v>
      </c>
      <c r="O3979">
        <v>0</v>
      </c>
      <c r="P3979" t="b">
        <v>0</v>
      </c>
      <c r="Q3979" t="s">
        <v>8293</v>
      </c>
      <c r="R3979" s="5">
        <f>Table1[[#This Row],[pledged]]/D3979</f>
        <v>0</v>
      </c>
      <c r="S3979" s="6">
        <f>IFERROR(Table1[[#This Row],[pledged]]/Table1[[#This Row],[backers_count]],0)</f>
        <v>0</v>
      </c>
      <c r="T3979" s="5" t="s">
        <v>8325</v>
      </c>
      <c r="U3979" s="5" t="s">
        <v>8347</v>
      </c>
    </row>
    <row r="3980" spans="1:21" ht="45" x14ac:dyDescent="0.2">
      <c r="A3980">
        <v>1721</v>
      </c>
      <c r="B3980" s="3" t="s">
        <v>1722</v>
      </c>
      <c r="C3980" s="3" t="s">
        <v>5831</v>
      </c>
      <c r="D3980">
        <v>5000</v>
      </c>
      <c r="E3980">
        <v>0</v>
      </c>
      <c r="F3980" t="s">
        <v>8221</v>
      </c>
      <c r="G3980" t="s">
        <v>8224</v>
      </c>
      <c r="H3980" t="s">
        <v>8246</v>
      </c>
      <c r="I3980">
        <v>1449831863</v>
      </c>
      <c r="J3980" s="14" t="str">
        <f>TEXT(((Table1[[#This Row],[deadline]]/60/60)/24)+DATE(1970,1,1),"mmm")</f>
        <v>Dec</v>
      </c>
      <c r="K3980" s="14" t="str">
        <f>TEXT(((Table1[[#This Row],[deadline]]/60/60)/24)+DATE(1970,1,1),"yyyy")</f>
        <v>2015</v>
      </c>
      <c r="L3980">
        <v>1447239863</v>
      </c>
      <c r="M3980">
        <f>((Table1[[#This Row],[launched_at]]/60/60)/24)+DATE(1970,1,1)+(-5/24)</f>
        <v>42319.25304398148</v>
      </c>
      <c r="N3980" t="b">
        <v>0</v>
      </c>
      <c r="O3980">
        <v>0</v>
      </c>
      <c r="P3980" t="b">
        <v>0</v>
      </c>
      <c r="Q3980" t="s">
        <v>8293</v>
      </c>
      <c r="R3980" s="5">
        <f>Table1[[#This Row],[pledged]]/D3980</f>
        <v>0</v>
      </c>
      <c r="S3980" s="6">
        <f>IFERROR(Table1[[#This Row],[pledged]]/Table1[[#This Row],[backers_count]],0)</f>
        <v>0</v>
      </c>
      <c r="T3980" s="5" t="s">
        <v>8325</v>
      </c>
      <c r="U3980" s="5" t="s">
        <v>8347</v>
      </c>
    </row>
    <row r="3981" spans="1:21" ht="45" x14ac:dyDescent="0.2">
      <c r="A3981">
        <v>1729</v>
      </c>
      <c r="B3981" s="3" t="s">
        <v>1730</v>
      </c>
      <c r="C3981" s="3" t="s">
        <v>5839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1465521306</v>
      </c>
      <c r="J3981" s="14" t="str">
        <f>TEXT(((Table1[[#This Row],[deadline]]/60/60)/24)+DATE(1970,1,1),"mmm")</f>
        <v>Jun</v>
      </c>
      <c r="K3981" s="14" t="str">
        <f>TEXT(((Table1[[#This Row],[deadline]]/60/60)/24)+DATE(1970,1,1),"yyyy")</f>
        <v>2016</v>
      </c>
      <c r="L3981">
        <v>1460337306</v>
      </c>
      <c r="M3981">
        <f>((Table1[[#This Row],[launched_at]]/60/60)/24)+DATE(1970,1,1)+(-5/24)</f>
        <v>42470.843819444439</v>
      </c>
      <c r="N3981" t="b">
        <v>0</v>
      </c>
      <c r="O3981">
        <v>0</v>
      </c>
      <c r="P3981" t="b">
        <v>0</v>
      </c>
      <c r="Q3981" t="s">
        <v>8293</v>
      </c>
      <c r="R3981" s="5">
        <f>Table1[[#This Row],[pledged]]/D3981</f>
        <v>0</v>
      </c>
      <c r="S3981" s="6">
        <f>IFERROR(Table1[[#This Row],[pledged]]/Table1[[#This Row],[backers_count]],0)</f>
        <v>0</v>
      </c>
      <c r="T3981" s="5" t="s">
        <v>8325</v>
      </c>
      <c r="U3981" s="5" t="s">
        <v>8347</v>
      </c>
    </row>
    <row r="3982" spans="1:21" ht="45" x14ac:dyDescent="0.2">
      <c r="A3982">
        <v>1730</v>
      </c>
      <c r="B3982" s="3" t="s">
        <v>1731</v>
      </c>
      <c r="C3982" s="3" t="s">
        <v>5840</v>
      </c>
      <c r="D3982">
        <v>3000</v>
      </c>
      <c r="E3982">
        <v>0</v>
      </c>
      <c r="F3982" t="s">
        <v>8221</v>
      </c>
      <c r="G3982" t="s">
        <v>8224</v>
      </c>
      <c r="H3982" t="s">
        <v>8246</v>
      </c>
      <c r="I3982">
        <v>1445738783</v>
      </c>
      <c r="J3982" s="14" t="str">
        <f>TEXT(((Table1[[#This Row],[deadline]]/60/60)/24)+DATE(1970,1,1),"mmm")</f>
        <v>Oct</v>
      </c>
      <c r="K3982" s="14" t="str">
        <f>TEXT(((Table1[[#This Row],[deadline]]/60/60)/24)+DATE(1970,1,1),"yyyy")</f>
        <v>2015</v>
      </c>
      <c r="L3982">
        <v>1443146783</v>
      </c>
      <c r="M3982">
        <f>((Table1[[#This Row],[launched_at]]/60/60)/24)+DATE(1970,1,1)+(-5/24)</f>
        <v>42271.879432870373</v>
      </c>
      <c r="N3982" t="b">
        <v>0</v>
      </c>
      <c r="O3982">
        <v>0</v>
      </c>
      <c r="P3982" t="b">
        <v>0</v>
      </c>
      <c r="Q3982" t="s">
        <v>8293</v>
      </c>
      <c r="R3982" s="5">
        <f>Table1[[#This Row],[pledged]]/D3982</f>
        <v>0</v>
      </c>
      <c r="S3982" s="6">
        <f>IFERROR(Table1[[#This Row],[pledged]]/Table1[[#This Row],[backers_count]],0)</f>
        <v>0</v>
      </c>
      <c r="T3982" s="5" t="s">
        <v>8325</v>
      </c>
      <c r="U3982" s="5" t="s">
        <v>8347</v>
      </c>
    </row>
    <row r="3983" spans="1:21" ht="30" x14ac:dyDescent="0.2">
      <c r="A3983">
        <v>1731</v>
      </c>
      <c r="B3983" s="3" t="s">
        <v>1732</v>
      </c>
      <c r="C3983" s="3" t="s">
        <v>5841</v>
      </c>
      <c r="D3983">
        <v>1000</v>
      </c>
      <c r="E3983">
        <v>0</v>
      </c>
      <c r="F3983" t="s">
        <v>8221</v>
      </c>
      <c r="G3983" t="s">
        <v>8224</v>
      </c>
      <c r="H3983" t="s">
        <v>8246</v>
      </c>
      <c r="I3983">
        <v>1434034800</v>
      </c>
      <c r="J3983" s="14" t="str">
        <f>TEXT(((Table1[[#This Row],[deadline]]/60/60)/24)+DATE(1970,1,1),"mmm")</f>
        <v>Jun</v>
      </c>
      <c r="K3983" s="14" t="str">
        <f>TEXT(((Table1[[#This Row],[deadline]]/60/60)/24)+DATE(1970,1,1),"yyyy")</f>
        <v>2015</v>
      </c>
      <c r="L3983">
        <v>1432849552</v>
      </c>
      <c r="M3983">
        <f>((Table1[[#This Row],[launched_at]]/60/60)/24)+DATE(1970,1,1)+(-5/24)</f>
        <v>42152.698518518511</v>
      </c>
      <c r="N3983" t="b">
        <v>0</v>
      </c>
      <c r="O3983">
        <v>0</v>
      </c>
      <c r="P3983" t="b">
        <v>0</v>
      </c>
      <c r="Q3983" t="s">
        <v>8293</v>
      </c>
      <c r="R3983" s="5">
        <f>Table1[[#This Row],[pledged]]/D3983</f>
        <v>0</v>
      </c>
      <c r="S3983" s="6">
        <f>IFERROR(Table1[[#This Row],[pledged]]/Table1[[#This Row],[backers_count]],0)</f>
        <v>0</v>
      </c>
      <c r="T3983" s="5" t="s">
        <v>8325</v>
      </c>
      <c r="U3983" s="5" t="s">
        <v>8347</v>
      </c>
    </row>
    <row r="3984" spans="1:21" ht="45" x14ac:dyDescent="0.2">
      <c r="A3984">
        <v>1732</v>
      </c>
      <c r="B3984" s="3" t="s">
        <v>1733</v>
      </c>
      <c r="C3984" s="3" t="s">
        <v>5842</v>
      </c>
      <c r="D3984">
        <v>4000</v>
      </c>
      <c r="E3984">
        <v>0</v>
      </c>
      <c r="F3984" t="s">
        <v>8221</v>
      </c>
      <c r="G3984" t="s">
        <v>8224</v>
      </c>
      <c r="H3984" t="s">
        <v>8246</v>
      </c>
      <c r="I3984">
        <v>1452920400</v>
      </c>
      <c r="J3984" s="14" t="str">
        <f>TEXT(((Table1[[#This Row],[deadline]]/60/60)/24)+DATE(1970,1,1),"mmm")</f>
        <v>Jan</v>
      </c>
      <c r="K3984" s="14" t="str">
        <f>TEXT(((Table1[[#This Row],[deadline]]/60/60)/24)+DATE(1970,1,1),"yyyy")</f>
        <v>2016</v>
      </c>
      <c r="L3984">
        <v>1447777481</v>
      </c>
      <c r="M3984">
        <f>((Table1[[#This Row],[launched_at]]/60/60)/24)+DATE(1970,1,1)+(-5/24)</f>
        <v>42325.475474537037</v>
      </c>
      <c r="N3984" t="b">
        <v>0</v>
      </c>
      <c r="O3984">
        <v>0</v>
      </c>
      <c r="P3984" t="b">
        <v>0</v>
      </c>
      <c r="Q3984" t="s">
        <v>8293</v>
      </c>
      <c r="R3984" s="5">
        <f>Table1[[#This Row],[pledged]]/D3984</f>
        <v>0</v>
      </c>
      <c r="S3984" s="6">
        <f>IFERROR(Table1[[#This Row],[pledged]]/Table1[[#This Row],[backers_count]],0)</f>
        <v>0</v>
      </c>
      <c r="T3984" s="5" t="s">
        <v>8325</v>
      </c>
      <c r="U3984" s="5" t="s">
        <v>8347</v>
      </c>
    </row>
    <row r="3985" spans="1:21" ht="45" x14ac:dyDescent="0.2">
      <c r="A3985">
        <v>1733</v>
      </c>
      <c r="B3985" s="3" t="s">
        <v>1734</v>
      </c>
      <c r="C3985" s="3" t="s">
        <v>5843</v>
      </c>
      <c r="D3985">
        <v>10000</v>
      </c>
      <c r="E3985">
        <v>0</v>
      </c>
      <c r="F3985" t="s">
        <v>8221</v>
      </c>
      <c r="G3985" t="s">
        <v>8224</v>
      </c>
      <c r="H3985" t="s">
        <v>8246</v>
      </c>
      <c r="I3985">
        <v>1473802200</v>
      </c>
      <c r="J3985" s="14" t="str">
        <f>TEXT(((Table1[[#This Row],[deadline]]/60/60)/24)+DATE(1970,1,1),"mmm")</f>
        <v>Sep</v>
      </c>
      <c r="K3985" s="14" t="str">
        <f>TEXT(((Table1[[#This Row],[deadline]]/60/60)/24)+DATE(1970,1,1),"yyyy")</f>
        <v>2016</v>
      </c>
      <c r="L3985">
        <v>1472746374</v>
      </c>
      <c r="M3985">
        <f>((Table1[[#This Row],[launched_at]]/60/60)/24)+DATE(1970,1,1)+(-5/24)</f>
        <v>42614.467291666668</v>
      </c>
      <c r="N3985" t="b">
        <v>0</v>
      </c>
      <c r="O3985">
        <v>0</v>
      </c>
      <c r="P3985" t="b">
        <v>0</v>
      </c>
      <c r="Q3985" t="s">
        <v>8293</v>
      </c>
      <c r="R3985" s="5">
        <f>Table1[[#This Row],[pledged]]/D3985</f>
        <v>0</v>
      </c>
      <c r="S3985" s="6">
        <f>IFERROR(Table1[[#This Row],[pledged]]/Table1[[#This Row],[backers_count]],0)</f>
        <v>0</v>
      </c>
      <c r="T3985" s="5" t="s">
        <v>8325</v>
      </c>
      <c r="U3985" s="5" t="s">
        <v>8347</v>
      </c>
    </row>
    <row r="3986" spans="1:21" ht="45" x14ac:dyDescent="0.2">
      <c r="A3986">
        <v>1740</v>
      </c>
      <c r="B3986" s="3" t="s">
        <v>1741</v>
      </c>
      <c r="C3986" s="3" t="s">
        <v>5850</v>
      </c>
      <c r="D3986">
        <v>3000</v>
      </c>
      <c r="E3986">
        <v>0</v>
      </c>
      <c r="F3986" t="s">
        <v>8221</v>
      </c>
      <c r="G3986" t="s">
        <v>8224</v>
      </c>
      <c r="H3986" t="s">
        <v>8246</v>
      </c>
      <c r="I3986">
        <v>1437075422</v>
      </c>
      <c r="J3986" s="14" t="str">
        <f>TEXT(((Table1[[#This Row],[deadline]]/60/60)/24)+DATE(1970,1,1),"mmm")</f>
        <v>Jul</v>
      </c>
      <c r="K3986" s="14" t="str">
        <f>TEXT(((Table1[[#This Row],[deadline]]/60/60)/24)+DATE(1970,1,1),"yyyy")</f>
        <v>2015</v>
      </c>
      <c r="L3986">
        <v>1434483422</v>
      </c>
      <c r="M3986">
        <f>((Table1[[#This Row],[launched_at]]/60/60)/24)+DATE(1970,1,1)+(-5/24)</f>
        <v>42171.60905092593</v>
      </c>
      <c r="N3986" t="b">
        <v>0</v>
      </c>
      <c r="O3986">
        <v>0</v>
      </c>
      <c r="P3986" t="b">
        <v>0</v>
      </c>
      <c r="Q3986" t="s">
        <v>8293</v>
      </c>
      <c r="R3986" s="5">
        <f>Table1[[#This Row],[pledged]]/D3986</f>
        <v>0</v>
      </c>
      <c r="S3986" s="6">
        <f>IFERROR(Table1[[#This Row],[pledged]]/Table1[[#This Row],[backers_count]],0)</f>
        <v>0</v>
      </c>
      <c r="T3986" s="5" t="s">
        <v>8325</v>
      </c>
      <c r="U3986" s="5" t="s">
        <v>8347</v>
      </c>
    </row>
    <row r="3987" spans="1:21" ht="30" x14ac:dyDescent="0.2">
      <c r="A3987">
        <v>1766</v>
      </c>
      <c r="B3987" s="3" t="s">
        <v>1767</v>
      </c>
      <c r="C3987" s="3" t="s">
        <v>5876</v>
      </c>
      <c r="D3987">
        <v>1500</v>
      </c>
      <c r="E3987">
        <v>0</v>
      </c>
      <c r="F3987" t="s">
        <v>8221</v>
      </c>
      <c r="G3987" t="s">
        <v>8226</v>
      </c>
      <c r="H3987" t="s">
        <v>8248</v>
      </c>
      <c r="I3987">
        <v>1408999088</v>
      </c>
      <c r="J3987" s="14" t="str">
        <f>TEXT(((Table1[[#This Row],[deadline]]/60/60)/24)+DATE(1970,1,1),"mmm")</f>
        <v>Aug</v>
      </c>
      <c r="K3987" s="14" t="str">
        <f>TEXT(((Table1[[#This Row],[deadline]]/60/60)/24)+DATE(1970,1,1),"yyyy")</f>
        <v>2014</v>
      </c>
      <c r="L3987">
        <v>1407184688</v>
      </c>
      <c r="M3987">
        <f>((Table1[[#This Row],[launched_at]]/60/60)/24)+DATE(1970,1,1)+(-5/24)</f>
        <v>41855.65148148148</v>
      </c>
      <c r="N3987" t="b">
        <v>1</v>
      </c>
      <c r="O3987">
        <v>0</v>
      </c>
      <c r="P3987" t="b">
        <v>0</v>
      </c>
      <c r="Q3987" t="s">
        <v>8285</v>
      </c>
      <c r="R3987" s="5">
        <f>Table1[[#This Row],[pledged]]/D3987</f>
        <v>0</v>
      </c>
      <c r="S3987" s="6">
        <f>IFERROR(Table1[[#This Row],[pledged]]/Table1[[#This Row],[backers_count]],0)</f>
        <v>0</v>
      </c>
      <c r="T3987" s="5" t="s">
        <v>8338</v>
      </c>
      <c r="U3987" s="5" t="s">
        <v>8339</v>
      </c>
    </row>
    <row r="3988" spans="1:21" ht="30" x14ac:dyDescent="0.2">
      <c r="A3988">
        <v>1813</v>
      </c>
      <c r="B3988" s="3" t="s">
        <v>1814</v>
      </c>
      <c r="C3988" s="3" t="s">
        <v>5923</v>
      </c>
      <c r="D3988">
        <v>8750</v>
      </c>
      <c r="E3988">
        <v>0</v>
      </c>
      <c r="F3988" t="s">
        <v>8221</v>
      </c>
      <c r="G3988" t="s">
        <v>8225</v>
      </c>
      <c r="H3988" t="s">
        <v>8247</v>
      </c>
      <c r="I3988">
        <v>1407532812</v>
      </c>
      <c r="J3988" s="14" t="str">
        <f>TEXT(((Table1[[#This Row],[deadline]]/60/60)/24)+DATE(1970,1,1),"mmm")</f>
        <v>Aug</v>
      </c>
      <c r="K3988" s="14" t="str">
        <f>TEXT(((Table1[[#This Row],[deadline]]/60/60)/24)+DATE(1970,1,1),"yyyy")</f>
        <v>2014</v>
      </c>
      <c r="L3988">
        <v>1404940812</v>
      </c>
      <c r="M3988">
        <f>((Table1[[#This Row],[launched_at]]/60/60)/24)+DATE(1970,1,1)+(-5/24)</f>
        <v>41829.68069444444</v>
      </c>
      <c r="N3988" t="b">
        <v>0</v>
      </c>
      <c r="O3988">
        <v>0</v>
      </c>
      <c r="P3988" t="b">
        <v>0</v>
      </c>
      <c r="Q3988" t="s">
        <v>8285</v>
      </c>
      <c r="R3988" s="5">
        <f>Table1[[#This Row],[pledged]]/D3988</f>
        <v>0</v>
      </c>
      <c r="S3988" s="6">
        <f>IFERROR(Table1[[#This Row],[pledged]]/Table1[[#This Row],[backers_count]],0)</f>
        <v>0</v>
      </c>
      <c r="T3988" s="5" t="s">
        <v>8338</v>
      </c>
      <c r="U3988" s="5" t="s">
        <v>8339</v>
      </c>
    </row>
    <row r="3989" spans="1:21" ht="45" x14ac:dyDescent="0.2">
      <c r="A3989">
        <v>1815</v>
      </c>
      <c r="B3989" s="3" t="s">
        <v>1816</v>
      </c>
      <c r="C3989" s="3" t="s">
        <v>5925</v>
      </c>
      <c r="D3989">
        <v>3000</v>
      </c>
      <c r="E3989">
        <v>0</v>
      </c>
      <c r="F3989" t="s">
        <v>8221</v>
      </c>
      <c r="G3989" t="s">
        <v>8224</v>
      </c>
      <c r="H3989" t="s">
        <v>8246</v>
      </c>
      <c r="I3989">
        <v>1435787137</v>
      </c>
      <c r="J3989" s="14" t="str">
        <f>TEXT(((Table1[[#This Row],[deadline]]/60/60)/24)+DATE(1970,1,1),"mmm")</f>
        <v>Jul</v>
      </c>
      <c r="K3989" s="14" t="str">
        <f>TEXT(((Table1[[#This Row],[deadline]]/60/60)/24)+DATE(1970,1,1),"yyyy")</f>
        <v>2015</v>
      </c>
      <c r="L3989">
        <v>1434577537</v>
      </c>
      <c r="M3989">
        <f>((Table1[[#This Row],[launched_at]]/60/60)/24)+DATE(1970,1,1)+(-5/24)</f>
        <v>42172.698344907411</v>
      </c>
      <c r="N3989" t="b">
        <v>0</v>
      </c>
      <c r="O3989">
        <v>0</v>
      </c>
      <c r="P3989" t="b">
        <v>0</v>
      </c>
      <c r="Q3989" t="s">
        <v>8285</v>
      </c>
      <c r="R3989" s="5">
        <f>Table1[[#This Row],[pledged]]/D3989</f>
        <v>0</v>
      </c>
      <c r="S3989" s="6">
        <f>IFERROR(Table1[[#This Row],[pledged]]/Table1[[#This Row],[backers_count]],0)</f>
        <v>0</v>
      </c>
      <c r="T3989" s="5" t="s">
        <v>8338</v>
      </c>
      <c r="U3989" s="5" t="s">
        <v>8339</v>
      </c>
    </row>
    <row r="3990" spans="1:21" ht="30" x14ac:dyDescent="0.2">
      <c r="A3990">
        <v>1818</v>
      </c>
      <c r="B3990" s="3" t="s">
        <v>1819</v>
      </c>
      <c r="C3990" s="3" t="s">
        <v>5928</v>
      </c>
      <c r="D3990">
        <v>15000</v>
      </c>
      <c r="E3990">
        <v>0</v>
      </c>
      <c r="F3990" t="s">
        <v>8221</v>
      </c>
      <c r="G3990" t="s">
        <v>8224</v>
      </c>
      <c r="H3990" t="s">
        <v>8246</v>
      </c>
      <c r="I3990">
        <v>1428035850</v>
      </c>
      <c r="J3990" s="14" t="str">
        <f>TEXT(((Table1[[#This Row],[deadline]]/60/60)/24)+DATE(1970,1,1),"mmm")</f>
        <v>Apr</v>
      </c>
      <c r="K3990" s="14" t="str">
        <f>TEXT(((Table1[[#This Row],[deadline]]/60/60)/24)+DATE(1970,1,1),"yyyy")</f>
        <v>2015</v>
      </c>
      <c r="L3990">
        <v>1425447450</v>
      </c>
      <c r="M3990">
        <f>((Table1[[#This Row],[launched_at]]/60/60)/24)+DATE(1970,1,1)+(-5/24)</f>
        <v>42067.026041666664</v>
      </c>
      <c r="N3990" t="b">
        <v>0</v>
      </c>
      <c r="O3990">
        <v>0</v>
      </c>
      <c r="P3990" t="b">
        <v>0</v>
      </c>
      <c r="Q3990" t="s">
        <v>8285</v>
      </c>
      <c r="R3990" s="5">
        <f>Table1[[#This Row],[pledged]]/D3990</f>
        <v>0</v>
      </c>
      <c r="S3990" s="6">
        <f>IFERROR(Table1[[#This Row],[pledged]]/Table1[[#This Row],[backers_count]],0)</f>
        <v>0</v>
      </c>
      <c r="T3990" s="5" t="s">
        <v>8338</v>
      </c>
      <c r="U3990" s="5" t="s">
        <v>8339</v>
      </c>
    </row>
    <row r="3991" spans="1:21" ht="45" x14ac:dyDescent="0.2">
      <c r="A3991">
        <v>1861</v>
      </c>
      <c r="B3991" s="3" t="s">
        <v>1862</v>
      </c>
      <c r="C3991" s="3" t="s">
        <v>5971</v>
      </c>
      <c r="D3991">
        <v>250000</v>
      </c>
      <c r="E3991">
        <v>0</v>
      </c>
      <c r="F3991" t="s">
        <v>8221</v>
      </c>
      <c r="G3991" t="s">
        <v>8225</v>
      </c>
      <c r="H3991" t="s">
        <v>8247</v>
      </c>
      <c r="I3991">
        <v>1422256341</v>
      </c>
      <c r="J3991" s="14" t="str">
        <f>TEXT(((Table1[[#This Row],[deadline]]/60/60)/24)+DATE(1970,1,1),"mmm")</f>
        <v>Jan</v>
      </c>
      <c r="K3991" s="14" t="str">
        <f>TEXT(((Table1[[#This Row],[deadline]]/60/60)/24)+DATE(1970,1,1),"yyyy")</f>
        <v>2015</v>
      </c>
      <c r="L3991">
        <v>1419664341</v>
      </c>
      <c r="M3991">
        <f>((Table1[[#This Row],[launched_at]]/60/60)/24)+DATE(1970,1,1)+(-5/24)</f>
        <v>42000.091909722221</v>
      </c>
      <c r="N3991" t="b">
        <v>0</v>
      </c>
      <c r="O3991">
        <v>0</v>
      </c>
      <c r="P3991" t="b">
        <v>0</v>
      </c>
      <c r="Q3991" t="s">
        <v>8283</v>
      </c>
      <c r="R3991" s="5">
        <f>Table1[[#This Row],[pledged]]/D3991</f>
        <v>0</v>
      </c>
      <c r="S3991" s="6">
        <f>IFERROR(Table1[[#This Row],[pledged]]/Table1[[#This Row],[backers_count]],0)</f>
        <v>0</v>
      </c>
      <c r="T3991" s="5" t="s">
        <v>8333</v>
      </c>
      <c r="U3991" s="5" t="s">
        <v>8335</v>
      </c>
    </row>
    <row r="3992" spans="1:21" ht="45" x14ac:dyDescent="0.2">
      <c r="A3992">
        <v>1869</v>
      </c>
      <c r="B3992" s="3" t="s">
        <v>1870</v>
      </c>
      <c r="C3992" s="3" t="s">
        <v>5979</v>
      </c>
      <c r="D3992">
        <v>10000</v>
      </c>
      <c r="E3992">
        <v>0</v>
      </c>
      <c r="F3992" t="s">
        <v>8221</v>
      </c>
      <c r="G3992" t="s">
        <v>8224</v>
      </c>
      <c r="H3992" t="s">
        <v>8246</v>
      </c>
      <c r="I3992">
        <v>1483488249</v>
      </c>
      <c r="J3992" s="14" t="str">
        <f>TEXT(((Table1[[#This Row],[deadline]]/60/60)/24)+DATE(1970,1,1),"mmm")</f>
        <v>Jan</v>
      </c>
      <c r="K3992" s="14" t="str">
        <f>TEXT(((Table1[[#This Row],[deadline]]/60/60)/24)+DATE(1970,1,1),"yyyy")</f>
        <v>2017</v>
      </c>
      <c r="L3992">
        <v>1480896249</v>
      </c>
      <c r="M3992">
        <f>((Table1[[#This Row],[launched_at]]/60/60)/24)+DATE(1970,1,1)+(-5/24)</f>
        <v>42708.794548611106</v>
      </c>
      <c r="N3992" t="b">
        <v>0</v>
      </c>
      <c r="O3992">
        <v>0</v>
      </c>
      <c r="P3992" t="b">
        <v>0</v>
      </c>
      <c r="Q3992" t="s">
        <v>8283</v>
      </c>
      <c r="R3992" s="5">
        <f>Table1[[#This Row],[pledged]]/D3992</f>
        <v>0</v>
      </c>
      <c r="S3992" s="6">
        <f>IFERROR(Table1[[#This Row],[pledged]]/Table1[[#This Row],[backers_count]],0)</f>
        <v>0</v>
      </c>
      <c r="T3992" s="5" t="s">
        <v>8333</v>
      </c>
      <c r="U3992" s="5" t="s">
        <v>8335</v>
      </c>
    </row>
    <row r="3993" spans="1:21" ht="45" x14ac:dyDescent="0.2">
      <c r="A3993">
        <v>1876</v>
      </c>
      <c r="B3993" s="3" t="s">
        <v>1877</v>
      </c>
      <c r="C3993" s="3" t="s">
        <v>5986</v>
      </c>
      <c r="D3993">
        <v>280</v>
      </c>
      <c r="E3993">
        <v>0</v>
      </c>
      <c r="F3993" t="s">
        <v>8221</v>
      </c>
      <c r="G3993" t="s">
        <v>8226</v>
      </c>
      <c r="H3993" t="s">
        <v>8248</v>
      </c>
      <c r="I3993">
        <v>1402901405</v>
      </c>
      <c r="J3993" s="14" t="str">
        <f>TEXT(((Table1[[#This Row],[deadline]]/60/60)/24)+DATE(1970,1,1),"mmm")</f>
        <v>Jun</v>
      </c>
      <c r="K3993" s="14" t="str">
        <f>TEXT(((Table1[[#This Row],[deadline]]/60/60)/24)+DATE(1970,1,1),"yyyy")</f>
        <v>2014</v>
      </c>
      <c r="L3993">
        <v>1400309405</v>
      </c>
      <c r="M3993">
        <f>((Table1[[#This Row],[launched_at]]/60/60)/24)+DATE(1970,1,1)+(-5/24)</f>
        <v>41776.076446759253</v>
      </c>
      <c r="N3993" t="b">
        <v>0</v>
      </c>
      <c r="O3993">
        <v>0</v>
      </c>
      <c r="P3993" t="b">
        <v>0</v>
      </c>
      <c r="Q3993" t="s">
        <v>8283</v>
      </c>
      <c r="R3993" s="5">
        <f>Table1[[#This Row],[pledged]]/D3993</f>
        <v>0</v>
      </c>
      <c r="S3993" s="6">
        <f>IFERROR(Table1[[#This Row],[pledged]]/Table1[[#This Row],[backers_count]],0)</f>
        <v>0</v>
      </c>
      <c r="T3993" s="5" t="s">
        <v>8333</v>
      </c>
      <c r="U3993" s="5" t="s">
        <v>8335</v>
      </c>
    </row>
    <row r="3994" spans="1:21" ht="30" x14ac:dyDescent="0.2">
      <c r="A3994">
        <v>1877</v>
      </c>
      <c r="B3994" s="3" t="s">
        <v>1878</v>
      </c>
      <c r="C3994" s="3" t="s">
        <v>5987</v>
      </c>
      <c r="D3994">
        <v>60</v>
      </c>
      <c r="E3994">
        <v>0</v>
      </c>
      <c r="F3994" t="s">
        <v>8221</v>
      </c>
      <c r="G3994" t="s">
        <v>8224</v>
      </c>
      <c r="H3994" t="s">
        <v>8246</v>
      </c>
      <c r="I3994">
        <v>1425170525</v>
      </c>
      <c r="J3994" s="14" t="str">
        <f>TEXT(((Table1[[#This Row],[deadline]]/60/60)/24)+DATE(1970,1,1),"mmm")</f>
        <v>Mar</v>
      </c>
      <c r="K3994" s="14" t="str">
        <f>TEXT(((Table1[[#This Row],[deadline]]/60/60)/24)+DATE(1970,1,1),"yyyy")</f>
        <v>2015</v>
      </c>
      <c r="L3994">
        <v>1422664925</v>
      </c>
      <c r="M3994">
        <f>((Table1[[#This Row],[launched_at]]/60/60)/24)+DATE(1970,1,1)+(-5/24)</f>
        <v>42034.820891203701</v>
      </c>
      <c r="N3994" t="b">
        <v>0</v>
      </c>
      <c r="O3994">
        <v>0</v>
      </c>
      <c r="P3994" t="b">
        <v>0</v>
      </c>
      <c r="Q3994" t="s">
        <v>8283</v>
      </c>
      <c r="R3994" s="5">
        <f>Table1[[#This Row],[pledged]]/D3994</f>
        <v>0</v>
      </c>
      <c r="S3994" s="6">
        <f>IFERROR(Table1[[#This Row],[pledged]]/Table1[[#This Row],[backers_count]],0)</f>
        <v>0</v>
      </c>
      <c r="T3994" s="5" t="s">
        <v>8333</v>
      </c>
      <c r="U3994" s="5" t="s">
        <v>8335</v>
      </c>
    </row>
    <row r="3995" spans="1:21" ht="45" x14ac:dyDescent="0.2">
      <c r="A3995">
        <v>1878</v>
      </c>
      <c r="B3995" s="3" t="s">
        <v>1879</v>
      </c>
      <c r="C3995" s="3" t="s">
        <v>5988</v>
      </c>
      <c r="D3995">
        <v>8000</v>
      </c>
      <c r="E3995">
        <v>0</v>
      </c>
      <c r="F3995" t="s">
        <v>8221</v>
      </c>
      <c r="G3995" t="s">
        <v>8226</v>
      </c>
      <c r="H3995" t="s">
        <v>8248</v>
      </c>
      <c r="I3995">
        <v>1402618355</v>
      </c>
      <c r="J3995" s="14" t="str">
        <f>TEXT(((Table1[[#This Row],[deadline]]/60/60)/24)+DATE(1970,1,1),"mmm")</f>
        <v>Jun</v>
      </c>
      <c r="K3995" s="14" t="str">
        <f>TEXT(((Table1[[#This Row],[deadline]]/60/60)/24)+DATE(1970,1,1),"yyyy")</f>
        <v>2014</v>
      </c>
      <c r="L3995">
        <v>1400026355</v>
      </c>
      <c r="M3995">
        <f>((Table1[[#This Row],[launched_at]]/60/60)/24)+DATE(1970,1,1)+(-5/24)</f>
        <v>41772.800405092588</v>
      </c>
      <c r="N3995" t="b">
        <v>0</v>
      </c>
      <c r="O3995">
        <v>0</v>
      </c>
      <c r="P3995" t="b">
        <v>0</v>
      </c>
      <c r="Q3995" t="s">
        <v>8283</v>
      </c>
      <c r="R3995" s="5">
        <f>Table1[[#This Row],[pledged]]/D3995</f>
        <v>0</v>
      </c>
      <c r="S3995" s="6">
        <f>IFERROR(Table1[[#This Row],[pledged]]/Table1[[#This Row],[backers_count]],0)</f>
        <v>0</v>
      </c>
      <c r="T3995" s="5" t="s">
        <v>8333</v>
      </c>
      <c r="U3995" s="5" t="s">
        <v>8335</v>
      </c>
    </row>
    <row r="3996" spans="1:21" ht="30" x14ac:dyDescent="0.2">
      <c r="A3996">
        <v>1982</v>
      </c>
      <c r="B3996" s="3" t="s">
        <v>1983</v>
      </c>
      <c r="C3996" s="3" t="s">
        <v>6092</v>
      </c>
      <c r="D3996">
        <v>180000</v>
      </c>
      <c r="E3996">
        <v>0</v>
      </c>
      <c r="F3996" t="s">
        <v>8221</v>
      </c>
      <c r="G3996" t="s">
        <v>8231</v>
      </c>
      <c r="H3996" t="s">
        <v>8252</v>
      </c>
      <c r="I3996">
        <v>1480863887</v>
      </c>
      <c r="J3996" s="14" t="str">
        <f>TEXT(((Table1[[#This Row],[deadline]]/60/60)/24)+DATE(1970,1,1),"mmm")</f>
        <v>Dec</v>
      </c>
      <c r="K3996" s="14" t="str">
        <f>TEXT(((Table1[[#This Row],[deadline]]/60/60)/24)+DATE(1970,1,1),"yyyy")</f>
        <v>2016</v>
      </c>
      <c r="L3996">
        <v>1478268287</v>
      </c>
      <c r="M3996">
        <f>((Table1[[#This Row],[launched_at]]/60/60)/24)+DATE(1970,1,1)+(-5/24)</f>
        <v>42678.378321759257</v>
      </c>
      <c r="N3996" t="b">
        <v>0</v>
      </c>
      <c r="O3996">
        <v>0</v>
      </c>
      <c r="P3996" t="b">
        <v>0</v>
      </c>
      <c r="Q3996" t="s">
        <v>8296</v>
      </c>
      <c r="R3996" s="5">
        <f>Table1[[#This Row],[pledged]]/D3996</f>
        <v>0</v>
      </c>
      <c r="S3996" s="6">
        <f>IFERROR(Table1[[#This Row],[pledged]]/Table1[[#This Row],[backers_count]],0)</f>
        <v>0</v>
      </c>
      <c r="T3996" s="5" t="s">
        <v>8338</v>
      </c>
      <c r="U3996" s="5" t="s">
        <v>8350</v>
      </c>
    </row>
    <row r="3997" spans="1:21" ht="45" x14ac:dyDescent="0.2">
      <c r="A3997">
        <v>1993</v>
      </c>
      <c r="B3997" s="3" t="s">
        <v>1994</v>
      </c>
      <c r="C3997" s="3" t="s">
        <v>6103</v>
      </c>
      <c r="D3997">
        <v>2000</v>
      </c>
      <c r="E3997">
        <v>0</v>
      </c>
      <c r="F3997" t="s">
        <v>8221</v>
      </c>
      <c r="G3997" t="s">
        <v>8225</v>
      </c>
      <c r="H3997" t="s">
        <v>8247</v>
      </c>
      <c r="I3997">
        <v>1450706837</v>
      </c>
      <c r="J3997" s="14" t="str">
        <f>TEXT(((Table1[[#This Row],[deadline]]/60/60)/24)+DATE(1970,1,1),"mmm")</f>
        <v>Dec</v>
      </c>
      <c r="K3997" s="14" t="str">
        <f>TEXT(((Table1[[#This Row],[deadline]]/60/60)/24)+DATE(1970,1,1),"yyyy")</f>
        <v>2015</v>
      </c>
      <c r="L3997">
        <v>1448114837</v>
      </c>
      <c r="M3997">
        <f>((Table1[[#This Row],[launched_at]]/60/60)/24)+DATE(1970,1,1)+(-5/24)</f>
        <v>42329.380057870374</v>
      </c>
      <c r="N3997" t="b">
        <v>0</v>
      </c>
      <c r="O3997">
        <v>0</v>
      </c>
      <c r="P3997" t="b">
        <v>0</v>
      </c>
      <c r="Q3997" t="s">
        <v>8296</v>
      </c>
      <c r="R3997" s="5">
        <f>Table1[[#This Row],[pledged]]/D3997</f>
        <v>0</v>
      </c>
      <c r="S3997" s="6">
        <f>IFERROR(Table1[[#This Row],[pledged]]/Table1[[#This Row],[backers_count]],0)</f>
        <v>0</v>
      </c>
      <c r="T3997" s="5" t="s">
        <v>8338</v>
      </c>
      <c r="U3997" s="5" t="s">
        <v>8350</v>
      </c>
    </row>
    <row r="3998" spans="1:21" ht="45" x14ac:dyDescent="0.2">
      <c r="A3998">
        <v>1994</v>
      </c>
      <c r="B3998" s="3" t="s">
        <v>1995</v>
      </c>
      <c r="C3998" s="3" t="s">
        <v>6104</v>
      </c>
      <c r="D3998">
        <v>3200</v>
      </c>
      <c r="E3998">
        <v>0</v>
      </c>
      <c r="F3998" t="s">
        <v>8221</v>
      </c>
      <c r="G3998" t="s">
        <v>8224</v>
      </c>
      <c r="H3998" t="s">
        <v>8246</v>
      </c>
      <c r="I3998">
        <v>1481072942</v>
      </c>
      <c r="J3998" s="14" t="str">
        <f>TEXT(((Table1[[#This Row],[deadline]]/60/60)/24)+DATE(1970,1,1),"mmm")</f>
        <v>Dec</v>
      </c>
      <c r="K3998" s="14" t="str">
        <f>TEXT(((Table1[[#This Row],[deadline]]/60/60)/24)+DATE(1970,1,1),"yyyy")</f>
        <v>2016</v>
      </c>
      <c r="L3998">
        <v>1475885342</v>
      </c>
      <c r="M3998">
        <f>((Table1[[#This Row],[launched_at]]/60/60)/24)+DATE(1970,1,1)+(-5/24)</f>
        <v>42650.797939814809</v>
      </c>
      <c r="N3998" t="b">
        <v>0</v>
      </c>
      <c r="O3998">
        <v>0</v>
      </c>
      <c r="P3998" t="b">
        <v>0</v>
      </c>
      <c r="Q3998" t="s">
        <v>8296</v>
      </c>
      <c r="R3998" s="5">
        <f>Table1[[#This Row],[pledged]]/D3998</f>
        <v>0</v>
      </c>
      <c r="S3998" s="6">
        <f>IFERROR(Table1[[#This Row],[pledged]]/Table1[[#This Row],[backers_count]],0)</f>
        <v>0</v>
      </c>
      <c r="T3998" s="5" t="s">
        <v>8338</v>
      </c>
      <c r="U3998" s="5" t="s">
        <v>8350</v>
      </c>
    </row>
    <row r="3999" spans="1:21" ht="45" x14ac:dyDescent="0.2">
      <c r="A3999">
        <v>1996</v>
      </c>
      <c r="B3999" s="3" t="s">
        <v>1997</v>
      </c>
      <c r="C3999" s="3" t="s">
        <v>6106</v>
      </c>
      <c r="D3999">
        <v>133800</v>
      </c>
      <c r="E3999">
        <v>0</v>
      </c>
      <c r="F3999" t="s">
        <v>8221</v>
      </c>
      <c r="G3999" t="s">
        <v>8224</v>
      </c>
      <c r="H3999" t="s">
        <v>8246</v>
      </c>
      <c r="I3999">
        <v>1405021211</v>
      </c>
      <c r="J3999" s="14" t="str">
        <f>TEXT(((Table1[[#This Row],[deadline]]/60/60)/24)+DATE(1970,1,1),"mmm")</f>
        <v>Jul</v>
      </c>
      <c r="K3999" s="14" t="str">
        <f>TEXT(((Table1[[#This Row],[deadline]]/60/60)/24)+DATE(1970,1,1),"yyyy")</f>
        <v>2014</v>
      </c>
      <c r="L3999">
        <v>1402429211</v>
      </c>
      <c r="M3999">
        <f>((Table1[[#This Row],[launched_at]]/60/60)/24)+DATE(1970,1,1)+(-5/24)</f>
        <v>41800.611238425925</v>
      </c>
      <c r="N3999" t="b">
        <v>0</v>
      </c>
      <c r="O3999">
        <v>0</v>
      </c>
      <c r="P3999" t="b">
        <v>0</v>
      </c>
      <c r="Q3999" t="s">
        <v>8296</v>
      </c>
      <c r="R3999" s="5">
        <f>Table1[[#This Row],[pledged]]/D3999</f>
        <v>0</v>
      </c>
      <c r="S3999" s="6">
        <f>IFERROR(Table1[[#This Row],[pledged]]/Table1[[#This Row],[backers_count]],0)</f>
        <v>0</v>
      </c>
      <c r="T3999" s="5" t="s">
        <v>8338</v>
      </c>
      <c r="U3999" s="5" t="s">
        <v>8350</v>
      </c>
    </row>
    <row r="4000" spans="1:21" ht="45" x14ac:dyDescent="0.2">
      <c r="A4000">
        <v>1997</v>
      </c>
      <c r="B4000" s="3" t="s">
        <v>1998</v>
      </c>
      <c r="C4000" s="3" t="s">
        <v>6107</v>
      </c>
      <c r="D4000">
        <v>6500</v>
      </c>
      <c r="E4000">
        <v>0</v>
      </c>
      <c r="F4000" t="s">
        <v>8221</v>
      </c>
      <c r="G4000" t="s">
        <v>8224</v>
      </c>
      <c r="H4000" t="s">
        <v>8246</v>
      </c>
      <c r="I4000">
        <v>1409091612</v>
      </c>
      <c r="J4000" s="14" t="str">
        <f>TEXT(((Table1[[#This Row],[deadline]]/60/60)/24)+DATE(1970,1,1),"mmm")</f>
        <v>Aug</v>
      </c>
      <c r="K4000" s="14" t="str">
        <f>TEXT(((Table1[[#This Row],[deadline]]/60/60)/24)+DATE(1970,1,1),"yyyy")</f>
        <v>2014</v>
      </c>
      <c r="L4000">
        <v>1406499612</v>
      </c>
      <c r="M4000">
        <f>((Table1[[#This Row],[launched_at]]/60/60)/24)+DATE(1970,1,1)+(-5/24)</f>
        <v>41847.722361111111</v>
      </c>
      <c r="N4000" t="b">
        <v>0</v>
      </c>
      <c r="O4000">
        <v>0</v>
      </c>
      <c r="P4000" t="b">
        <v>0</v>
      </c>
      <c r="Q4000" t="s">
        <v>8296</v>
      </c>
      <c r="R4000" s="5">
        <f>Table1[[#This Row],[pledged]]/D4000</f>
        <v>0</v>
      </c>
      <c r="S4000" s="6">
        <f>IFERROR(Table1[[#This Row],[pledged]]/Table1[[#This Row],[backers_count]],0)</f>
        <v>0</v>
      </c>
      <c r="T4000" s="5" t="s">
        <v>8338</v>
      </c>
      <c r="U4000" s="5" t="s">
        <v>8350</v>
      </c>
    </row>
    <row r="4001" spans="1:21" ht="45" x14ac:dyDescent="0.2">
      <c r="A4001">
        <v>2141</v>
      </c>
      <c r="B4001" s="3" t="s">
        <v>2142</v>
      </c>
      <c r="C4001" s="3" t="s">
        <v>6251</v>
      </c>
      <c r="D4001">
        <v>15000</v>
      </c>
      <c r="E4001">
        <v>0</v>
      </c>
      <c r="F4001" t="s">
        <v>8221</v>
      </c>
      <c r="G4001" t="s">
        <v>8224</v>
      </c>
      <c r="H4001" t="s">
        <v>8246</v>
      </c>
      <c r="I4001">
        <v>1415947159</v>
      </c>
      <c r="J4001" s="14" t="str">
        <f>TEXT(((Table1[[#This Row],[deadline]]/60/60)/24)+DATE(1970,1,1),"mmm")</f>
        <v>Nov</v>
      </c>
      <c r="K4001" s="14" t="str">
        <f>TEXT(((Table1[[#This Row],[deadline]]/60/60)/24)+DATE(1970,1,1),"yyyy")</f>
        <v>2014</v>
      </c>
      <c r="L4001">
        <v>1413351559</v>
      </c>
      <c r="M4001">
        <f>((Table1[[#This Row],[launched_at]]/60/60)/24)+DATE(1970,1,1)+(-5/24)</f>
        <v>41927.027303240735</v>
      </c>
      <c r="N4001" t="b">
        <v>0</v>
      </c>
      <c r="O4001">
        <v>0</v>
      </c>
      <c r="P4001" t="b">
        <v>0</v>
      </c>
      <c r="Q4001" t="s">
        <v>8282</v>
      </c>
      <c r="R4001" s="5">
        <f>Table1[[#This Row],[pledged]]/D4001</f>
        <v>0</v>
      </c>
      <c r="S4001" s="6">
        <f>IFERROR(Table1[[#This Row],[pledged]]/Table1[[#This Row],[backers_count]],0)</f>
        <v>0</v>
      </c>
      <c r="T4001" s="5" t="s">
        <v>8333</v>
      </c>
      <c r="U4001" s="5" t="s">
        <v>8334</v>
      </c>
    </row>
    <row r="4002" spans="1:21" ht="45" x14ac:dyDescent="0.2">
      <c r="A4002">
        <v>2149</v>
      </c>
      <c r="B4002" s="3" t="s">
        <v>2150</v>
      </c>
      <c r="C4002" s="3" t="s">
        <v>6259</v>
      </c>
      <c r="D4002">
        <v>2000</v>
      </c>
      <c r="E4002">
        <v>0</v>
      </c>
      <c r="F4002" t="s">
        <v>8221</v>
      </c>
      <c r="G4002" t="s">
        <v>8224</v>
      </c>
      <c r="H4002" t="s">
        <v>8246</v>
      </c>
      <c r="I4002">
        <v>1280534400</v>
      </c>
      <c r="J4002" s="14" t="str">
        <f>TEXT(((Table1[[#This Row],[deadline]]/60/60)/24)+DATE(1970,1,1),"mmm")</f>
        <v>Jul</v>
      </c>
      <c r="K4002" s="14" t="str">
        <f>TEXT(((Table1[[#This Row],[deadline]]/60/60)/24)+DATE(1970,1,1),"yyyy")</f>
        <v>2010</v>
      </c>
      <c r="L4002">
        <v>1277512556</v>
      </c>
      <c r="M4002">
        <f>((Table1[[#This Row],[launched_at]]/60/60)/24)+DATE(1970,1,1)+(-5/24)</f>
        <v>40354.816620370366</v>
      </c>
      <c r="N4002" t="b">
        <v>0</v>
      </c>
      <c r="O4002">
        <v>0</v>
      </c>
      <c r="P4002" t="b">
        <v>0</v>
      </c>
      <c r="Q4002" t="s">
        <v>8282</v>
      </c>
      <c r="R4002" s="5">
        <f>Table1[[#This Row],[pledged]]/D4002</f>
        <v>0</v>
      </c>
      <c r="S4002" s="6">
        <f>IFERROR(Table1[[#This Row],[pledged]]/Table1[[#This Row],[backers_count]],0)</f>
        <v>0</v>
      </c>
      <c r="T4002" s="5" t="s">
        <v>8333</v>
      </c>
      <c r="U4002" s="5" t="s">
        <v>8334</v>
      </c>
    </row>
    <row r="4003" spans="1:21" ht="45" x14ac:dyDescent="0.2">
      <c r="A4003">
        <v>2404</v>
      </c>
      <c r="B4003" s="3" t="s">
        <v>2405</v>
      </c>
      <c r="C4003" s="3" t="s">
        <v>6514</v>
      </c>
      <c r="D4003">
        <v>15000</v>
      </c>
      <c r="E4003">
        <v>0</v>
      </c>
      <c r="F4003" t="s">
        <v>8221</v>
      </c>
      <c r="G4003" t="s">
        <v>8224</v>
      </c>
      <c r="H4003" t="s">
        <v>8246</v>
      </c>
      <c r="I4003">
        <v>1451782607</v>
      </c>
      <c r="J4003" s="14" t="str">
        <f>TEXT(((Table1[[#This Row],[deadline]]/60/60)/24)+DATE(1970,1,1),"mmm")</f>
        <v>Jan</v>
      </c>
      <c r="K4003" s="14" t="str">
        <f>TEXT(((Table1[[#This Row],[deadline]]/60/60)/24)+DATE(1970,1,1),"yyyy")</f>
        <v>2016</v>
      </c>
      <c r="L4003">
        <v>1449190607</v>
      </c>
      <c r="M4003">
        <f>((Table1[[#This Row],[launched_at]]/60/60)/24)+DATE(1970,1,1)+(-5/24)</f>
        <v>42341.831099537034</v>
      </c>
      <c r="N4003" t="b">
        <v>0</v>
      </c>
      <c r="O4003">
        <v>0</v>
      </c>
      <c r="P4003" t="b">
        <v>0</v>
      </c>
      <c r="Q4003" t="s">
        <v>8284</v>
      </c>
      <c r="R4003" s="5">
        <f>Table1[[#This Row],[pledged]]/D4003</f>
        <v>0</v>
      </c>
      <c r="S4003" s="6">
        <f>IFERROR(Table1[[#This Row],[pledged]]/Table1[[#This Row],[backers_count]],0)</f>
        <v>0</v>
      </c>
      <c r="T4003" s="5" t="s">
        <v>8336</v>
      </c>
      <c r="U4003" s="5" t="s">
        <v>8337</v>
      </c>
    </row>
    <row r="4004" spans="1:21" ht="60" x14ac:dyDescent="0.2">
      <c r="A4004">
        <v>2410</v>
      </c>
      <c r="B4004" s="3" t="s">
        <v>2411</v>
      </c>
      <c r="C4004" s="3" t="s">
        <v>6520</v>
      </c>
      <c r="D4004">
        <v>15000</v>
      </c>
      <c r="E4004">
        <v>0</v>
      </c>
      <c r="F4004" t="s">
        <v>8221</v>
      </c>
      <c r="G4004" t="s">
        <v>8226</v>
      </c>
      <c r="H4004" t="s">
        <v>8248</v>
      </c>
      <c r="I4004">
        <v>1441619275</v>
      </c>
      <c r="J4004" s="14" t="str">
        <f>TEXT(((Table1[[#This Row],[deadline]]/60/60)/24)+DATE(1970,1,1),"mmm")</f>
        <v>Sep</v>
      </c>
      <c r="K4004" s="14" t="str">
        <f>TEXT(((Table1[[#This Row],[deadline]]/60/60)/24)+DATE(1970,1,1),"yyyy")</f>
        <v>2015</v>
      </c>
      <c r="L4004">
        <v>1439027275</v>
      </c>
      <c r="M4004">
        <f>((Table1[[#This Row],[launched_at]]/60/60)/24)+DATE(1970,1,1)+(-5/24)</f>
        <v>42224.199942129628</v>
      </c>
      <c r="N4004" t="b">
        <v>0</v>
      </c>
      <c r="O4004">
        <v>0</v>
      </c>
      <c r="P4004" t="b">
        <v>0</v>
      </c>
      <c r="Q4004" t="s">
        <v>8284</v>
      </c>
      <c r="R4004" s="5">
        <f>Table1[[#This Row],[pledged]]/D4004</f>
        <v>0</v>
      </c>
      <c r="S4004" s="6">
        <f>IFERROR(Table1[[#This Row],[pledged]]/Table1[[#This Row],[backers_count]],0)</f>
        <v>0</v>
      </c>
      <c r="T4004" s="5" t="s">
        <v>8336</v>
      </c>
      <c r="U4004" s="5" t="s">
        <v>8337</v>
      </c>
    </row>
    <row r="4005" spans="1:21" ht="45" x14ac:dyDescent="0.2">
      <c r="A4005">
        <v>2412</v>
      </c>
      <c r="B4005" s="3" t="s">
        <v>2413</v>
      </c>
      <c r="C4005" s="3" t="s">
        <v>6522</v>
      </c>
      <c r="D4005">
        <v>8000</v>
      </c>
      <c r="E4005">
        <v>0</v>
      </c>
      <c r="F4005" t="s">
        <v>8221</v>
      </c>
      <c r="G4005" t="s">
        <v>8230</v>
      </c>
      <c r="H4005" t="s">
        <v>8249</v>
      </c>
      <c r="I4005">
        <v>1480185673</v>
      </c>
      <c r="J4005" s="14" t="str">
        <f>TEXT(((Table1[[#This Row],[deadline]]/60/60)/24)+DATE(1970,1,1),"mmm")</f>
        <v>Nov</v>
      </c>
      <c r="K4005" s="14" t="str">
        <f>TEXT(((Table1[[#This Row],[deadline]]/60/60)/24)+DATE(1970,1,1),"yyyy")</f>
        <v>2016</v>
      </c>
      <c r="L4005">
        <v>1476294073</v>
      </c>
      <c r="M4005">
        <f>((Table1[[#This Row],[launched_at]]/60/60)/24)+DATE(1970,1,1)+(-5/24)</f>
        <v>42655.528622685182</v>
      </c>
      <c r="N4005" t="b">
        <v>0</v>
      </c>
      <c r="O4005">
        <v>0</v>
      </c>
      <c r="P4005" t="b">
        <v>0</v>
      </c>
      <c r="Q4005" t="s">
        <v>8284</v>
      </c>
      <c r="R4005" s="5">
        <f>Table1[[#This Row],[pledged]]/D4005</f>
        <v>0</v>
      </c>
      <c r="S4005" s="6">
        <f>IFERROR(Table1[[#This Row],[pledged]]/Table1[[#This Row],[backers_count]],0)</f>
        <v>0</v>
      </c>
      <c r="T4005" s="5" t="s">
        <v>8336</v>
      </c>
      <c r="U4005" s="5" t="s">
        <v>8337</v>
      </c>
    </row>
    <row r="4006" spans="1:21" ht="45" x14ac:dyDescent="0.2">
      <c r="A4006">
        <v>2417</v>
      </c>
      <c r="B4006" s="3" t="s">
        <v>2418</v>
      </c>
      <c r="C4006" s="3" t="s">
        <v>6527</v>
      </c>
      <c r="D4006">
        <v>1000</v>
      </c>
      <c r="E4006">
        <v>0</v>
      </c>
      <c r="F4006" t="s">
        <v>8221</v>
      </c>
      <c r="G4006" t="s">
        <v>8224</v>
      </c>
      <c r="H4006" t="s">
        <v>8246</v>
      </c>
      <c r="I4006">
        <v>1407705187</v>
      </c>
      <c r="J4006" s="14" t="str">
        <f>TEXT(((Table1[[#This Row],[deadline]]/60/60)/24)+DATE(1970,1,1),"mmm")</f>
        <v>Aug</v>
      </c>
      <c r="K4006" s="14" t="str">
        <f>TEXT(((Table1[[#This Row],[deadline]]/60/60)/24)+DATE(1970,1,1),"yyyy")</f>
        <v>2014</v>
      </c>
      <c r="L4006">
        <v>1405113187</v>
      </c>
      <c r="M4006">
        <f>((Table1[[#This Row],[launched_at]]/60/60)/24)+DATE(1970,1,1)+(-5/24)</f>
        <v>41831.675775462958</v>
      </c>
      <c r="N4006" t="b">
        <v>0</v>
      </c>
      <c r="O4006">
        <v>0</v>
      </c>
      <c r="P4006" t="b">
        <v>0</v>
      </c>
      <c r="Q4006" t="s">
        <v>8284</v>
      </c>
      <c r="R4006" s="5">
        <f>Table1[[#This Row],[pledged]]/D4006</f>
        <v>0</v>
      </c>
      <c r="S4006" s="6">
        <f>IFERROR(Table1[[#This Row],[pledged]]/Table1[[#This Row],[backers_count]],0)</f>
        <v>0</v>
      </c>
      <c r="T4006" s="5" t="s">
        <v>8336</v>
      </c>
      <c r="U4006" s="5" t="s">
        <v>8337</v>
      </c>
    </row>
    <row r="4007" spans="1:21" ht="45" x14ac:dyDescent="0.2">
      <c r="A4007">
        <v>2419</v>
      </c>
      <c r="B4007" s="3" t="s">
        <v>2420</v>
      </c>
      <c r="C4007" s="3" t="s">
        <v>6529</v>
      </c>
      <c r="D4007">
        <v>3000</v>
      </c>
      <c r="E4007">
        <v>0</v>
      </c>
      <c r="F4007" t="s">
        <v>8221</v>
      </c>
      <c r="G4007" t="s">
        <v>8224</v>
      </c>
      <c r="H4007" t="s">
        <v>8246</v>
      </c>
      <c r="I4007">
        <v>1424281389</v>
      </c>
      <c r="J4007" s="14" t="str">
        <f>TEXT(((Table1[[#This Row],[deadline]]/60/60)/24)+DATE(1970,1,1),"mmm")</f>
        <v>Feb</v>
      </c>
      <c r="K4007" s="14" t="str">
        <f>TEXT(((Table1[[#This Row],[deadline]]/60/60)/24)+DATE(1970,1,1),"yyyy")</f>
        <v>2015</v>
      </c>
      <c r="L4007">
        <v>1419097389</v>
      </c>
      <c r="M4007">
        <f>((Table1[[#This Row],[launched_at]]/60/60)/24)+DATE(1970,1,1)+(-5/24)</f>
        <v>41993.529965277768</v>
      </c>
      <c r="N4007" t="b">
        <v>0</v>
      </c>
      <c r="O4007">
        <v>0</v>
      </c>
      <c r="P4007" t="b">
        <v>0</v>
      </c>
      <c r="Q4007" t="s">
        <v>8284</v>
      </c>
      <c r="R4007" s="5">
        <f>Table1[[#This Row],[pledged]]/D4007</f>
        <v>0</v>
      </c>
      <c r="S4007" s="6">
        <f>IFERROR(Table1[[#This Row],[pledged]]/Table1[[#This Row],[backers_count]],0)</f>
        <v>0</v>
      </c>
      <c r="T4007" s="5" t="s">
        <v>8336</v>
      </c>
      <c r="U4007" s="5" t="s">
        <v>8337</v>
      </c>
    </row>
    <row r="4008" spans="1:21" ht="45" x14ac:dyDescent="0.2">
      <c r="A4008">
        <v>2426</v>
      </c>
      <c r="B4008" s="3" t="s">
        <v>2427</v>
      </c>
      <c r="C4008" s="3" t="s">
        <v>6536</v>
      </c>
      <c r="D4008">
        <v>20000</v>
      </c>
      <c r="E4008">
        <v>0</v>
      </c>
      <c r="F4008" t="s">
        <v>8221</v>
      </c>
      <c r="G4008" t="s">
        <v>8224</v>
      </c>
      <c r="H4008" t="s">
        <v>8246</v>
      </c>
      <c r="I4008">
        <v>1439006692</v>
      </c>
      <c r="J4008" s="14" t="str">
        <f>TEXT(((Table1[[#This Row],[deadline]]/60/60)/24)+DATE(1970,1,1),"mmm")</f>
        <v>Aug</v>
      </c>
      <c r="K4008" s="14" t="str">
        <f>TEXT(((Table1[[#This Row],[deadline]]/60/60)/24)+DATE(1970,1,1),"yyyy")</f>
        <v>2015</v>
      </c>
      <c r="L4008">
        <v>1433822692</v>
      </c>
      <c r="M4008">
        <f>((Table1[[#This Row],[launched_at]]/60/60)/24)+DATE(1970,1,1)+(-5/24)</f>
        <v>42163.961712962955</v>
      </c>
      <c r="N4008" t="b">
        <v>0</v>
      </c>
      <c r="O4008">
        <v>0</v>
      </c>
      <c r="P4008" t="b">
        <v>0</v>
      </c>
      <c r="Q4008" t="s">
        <v>8284</v>
      </c>
      <c r="R4008" s="5">
        <f>Table1[[#This Row],[pledged]]/D4008</f>
        <v>0</v>
      </c>
      <c r="S4008" s="6">
        <f>IFERROR(Table1[[#This Row],[pledged]]/Table1[[#This Row],[backers_count]],0)</f>
        <v>0</v>
      </c>
      <c r="T4008" s="5" t="s">
        <v>8336</v>
      </c>
      <c r="U4008" s="5" t="s">
        <v>8337</v>
      </c>
    </row>
    <row r="4009" spans="1:21" ht="45" x14ac:dyDescent="0.2">
      <c r="A4009">
        <v>2433</v>
      </c>
      <c r="B4009" s="3" t="s">
        <v>2434</v>
      </c>
      <c r="C4009" s="3" t="s">
        <v>6543</v>
      </c>
      <c r="D4009">
        <v>10000</v>
      </c>
      <c r="E4009">
        <v>0</v>
      </c>
      <c r="F4009" t="s">
        <v>8221</v>
      </c>
      <c r="G4009" t="s">
        <v>8224</v>
      </c>
      <c r="H4009" t="s">
        <v>8246</v>
      </c>
      <c r="I4009">
        <v>1456608943</v>
      </c>
      <c r="J4009" s="14" t="str">
        <f>TEXT(((Table1[[#This Row],[deadline]]/60/60)/24)+DATE(1970,1,1),"mmm")</f>
        <v>Feb</v>
      </c>
      <c r="K4009" s="14" t="str">
        <f>TEXT(((Table1[[#This Row],[deadline]]/60/60)/24)+DATE(1970,1,1),"yyyy")</f>
        <v>2016</v>
      </c>
      <c r="L4009">
        <v>1454016943</v>
      </c>
      <c r="M4009">
        <f>((Table1[[#This Row],[launched_at]]/60/60)/24)+DATE(1970,1,1)+(-5/24)</f>
        <v>42397.691469907404</v>
      </c>
      <c r="N4009" t="b">
        <v>0</v>
      </c>
      <c r="O4009">
        <v>0</v>
      </c>
      <c r="P4009" t="b">
        <v>0</v>
      </c>
      <c r="Q4009" t="s">
        <v>8284</v>
      </c>
      <c r="R4009" s="5">
        <f>Table1[[#This Row],[pledged]]/D4009</f>
        <v>0</v>
      </c>
      <c r="S4009" s="6">
        <f>IFERROR(Table1[[#This Row],[pledged]]/Table1[[#This Row],[backers_count]],0)</f>
        <v>0</v>
      </c>
      <c r="T4009" s="5" t="s">
        <v>8336</v>
      </c>
      <c r="U4009" s="5" t="s">
        <v>8337</v>
      </c>
    </row>
    <row r="4010" spans="1:21" ht="45" x14ac:dyDescent="0.2">
      <c r="A4010">
        <v>2437</v>
      </c>
      <c r="B4010" s="3" t="s">
        <v>2438</v>
      </c>
      <c r="C4010" s="3" t="s">
        <v>6547</v>
      </c>
      <c r="D4010">
        <v>8000</v>
      </c>
      <c r="E4010">
        <v>0</v>
      </c>
      <c r="F4010" t="s">
        <v>8221</v>
      </c>
      <c r="G4010" t="s">
        <v>8224</v>
      </c>
      <c r="H4010" t="s">
        <v>8246</v>
      </c>
      <c r="I4010">
        <v>1426615200</v>
      </c>
      <c r="J4010" s="14" t="str">
        <f>TEXT(((Table1[[#This Row],[deadline]]/60/60)/24)+DATE(1970,1,1),"mmm")</f>
        <v>Mar</v>
      </c>
      <c r="K4010" s="14" t="str">
        <f>TEXT(((Table1[[#This Row],[deadline]]/60/60)/24)+DATE(1970,1,1),"yyyy")</f>
        <v>2015</v>
      </c>
      <c r="L4010">
        <v>1422400188</v>
      </c>
      <c r="M4010">
        <f>((Table1[[#This Row],[launched_at]]/60/60)/24)+DATE(1970,1,1)+(-5/24)</f>
        <v>42031.756805555553</v>
      </c>
      <c r="N4010" t="b">
        <v>0</v>
      </c>
      <c r="O4010">
        <v>0</v>
      </c>
      <c r="P4010" t="b">
        <v>0</v>
      </c>
      <c r="Q4010" t="s">
        <v>8284</v>
      </c>
      <c r="R4010" s="5">
        <f>Table1[[#This Row],[pledged]]/D4010</f>
        <v>0</v>
      </c>
      <c r="S4010" s="6">
        <f>IFERROR(Table1[[#This Row],[pledged]]/Table1[[#This Row],[backers_count]],0)</f>
        <v>0</v>
      </c>
      <c r="T4010" s="5" t="s">
        <v>8336</v>
      </c>
      <c r="U4010" s="5" t="s">
        <v>8337</v>
      </c>
    </row>
    <row r="4011" spans="1:21" ht="45" x14ac:dyDescent="0.2">
      <c r="A4011">
        <v>2439</v>
      </c>
      <c r="B4011" s="3" t="s">
        <v>2440</v>
      </c>
      <c r="C4011" s="3" t="s">
        <v>6549</v>
      </c>
      <c r="D4011">
        <v>10000</v>
      </c>
      <c r="E4011">
        <v>0</v>
      </c>
      <c r="F4011" t="s">
        <v>8221</v>
      </c>
      <c r="G4011" t="s">
        <v>8224</v>
      </c>
      <c r="H4011" t="s">
        <v>8246</v>
      </c>
      <c r="I4011">
        <v>1445197129</v>
      </c>
      <c r="J4011" s="14" t="str">
        <f>TEXT(((Table1[[#This Row],[deadline]]/60/60)/24)+DATE(1970,1,1),"mmm")</f>
        <v>Oct</v>
      </c>
      <c r="K4011" s="14" t="str">
        <f>TEXT(((Table1[[#This Row],[deadline]]/60/60)/24)+DATE(1970,1,1),"yyyy")</f>
        <v>2015</v>
      </c>
      <c r="L4011">
        <v>1442605129</v>
      </c>
      <c r="M4011">
        <f>((Table1[[#This Row],[launched_at]]/60/60)/24)+DATE(1970,1,1)+(-5/24)</f>
        <v>42265.610289351847</v>
      </c>
      <c r="N4011" t="b">
        <v>0</v>
      </c>
      <c r="O4011">
        <v>0</v>
      </c>
      <c r="P4011" t="b">
        <v>0</v>
      </c>
      <c r="Q4011" t="s">
        <v>8284</v>
      </c>
      <c r="R4011" s="5">
        <f>Table1[[#This Row],[pledged]]/D4011</f>
        <v>0</v>
      </c>
      <c r="S4011" s="6">
        <f>IFERROR(Table1[[#This Row],[pledged]]/Table1[[#This Row],[backers_count]],0)</f>
        <v>0</v>
      </c>
      <c r="T4011" s="5" t="s">
        <v>8336</v>
      </c>
      <c r="U4011" s="5" t="s">
        <v>8337</v>
      </c>
    </row>
    <row r="4012" spans="1:21" ht="45" x14ac:dyDescent="0.2">
      <c r="A4012">
        <v>2503</v>
      </c>
      <c r="B4012" s="3" t="s">
        <v>2503</v>
      </c>
      <c r="C4012" s="3" t="s">
        <v>6613</v>
      </c>
      <c r="D4012">
        <v>10000</v>
      </c>
      <c r="E4012">
        <v>0</v>
      </c>
      <c r="F4012" t="s">
        <v>8221</v>
      </c>
      <c r="G4012" t="s">
        <v>8224</v>
      </c>
      <c r="H4012" t="s">
        <v>8246</v>
      </c>
      <c r="I4012">
        <v>1465333560</v>
      </c>
      <c r="J4012" s="14" t="str">
        <f>TEXT(((Table1[[#This Row],[deadline]]/60/60)/24)+DATE(1970,1,1),"mmm")</f>
        <v>Jun</v>
      </c>
      <c r="K4012" s="14" t="str">
        <f>TEXT(((Table1[[#This Row],[deadline]]/60/60)/24)+DATE(1970,1,1),"yyyy")</f>
        <v>2016</v>
      </c>
      <c r="L4012">
        <v>1462743308</v>
      </c>
      <c r="M4012">
        <f>((Table1[[#This Row],[launched_at]]/60/60)/24)+DATE(1970,1,1)+(-5/24)</f>
        <v>42498.691064814811</v>
      </c>
      <c r="N4012" t="b">
        <v>0</v>
      </c>
      <c r="O4012">
        <v>0</v>
      </c>
      <c r="P4012" t="b">
        <v>0</v>
      </c>
      <c r="Q4012" t="s">
        <v>8299</v>
      </c>
      <c r="R4012" s="5">
        <f>Table1[[#This Row],[pledged]]/D4012</f>
        <v>0</v>
      </c>
      <c r="S4012" s="6">
        <f>IFERROR(Table1[[#This Row],[pledged]]/Table1[[#This Row],[backers_count]],0)</f>
        <v>0</v>
      </c>
      <c r="T4012" s="5" t="s">
        <v>8336</v>
      </c>
      <c r="U4012" s="5" t="s">
        <v>8353</v>
      </c>
    </row>
    <row r="4013" spans="1:21" ht="30" x14ac:dyDescent="0.2">
      <c r="A4013">
        <v>2504</v>
      </c>
      <c r="B4013" s="3" t="s">
        <v>2504</v>
      </c>
      <c r="C4013" s="3" t="s">
        <v>6614</v>
      </c>
      <c r="D4013">
        <v>35000</v>
      </c>
      <c r="E4013">
        <v>0</v>
      </c>
      <c r="F4013" t="s">
        <v>8221</v>
      </c>
      <c r="G4013" t="s">
        <v>8224</v>
      </c>
      <c r="H4013" t="s">
        <v>8246</v>
      </c>
      <c r="I4013">
        <v>1416014534</v>
      </c>
      <c r="J4013" s="14" t="str">
        <f>TEXT(((Table1[[#This Row],[deadline]]/60/60)/24)+DATE(1970,1,1),"mmm")</f>
        <v>Nov</v>
      </c>
      <c r="K4013" s="14" t="str">
        <f>TEXT(((Table1[[#This Row],[deadline]]/60/60)/24)+DATE(1970,1,1),"yyyy")</f>
        <v>2014</v>
      </c>
      <c r="L4013">
        <v>1413418934</v>
      </c>
      <c r="M4013">
        <f>((Table1[[#This Row],[launched_at]]/60/60)/24)+DATE(1970,1,1)+(-5/24)</f>
        <v>41927.807106481479</v>
      </c>
      <c r="N4013" t="b">
        <v>0</v>
      </c>
      <c r="O4013">
        <v>0</v>
      </c>
      <c r="P4013" t="b">
        <v>0</v>
      </c>
      <c r="Q4013" t="s">
        <v>8299</v>
      </c>
      <c r="R4013" s="5">
        <f>Table1[[#This Row],[pledged]]/D4013</f>
        <v>0</v>
      </c>
      <c r="S4013" s="6">
        <f>IFERROR(Table1[[#This Row],[pledged]]/Table1[[#This Row],[backers_count]],0)</f>
        <v>0</v>
      </c>
      <c r="T4013" s="5" t="s">
        <v>8336</v>
      </c>
      <c r="U4013" s="5" t="s">
        <v>8353</v>
      </c>
    </row>
    <row r="4014" spans="1:21" ht="60" x14ac:dyDescent="0.2">
      <c r="A4014">
        <v>2505</v>
      </c>
      <c r="B4014" s="3" t="s">
        <v>2505</v>
      </c>
      <c r="C4014" s="3" t="s">
        <v>6615</v>
      </c>
      <c r="D4014">
        <v>7000</v>
      </c>
      <c r="E4014">
        <v>0</v>
      </c>
      <c r="F4014" t="s">
        <v>8221</v>
      </c>
      <c r="G4014" t="s">
        <v>8224</v>
      </c>
      <c r="H4014" t="s">
        <v>8246</v>
      </c>
      <c r="I4014">
        <v>1426292416</v>
      </c>
      <c r="J4014" s="14" t="str">
        <f>TEXT(((Table1[[#This Row],[deadline]]/60/60)/24)+DATE(1970,1,1),"mmm")</f>
        <v>Mar</v>
      </c>
      <c r="K4014" s="14" t="str">
        <f>TEXT(((Table1[[#This Row],[deadline]]/60/60)/24)+DATE(1970,1,1),"yyyy")</f>
        <v>2015</v>
      </c>
      <c r="L4014">
        <v>1423704016</v>
      </c>
      <c r="M4014">
        <f>((Table1[[#This Row],[launched_at]]/60/60)/24)+DATE(1970,1,1)+(-5/24)</f>
        <v>42046.847407407404</v>
      </c>
      <c r="N4014" t="b">
        <v>0</v>
      </c>
      <c r="O4014">
        <v>0</v>
      </c>
      <c r="P4014" t="b">
        <v>0</v>
      </c>
      <c r="Q4014" t="s">
        <v>8299</v>
      </c>
      <c r="R4014" s="5">
        <f>Table1[[#This Row],[pledged]]/D4014</f>
        <v>0</v>
      </c>
      <c r="S4014" s="6">
        <f>IFERROR(Table1[[#This Row],[pledged]]/Table1[[#This Row],[backers_count]],0)</f>
        <v>0</v>
      </c>
      <c r="T4014" s="5" t="s">
        <v>8336</v>
      </c>
      <c r="U4014" s="5" t="s">
        <v>8353</v>
      </c>
    </row>
    <row r="4015" spans="1:21" x14ac:dyDescent="0.2">
      <c r="A4015">
        <v>2507</v>
      </c>
      <c r="B4015" s="3" t="s">
        <v>2507</v>
      </c>
      <c r="C4015" s="3" t="s">
        <v>6617</v>
      </c>
      <c r="D4015">
        <v>42850</v>
      </c>
      <c r="E4015">
        <v>0</v>
      </c>
      <c r="F4015" t="s">
        <v>8221</v>
      </c>
      <c r="G4015" t="s">
        <v>8224</v>
      </c>
      <c r="H4015" t="s">
        <v>8246</v>
      </c>
      <c r="I4015">
        <v>1431308704</v>
      </c>
      <c r="J4015" s="14" t="str">
        <f>TEXT(((Table1[[#This Row],[deadline]]/60/60)/24)+DATE(1970,1,1),"mmm")</f>
        <v>May</v>
      </c>
      <c r="K4015" s="14" t="str">
        <f>TEXT(((Table1[[#This Row],[deadline]]/60/60)/24)+DATE(1970,1,1),"yyyy")</f>
        <v>2015</v>
      </c>
      <c r="L4015">
        <v>1428716704</v>
      </c>
      <c r="M4015">
        <f>((Table1[[#This Row],[launched_at]]/60/60)/24)+DATE(1970,1,1)+(-5/24)</f>
        <v>42104.864629629628</v>
      </c>
      <c r="N4015" t="b">
        <v>0</v>
      </c>
      <c r="O4015">
        <v>0</v>
      </c>
      <c r="P4015" t="b">
        <v>0</v>
      </c>
      <c r="Q4015" t="s">
        <v>8299</v>
      </c>
      <c r="R4015" s="5">
        <f>Table1[[#This Row],[pledged]]/D4015</f>
        <v>0</v>
      </c>
      <c r="S4015" s="6">
        <f>IFERROR(Table1[[#This Row],[pledged]]/Table1[[#This Row],[backers_count]],0)</f>
        <v>0</v>
      </c>
      <c r="T4015" s="5" t="s">
        <v>8336</v>
      </c>
      <c r="U4015" s="5" t="s">
        <v>8353</v>
      </c>
    </row>
    <row r="4016" spans="1:21" ht="45" x14ac:dyDescent="0.2">
      <c r="A4016">
        <v>2508</v>
      </c>
      <c r="B4016" s="3" t="s">
        <v>2508</v>
      </c>
      <c r="C4016" s="3" t="s">
        <v>6618</v>
      </c>
      <c r="D4016">
        <v>20000</v>
      </c>
      <c r="E4016">
        <v>0</v>
      </c>
      <c r="F4016" t="s">
        <v>8221</v>
      </c>
      <c r="G4016" t="s">
        <v>8224</v>
      </c>
      <c r="H4016" t="s">
        <v>8246</v>
      </c>
      <c r="I4016">
        <v>1408056634</v>
      </c>
      <c r="J4016" s="14" t="str">
        <f>TEXT(((Table1[[#This Row],[deadline]]/60/60)/24)+DATE(1970,1,1),"mmm")</f>
        <v>Aug</v>
      </c>
      <c r="K4016" s="14" t="str">
        <f>TEXT(((Table1[[#This Row],[deadline]]/60/60)/24)+DATE(1970,1,1),"yyyy")</f>
        <v>2014</v>
      </c>
      <c r="L4016">
        <v>1405464634</v>
      </c>
      <c r="M4016">
        <f>((Table1[[#This Row],[launched_at]]/60/60)/24)+DATE(1970,1,1)+(-5/24)</f>
        <v>41835.743449074071</v>
      </c>
      <c r="N4016" t="b">
        <v>0</v>
      </c>
      <c r="O4016">
        <v>0</v>
      </c>
      <c r="P4016" t="b">
        <v>0</v>
      </c>
      <c r="Q4016" t="s">
        <v>8299</v>
      </c>
      <c r="R4016" s="5">
        <f>Table1[[#This Row],[pledged]]/D4016</f>
        <v>0</v>
      </c>
      <c r="S4016" s="6">
        <f>IFERROR(Table1[[#This Row],[pledged]]/Table1[[#This Row],[backers_count]],0)</f>
        <v>0</v>
      </c>
      <c r="T4016" s="5" t="s">
        <v>8336</v>
      </c>
      <c r="U4016" s="5" t="s">
        <v>8353</v>
      </c>
    </row>
    <row r="4017" spans="1:21" ht="45" x14ac:dyDescent="0.2">
      <c r="A4017">
        <v>2511</v>
      </c>
      <c r="B4017" s="3" t="s">
        <v>2511</v>
      </c>
      <c r="C4017" s="3" t="s">
        <v>6621</v>
      </c>
      <c r="D4017">
        <v>100000</v>
      </c>
      <c r="E4017">
        <v>0</v>
      </c>
      <c r="F4017" t="s">
        <v>8221</v>
      </c>
      <c r="G4017" t="s">
        <v>8225</v>
      </c>
      <c r="H4017" t="s">
        <v>8247</v>
      </c>
      <c r="I4017">
        <v>1454323413</v>
      </c>
      <c r="J4017" s="14" t="str">
        <f>TEXT(((Table1[[#This Row],[deadline]]/60/60)/24)+DATE(1970,1,1),"mmm")</f>
        <v>Feb</v>
      </c>
      <c r="K4017" s="14" t="str">
        <f>TEXT(((Table1[[#This Row],[deadline]]/60/60)/24)+DATE(1970,1,1),"yyyy")</f>
        <v>2016</v>
      </c>
      <c r="L4017">
        <v>1451731413</v>
      </c>
      <c r="M4017">
        <f>((Table1[[#This Row],[launched_at]]/60/60)/24)+DATE(1970,1,1)+(-5/24)</f>
        <v>42371.238576388881</v>
      </c>
      <c r="N4017" t="b">
        <v>0</v>
      </c>
      <c r="O4017">
        <v>0</v>
      </c>
      <c r="P4017" t="b">
        <v>0</v>
      </c>
      <c r="Q4017" t="s">
        <v>8299</v>
      </c>
      <c r="R4017" s="5">
        <f>Table1[[#This Row],[pledged]]/D4017</f>
        <v>0</v>
      </c>
      <c r="S4017" s="6">
        <f>IFERROR(Table1[[#This Row],[pledged]]/Table1[[#This Row],[backers_count]],0)</f>
        <v>0</v>
      </c>
      <c r="T4017" s="5" t="s">
        <v>8336</v>
      </c>
      <c r="U4017" s="5" t="s">
        <v>8353</v>
      </c>
    </row>
    <row r="4018" spans="1:21" ht="45" x14ac:dyDescent="0.2">
      <c r="A4018">
        <v>2512</v>
      </c>
      <c r="B4018" s="3" t="s">
        <v>2512</v>
      </c>
      <c r="C4018" s="3" t="s">
        <v>6622</v>
      </c>
      <c r="D4018">
        <v>1150</v>
      </c>
      <c r="E4018">
        <v>0</v>
      </c>
      <c r="F4018" t="s">
        <v>8221</v>
      </c>
      <c r="G4018" t="s">
        <v>8224</v>
      </c>
      <c r="H4018" t="s">
        <v>8246</v>
      </c>
      <c r="I4018">
        <v>1418504561</v>
      </c>
      <c r="J4018" s="14" t="str">
        <f>TEXT(((Table1[[#This Row],[deadline]]/60/60)/24)+DATE(1970,1,1),"mmm")</f>
        <v>Dec</v>
      </c>
      <c r="K4018" s="14" t="str">
        <f>TEXT(((Table1[[#This Row],[deadline]]/60/60)/24)+DATE(1970,1,1),"yyyy")</f>
        <v>2014</v>
      </c>
      <c r="L4018">
        <v>1417208561</v>
      </c>
      <c r="M4018">
        <f>((Table1[[#This Row],[launched_at]]/60/60)/24)+DATE(1970,1,1)+(-5/24)</f>
        <v>41971.668530092589</v>
      </c>
      <c r="N4018" t="b">
        <v>0</v>
      </c>
      <c r="O4018">
        <v>0</v>
      </c>
      <c r="P4018" t="b">
        <v>0</v>
      </c>
      <c r="Q4018" t="s">
        <v>8299</v>
      </c>
      <c r="R4018" s="5">
        <f>Table1[[#This Row],[pledged]]/D4018</f>
        <v>0</v>
      </c>
      <c r="S4018" s="6">
        <f>IFERROR(Table1[[#This Row],[pledged]]/Table1[[#This Row],[backers_count]],0)</f>
        <v>0</v>
      </c>
      <c r="T4018" s="5" t="s">
        <v>8336</v>
      </c>
      <c r="U4018" s="5" t="s">
        <v>8353</v>
      </c>
    </row>
    <row r="4019" spans="1:21" ht="45" x14ac:dyDescent="0.2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 s="14" t="str">
        <f>TEXT(((Table1[[#This Row],[deadline]]/60/60)/24)+DATE(1970,1,1),"mmm")</f>
        <v>Feb</v>
      </c>
      <c r="K4019" s="14" t="str">
        <f>TEXT(((Table1[[#This Row],[deadline]]/60/60)/24)+DATE(1970,1,1),"yyyy")</f>
        <v>2017</v>
      </c>
      <c r="L4019">
        <v>1482883789</v>
      </c>
      <c r="M4019">
        <f>((Table1[[#This Row],[launched_at]]/60/60)/24)+DATE(1970,1,1)+(-5/24)</f>
        <v>42731.798483796294</v>
      </c>
      <c r="N4019" t="b">
        <v>0</v>
      </c>
      <c r="O4019">
        <v>0</v>
      </c>
      <c r="P4019" t="b">
        <v>0</v>
      </c>
      <c r="Q4019" t="s">
        <v>8299</v>
      </c>
      <c r="R4019" s="5">
        <f>Table1[[#This Row],[pledged]]/D4019</f>
        <v>0</v>
      </c>
      <c r="S4019" s="6">
        <f>IFERROR(Table1[[#This Row],[pledged]]/Table1[[#This Row],[backers_count]],0)</f>
        <v>0</v>
      </c>
      <c r="T4019" s="5" t="s">
        <v>8336</v>
      </c>
      <c r="U4019" s="5" t="s">
        <v>8353</v>
      </c>
    </row>
    <row r="4020" spans="1:21" ht="45" x14ac:dyDescent="0.2">
      <c r="A4020">
        <v>2516</v>
      </c>
      <c r="B4020" s="3" t="s">
        <v>2516</v>
      </c>
      <c r="C4020" s="3" t="s">
        <v>6626</v>
      </c>
      <c r="D4020">
        <v>22000</v>
      </c>
      <c r="E4020">
        <v>0</v>
      </c>
      <c r="F4020" t="s">
        <v>8221</v>
      </c>
      <c r="G4020" t="s">
        <v>8224</v>
      </c>
      <c r="H4020" t="s">
        <v>8246</v>
      </c>
      <c r="I4020">
        <v>1417279252</v>
      </c>
      <c r="J4020" s="14" t="str">
        <f>TEXT(((Table1[[#This Row],[deadline]]/60/60)/24)+DATE(1970,1,1),"mmm")</f>
        <v>Nov</v>
      </c>
      <c r="K4020" s="14" t="str">
        <f>TEXT(((Table1[[#This Row],[deadline]]/60/60)/24)+DATE(1970,1,1),"yyyy")</f>
        <v>2014</v>
      </c>
      <c r="L4020">
        <v>1414683652</v>
      </c>
      <c r="M4020">
        <f>((Table1[[#This Row],[launched_at]]/60/60)/24)+DATE(1970,1,1)+(-5/24)</f>
        <v>41942.445046296292</v>
      </c>
      <c r="N4020" t="b">
        <v>0</v>
      </c>
      <c r="O4020">
        <v>0</v>
      </c>
      <c r="P4020" t="b">
        <v>0</v>
      </c>
      <c r="Q4020" t="s">
        <v>8299</v>
      </c>
      <c r="R4020" s="5">
        <f>Table1[[#This Row],[pledged]]/D4020</f>
        <v>0</v>
      </c>
      <c r="S4020" s="6">
        <f>IFERROR(Table1[[#This Row],[pledged]]/Table1[[#This Row],[backers_count]],0)</f>
        <v>0</v>
      </c>
      <c r="T4020" s="5" t="s">
        <v>8336</v>
      </c>
      <c r="U4020" s="5" t="s">
        <v>8353</v>
      </c>
    </row>
    <row r="4021" spans="1:21" ht="45" x14ac:dyDescent="0.2">
      <c r="A4021">
        <v>2518</v>
      </c>
      <c r="B4021" s="3" t="s">
        <v>2518</v>
      </c>
      <c r="C4021" s="3" t="s">
        <v>6628</v>
      </c>
      <c r="D4021">
        <v>5000</v>
      </c>
      <c r="E4021">
        <v>0</v>
      </c>
      <c r="F4021" t="s">
        <v>8221</v>
      </c>
      <c r="G4021" t="s">
        <v>8224</v>
      </c>
      <c r="H4021" t="s">
        <v>8246</v>
      </c>
      <c r="I4021">
        <v>1415899228</v>
      </c>
      <c r="J4021" s="14" t="str">
        <f>TEXT(((Table1[[#This Row],[deadline]]/60/60)/24)+DATE(1970,1,1),"mmm")</f>
        <v>Nov</v>
      </c>
      <c r="K4021" s="14" t="str">
        <f>TEXT(((Table1[[#This Row],[deadline]]/60/60)/24)+DATE(1970,1,1),"yyyy")</f>
        <v>2014</v>
      </c>
      <c r="L4021">
        <v>1413303628</v>
      </c>
      <c r="M4021">
        <f>((Table1[[#This Row],[launched_at]]/60/60)/24)+DATE(1970,1,1)+(-5/24)</f>
        <v>41926.472546296296</v>
      </c>
      <c r="N4021" t="b">
        <v>0</v>
      </c>
      <c r="O4021">
        <v>0</v>
      </c>
      <c r="P4021" t="b">
        <v>0</v>
      </c>
      <c r="Q4021" t="s">
        <v>8299</v>
      </c>
      <c r="R4021" s="5">
        <f>Table1[[#This Row],[pledged]]/D4021</f>
        <v>0</v>
      </c>
      <c r="S4021" s="6">
        <f>IFERROR(Table1[[#This Row],[pledged]]/Table1[[#This Row],[backers_count]],0)</f>
        <v>0</v>
      </c>
      <c r="T4021" s="5" t="s">
        <v>8336</v>
      </c>
      <c r="U4021" s="5" t="s">
        <v>8353</v>
      </c>
    </row>
    <row r="4022" spans="1:21" ht="45" x14ac:dyDescent="0.2">
      <c r="A4022">
        <v>2520</v>
      </c>
      <c r="B4022" s="3" t="s">
        <v>2520</v>
      </c>
      <c r="C4022" s="3" t="s">
        <v>6630</v>
      </c>
      <c r="D4022">
        <v>100000</v>
      </c>
      <c r="E4022">
        <v>0</v>
      </c>
      <c r="F4022" t="s">
        <v>8221</v>
      </c>
      <c r="G4022" t="s">
        <v>8224</v>
      </c>
      <c r="H4022" t="s">
        <v>8246</v>
      </c>
      <c r="I4022">
        <v>1476559260</v>
      </c>
      <c r="J4022" s="14" t="str">
        <f>TEXT(((Table1[[#This Row],[deadline]]/60/60)/24)+DATE(1970,1,1),"mmm")</f>
        <v>Oct</v>
      </c>
      <c r="K4022" s="14" t="str">
        <f>TEXT(((Table1[[#This Row],[deadline]]/60/60)/24)+DATE(1970,1,1),"yyyy")</f>
        <v>2016</v>
      </c>
      <c r="L4022">
        <v>1472567085</v>
      </c>
      <c r="M4022">
        <f>((Table1[[#This Row],[launched_at]]/60/60)/24)+DATE(1970,1,1)+(-5/24)</f>
        <v>42612.392187500001</v>
      </c>
      <c r="N4022" t="b">
        <v>0</v>
      </c>
      <c r="O4022">
        <v>0</v>
      </c>
      <c r="P4022" t="b">
        <v>0</v>
      </c>
      <c r="Q4022" t="s">
        <v>8299</v>
      </c>
      <c r="R4022" s="5">
        <f>Table1[[#This Row],[pledged]]/D4022</f>
        <v>0</v>
      </c>
      <c r="S4022" s="6">
        <f>IFERROR(Table1[[#This Row],[pledged]]/Table1[[#This Row],[backers_count]],0)</f>
        <v>0</v>
      </c>
      <c r="T4022" s="5" t="s">
        <v>8336</v>
      </c>
      <c r="U4022" s="5" t="s">
        <v>8353</v>
      </c>
    </row>
    <row r="4023" spans="1:21" ht="30" x14ac:dyDescent="0.2">
      <c r="A4023">
        <v>2584</v>
      </c>
      <c r="B4023" s="3" t="s">
        <v>2584</v>
      </c>
      <c r="C4023" s="3" t="s">
        <v>6694</v>
      </c>
      <c r="D4023">
        <v>10000</v>
      </c>
      <c r="E4023">
        <v>0</v>
      </c>
      <c r="F4023" t="s">
        <v>8221</v>
      </c>
      <c r="G4023" t="s">
        <v>8224</v>
      </c>
      <c r="H4023" t="s">
        <v>8246</v>
      </c>
      <c r="I4023">
        <v>1434341369</v>
      </c>
      <c r="J4023" s="14" t="str">
        <f>TEXT(((Table1[[#This Row],[deadline]]/60/60)/24)+DATE(1970,1,1),"mmm")</f>
        <v>Jun</v>
      </c>
      <c r="K4023" s="14" t="str">
        <f>TEXT(((Table1[[#This Row],[deadline]]/60/60)/24)+DATE(1970,1,1),"yyyy")</f>
        <v>2015</v>
      </c>
      <c r="L4023">
        <v>1431749369</v>
      </c>
      <c r="M4023">
        <f>((Table1[[#This Row],[launched_at]]/60/60)/24)+DATE(1970,1,1)+(-5/24)</f>
        <v>42139.964918981481</v>
      </c>
      <c r="N4023" t="b">
        <v>0</v>
      </c>
      <c r="O4023">
        <v>0</v>
      </c>
      <c r="P4023" t="b">
        <v>0</v>
      </c>
      <c r="Q4023" t="s">
        <v>8284</v>
      </c>
      <c r="R4023" s="5">
        <f>Table1[[#This Row],[pledged]]/D4023</f>
        <v>0</v>
      </c>
      <c r="S4023" s="6">
        <f>IFERROR(Table1[[#This Row],[pledged]]/Table1[[#This Row],[backers_count]],0)</f>
        <v>0</v>
      </c>
      <c r="T4023" s="5" t="s">
        <v>8336</v>
      </c>
      <c r="U4023" s="5" t="s">
        <v>8337</v>
      </c>
    </row>
    <row r="4024" spans="1:21" ht="45" x14ac:dyDescent="0.2">
      <c r="A4024">
        <v>2590</v>
      </c>
      <c r="B4024" s="3" t="s">
        <v>2590</v>
      </c>
      <c r="C4024" s="3" t="s">
        <v>6700</v>
      </c>
      <c r="D4024">
        <v>3000</v>
      </c>
      <c r="E4024">
        <v>0</v>
      </c>
      <c r="F4024" t="s">
        <v>8221</v>
      </c>
      <c r="G4024" t="s">
        <v>8226</v>
      </c>
      <c r="H4024" t="s">
        <v>8248</v>
      </c>
      <c r="I4024">
        <v>1453817297</v>
      </c>
      <c r="J4024" s="14" t="str">
        <f>TEXT(((Table1[[#This Row],[deadline]]/60/60)/24)+DATE(1970,1,1),"mmm")</f>
        <v>Jan</v>
      </c>
      <c r="K4024" s="14" t="str">
        <f>TEXT(((Table1[[#This Row],[deadline]]/60/60)/24)+DATE(1970,1,1),"yyyy")</f>
        <v>2016</v>
      </c>
      <c r="L4024">
        <v>1453212497</v>
      </c>
      <c r="M4024">
        <f>((Table1[[#This Row],[launched_at]]/60/60)/24)+DATE(1970,1,1)+(-5/24)</f>
        <v>42388.380752314813</v>
      </c>
      <c r="N4024" t="b">
        <v>0</v>
      </c>
      <c r="O4024">
        <v>0</v>
      </c>
      <c r="P4024" t="b">
        <v>0</v>
      </c>
      <c r="Q4024" t="s">
        <v>8284</v>
      </c>
      <c r="R4024" s="5">
        <f>Table1[[#This Row],[pledged]]/D4024</f>
        <v>0</v>
      </c>
      <c r="S4024" s="6">
        <f>IFERROR(Table1[[#This Row],[pledged]]/Table1[[#This Row],[backers_count]],0)</f>
        <v>0</v>
      </c>
      <c r="T4024" s="5" t="s">
        <v>8336</v>
      </c>
      <c r="U4024" s="5" t="s">
        <v>8337</v>
      </c>
    </row>
    <row r="4025" spans="1:21" ht="45" x14ac:dyDescent="0.2">
      <c r="A4025">
        <v>2593</v>
      </c>
      <c r="B4025" s="3" t="s">
        <v>2593</v>
      </c>
      <c r="C4025" s="3" t="s">
        <v>6703</v>
      </c>
      <c r="D4025">
        <v>10000</v>
      </c>
      <c r="E4025">
        <v>0</v>
      </c>
      <c r="F4025" t="s">
        <v>8221</v>
      </c>
      <c r="G4025" t="s">
        <v>8224</v>
      </c>
      <c r="H4025" t="s">
        <v>8246</v>
      </c>
      <c r="I4025">
        <v>1429993026</v>
      </c>
      <c r="J4025" s="14" t="str">
        <f>TEXT(((Table1[[#This Row],[deadline]]/60/60)/24)+DATE(1970,1,1),"mmm")</f>
        <v>Apr</v>
      </c>
      <c r="K4025" s="14" t="str">
        <f>TEXT(((Table1[[#This Row],[deadline]]/60/60)/24)+DATE(1970,1,1),"yyyy")</f>
        <v>2015</v>
      </c>
      <c r="L4025">
        <v>1427401026</v>
      </c>
      <c r="M4025">
        <f>((Table1[[#This Row],[launched_at]]/60/60)/24)+DATE(1970,1,1)+(-5/24)</f>
        <v>42089.636875000004</v>
      </c>
      <c r="N4025" t="b">
        <v>0</v>
      </c>
      <c r="O4025">
        <v>0</v>
      </c>
      <c r="P4025" t="b">
        <v>0</v>
      </c>
      <c r="Q4025" t="s">
        <v>8284</v>
      </c>
      <c r="R4025" s="5">
        <f>Table1[[#This Row],[pledged]]/D4025</f>
        <v>0</v>
      </c>
      <c r="S4025" s="6">
        <f>IFERROR(Table1[[#This Row],[pledged]]/Table1[[#This Row],[backers_count]],0)</f>
        <v>0</v>
      </c>
      <c r="T4025" s="5" t="s">
        <v>8336</v>
      </c>
      <c r="U4025" s="5" t="s">
        <v>8337</v>
      </c>
    </row>
    <row r="4026" spans="1:21" ht="60" x14ac:dyDescent="0.2">
      <c r="A4026">
        <v>2642</v>
      </c>
      <c r="B4026" s="3" t="s">
        <v>2642</v>
      </c>
      <c r="C4026" s="3" t="s">
        <v>6752</v>
      </c>
      <c r="D4026">
        <v>500000</v>
      </c>
      <c r="E4026">
        <v>0</v>
      </c>
      <c r="F4026" t="s">
        <v>8221</v>
      </c>
      <c r="G4026" t="s">
        <v>8236</v>
      </c>
      <c r="H4026" t="s">
        <v>8249</v>
      </c>
      <c r="I4026">
        <v>1468565820</v>
      </c>
      <c r="J4026" s="14" t="str">
        <f>TEXT(((Table1[[#This Row],[deadline]]/60/60)/24)+DATE(1970,1,1),"mmm")</f>
        <v>Jul</v>
      </c>
      <c r="K4026" s="14" t="str">
        <f>TEXT(((Table1[[#This Row],[deadline]]/60/60)/24)+DATE(1970,1,1),"yyyy")</f>
        <v>2016</v>
      </c>
      <c r="L4026">
        <v>1465970108</v>
      </c>
      <c r="M4026">
        <f>((Table1[[#This Row],[launched_at]]/60/60)/24)+DATE(1970,1,1)+(-5/24)</f>
        <v>42536.03828703703</v>
      </c>
      <c r="N4026" t="b">
        <v>0</v>
      </c>
      <c r="O4026">
        <v>0</v>
      </c>
      <c r="P4026" t="b">
        <v>0</v>
      </c>
      <c r="Q4026" t="s">
        <v>8301</v>
      </c>
      <c r="R4026" s="5">
        <f>Table1[[#This Row],[pledged]]/D4026</f>
        <v>0</v>
      </c>
      <c r="S4026" s="6">
        <f>IFERROR(Table1[[#This Row],[pledged]]/Table1[[#This Row],[backers_count]],0)</f>
        <v>0</v>
      </c>
      <c r="T4026" s="5" t="s">
        <v>8319</v>
      </c>
      <c r="U4026" s="5" t="s">
        <v>8355</v>
      </c>
    </row>
    <row r="4027" spans="1:21" ht="45" x14ac:dyDescent="0.2">
      <c r="A4027">
        <v>2686</v>
      </c>
      <c r="B4027" s="3" t="s">
        <v>2686</v>
      </c>
      <c r="C4027" s="3" t="s">
        <v>6796</v>
      </c>
      <c r="D4027">
        <v>30000</v>
      </c>
      <c r="E4027">
        <v>0</v>
      </c>
      <c r="F4027" t="s">
        <v>8221</v>
      </c>
      <c r="G4027" t="s">
        <v>8224</v>
      </c>
      <c r="H4027" t="s">
        <v>8246</v>
      </c>
      <c r="I4027">
        <v>1412119423</v>
      </c>
      <c r="J4027" s="14" t="str">
        <f>TEXT(((Table1[[#This Row],[deadline]]/60/60)/24)+DATE(1970,1,1),"mmm")</f>
        <v>Sep</v>
      </c>
      <c r="K4027" s="14" t="str">
        <f>TEXT(((Table1[[#This Row],[deadline]]/60/60)/24)+DATE(1970,1,1),"yyyy")</f>
        <v>2014</v>
      </c>
      <c r="L4027">
        <v>1410391423</v>
      </c>
      <c r="M4027">
        <f>((Table1[[#This Row],[launched_at]]/60/60)/24)+DATE(1970,1,1)+(-5/24)</f>
        <v>41892.766469907401</v>
      </c>
      <c r="N4027" t="b">
        <v>0</v>
      </c>
      <c r="O4027">
        <v>0</v>
      </c>
      <c r="P4027" t="b">
        <v>0</v>
      </c>
      <c r="Q4027" t="s">
        <v>8284</v>
      </c>
      <c r="R4027" s="5">
        <f>Table1[[#This Row],[pledged]]/D4027</f>
        <v>0</v>
      </c>
      <c r="S4027" s="6">
        <f>IFERROR(Table1[[#This Row],[pledged]]/Table1[[#This Row],[backers_count]],0)</f>
        <v>0</v>
      </c>
      <c r="T4027" s="5" t="s">
        <v>8336</v>
      </c>
      <c r="U4027" s="5" t="s">
        <v>8337</v>
      </c>
    </row>
    <row r="4028" spans="1:21" ht="45" x14ac:dyDescent="0.2">
      <c r="A4028">
        <v>2687</v>
      </c>
      <c r="B4028" s="3" t="s">
        <v>2687</v>
      </c>
      <c r="C4028" s="3" t="s">
        <v>6797</v>
      </c>
      <c r="D4028">
        <v>15000</v>
      </c>
      <c r="E4028">
        <v>0</v>
      </c>
      <c r="F4028" t="s">
        <v>8221</v>
      </c>
      <c r="G4028" t="s">
        <v>8224</v>
      </c>
      <c r="H4028" t="s">
        <v>8246</v>
      </c>
      <c r="I4028">
        <v>1435591318</v>
      </c>
      <c r="J4028" s="14" t="str">
        <f>TEXT(((Table1[[#This Row],[deadline]]/60/60)/24)+DATE(1970,1,1),"mmm")</f>
        <v>Jun</v>
      </c>
      <c r="K4028" s="14" t="str">
        <f>TEXT(((Table1[[#This Row],[deadline]]/60/60)/24)+DATE(1970,1,1),"yyyy")</f>
        <v>2015</v>
      </c>
      <c r="L4028">
        <v>1432999318</v>
      </c>
      <c r="M4028">
        <f>((Table1[[#This Row],[launched_at]]/60/60)/24)+DATE(1970,1,1)+(-5/24)</f>
        <v>42154.431921296295</v>
      </c>
      <c r="N4028" t="b">
        <v>0</v>
      </c>
      <c r="O4028">
        <v>0</v>
      </c>
      <c r="P4028" t="b">
        <v>0</v>
      </c>
      <c r="Q4028" t="s">
        <v>8284</v>
      </c>
      <c r="R4028" s="5">
        <f>Table1[[#This Row],[pledged]]/D4028</f>
        <v>0</v>
      </c>
      <c r="S4028" s="6">
        <f>IFERROR(Table1[[#This Row],[pledged]]/Table1[[#This Row],[backers_count]],0)</f>
        <v>0</v>
      </c>
      <c r="T4028" s="5" t="s">
        <v>8336</v>
      </c>
      <c r="U4028" s="5" t="s">
        <v>8337</v>
      </c>
    </row>
    <row r="4029" spans="1:21" ht="45" x14ac:dyDescent="0.2">
      <c r="A4029">
        <v>2699</v>
      </c>
      <c r="B4029" s="3" t="s">
        <v>2699</v>
      </c>
      <c r="C4029" s="3" t="s">
        <v>6809</v>
      </c>
      <c r="D4029">
        <v>2</v>
      </c>
      <c r="E4029">
        <v>0</v>
      </c>
      <c r="F4029" t="s">
        <v>8221</v>
      </c>
      <c r="G4029" t="s">
        <v>8229</v>
      </c>
      <c r="H4029" t="s">
        <v>8251</v>
      </c>
      <c r="I4029">
        <v>1407533463</v>
      </c>
      <c r="J4029" s="14" t="str">
        <f>TEXT(((Table1[[#This Row],[deadline]]/60/60)/24)+DATE(1970,1,1),"mmm")</f>
        <v>Aug</v>
      </c>
      <c r="K4029" s="14" t="str">
        <f>TEXT(((Table1[[#This Row],[deadline]]/60/60)/24)+DATE(1970,1,1),"yyyy")</f>
        <v>2014</v>
      </c>
      <c r="L4029">
        <v>1404941463</v>
      </c>
      <c r="M4029">
        <f>((Table1[[#This Row],[launched_at]]/60/60)/24)+DATE(1970,1,1)+(-5/24)</f>
        <v>41829.688229166662</v>
      </c>
      <c r="N4029" t="b">
        <v>0</v>
      </c>
      <c r="O4029">
        <v>0</v>
      </c>
      <c r="P4029" t="b">
        <v>0</v>
      </c>
      <c r="Q4029" t="s">
        <v>8284</v>
      </c>
      <c r="R4029" s="5">
        <f>Table1[[#This Row],[pledged]]/D4029</f>
        <v>0</v>
      </c>
      <c r="S4029" s="6">
        <f>IFERROR(Table1[[#This Row],[pledged]]/Table1[[#This Row],[backers_count]],0)</f>
        <v>0</v>
      </c>
      <c r="T4029" s="5" t="s">
        <v>8336</v>
      </c>
      <c r="U4029" s="5" t="s">
        <v>8337</v>
      </c>
    </row>
    <row r="4030" spans="1:21" ht="60" x14ac:dyDescent="0.2">
      <c r="A4030">
        <v>2743</v>
      </c>
      <c r="B4030" s="3" t="s">
        <v>2743</v>
      </c>
      <c r="C4030" s="3" t="s">
        <v>6853</v>
      </c>
      <c r="D4030">
        <v>5999</v>
      </c>
      <c r="E4030">
        <v>0</v>
      </c>
      <c r="F4030" t="s">
        <v>8221</v>
      </c>
      <c r="G4030" t="s">
        <v>8224</v>
      </c>
      <c r="H4030" t="s">
        <v>8246</v>
      </c>
      <c r="I4030">
        <v>1476863607</v>
      </c>
      <c r="J4030" s="14" t="str">
        <f>TEXT(((Table1[[#This Row],[deadline]]/60/60)/24)+DATE(1970,1,1),"mmm")</f>
        <v>Oct</v>
      </c>
      <c r="K4030" s="14" t="str">
        <f>TEXT(((Table1[[#This Row],[deadline]]/60/60)/24)+DATE(1970,1,1),"yyyy")</f>
        <v>2016</v>
      </c>
      <c r="L4030">
        <v>1474271607</v>
      </c>
      <c r="M4030">
        <f>((Table1[[#This Row],[launched_at]]/60/60)/24)+DATE(1970,1,1)+(-5/24)</f>
        <v>42632.120451388888</v>
      </c>
      <c r="N4030" t="b">
        <v>0</v>
      </c>
      <c r="O4030">
        <v>0</v>
      </c>
      <c r="P4030" t="b">
        <v>0</v>
      </c>
      <c r="Q4030" t="s">
        <v>8304</v>
      </c>
      <c r="R4030" s="5">
        <f>Table1[[#This Row],[pledged]]/D4030</f>
        <v>0</v>
      </c>
      <c r="S4030" s="6">
        <f>IFERROR(Table1[[#This Row],[pledged]]/Table1[[#This Row],[backers_count]],0)</f>
        <v>0</v>
      </c>
      <c r="T4030" s="5" t="s">
        <v>8322</v>
      </c>
      <c r="U4030" s="5" t="s">
        <v>8358</v>
      </c>
    </row>
    <row r="4031" spans="1:21" ht="30" x14ac:dyDescent="0.2">
      <c r="A4031">
        <v>2750</v>
      </c>
      <c r="B4031" s="3" t="s">
        <v>2750</v>
      </c>
      <c r="C4031" s="3" t="s">
        <v>6860</v>
      </c>
      <c r="D4031">
        <v>1999</v>
      </c>
      <c r="E4031">
        <v>0</v>
      </c>
      <c r="F4031" t="s">
        <v>8221</v>
      </c>
      <c r="G4031" t="s">
        <v>8224</v>
      </c>
      <c r="H4031" t="s">
        <v>8246</v>
      </c>
      <c r="I4031">
        <v>1341086400</v>
      </c>
      <c r="J4031" s="14" t="str">
        <f>TEXT(((Table1[[#This Row],[deadline]]/60/60)/24)+DATE(1970,1,1),"mmm")</f>
        <v>Jun</v>
      </c>
      <c r="K4031" s="14" t="str">
        <f>TEXT(((Table1[[#This Row],[deadline]]/60/60)/24)+DATE(1970,1,1),"yyyy")</f>
        <v>2012</v>
      </c>
      <c r="L4031">
        <v>1340055345</v>
      </c>
      <c r="M4031">
        <f>((Table1[[#This Row],[launched_at]]/60/60)/24)+DATE(1970,1,1)+(-5/24)</f>
        <v>41078.69149305555</v>
      </c>
      <c r="N4031" t="b">
        <v>0</v>
      </c>
      <c r="O4031">
        <v>0</v>
      </c>
      <c r="P4031" t="b">
        <v>0</v>
      </c>
      <c r="Q4031" t="s">
        <v>8304</v>
      </c>
      <c r="R4031" s="5">
        <f>Table1[[#This Row],[pledged]]/D4031</f>
        <v>0</v>
      </c>
      <c r="S4031" s="6">
        <f>IFERROR(Table1[[#This Row],[pledged]]/Table1[[#This Row],[backers_count]],0)</f>
        <v>0</v>
      </c>
      <c r="T4031" s="5" t="s">
        <v>8322</v>
      </c>
      <c r="U4031" s="5" t="s">
        <v>8358</v>
      </c>
    </row>
    <row r="4032" spans="1:21" ht="45" x14ac:dyDescent="0.2">
      <c r="A4032">
        <v>2751</v>
      </c>
      <c r="B4032" s="3" t="s">
        <v>2751</v>
      </c>
      <c r="C4032" s="3" t="s">
        <v>6861</v>
      </c>
      <c r="D4032">
        <v>3274</v>
      </c>
      <c r="E4032">
        <v>0</v>
      </c>
      <c r="F4032" t="s">
        <v>8221</v>
      </c>
      <c r="G4032" t="s">
        <v>8224</v>
      </c>
      <c r="H4032" t="s">
        <v>8246</v>
      </c>
      <c r="I4032">
        <v>1403039842</v>
      </c>
      <c r="J4032" s="14" t="str">
        <f>TEXT(((Table1[[#This Row],[deadline]]/60/60)/24)+DATE(1970,1,1),"mmm")</f>
        <v>Jun</v>
      </c>
      <c r="K4032" s="14" t="str">
        <f>TEXT(((Table1[[#This Row],[deadline]]/60/60)/24)+DATE(1970,1,1),"yyyy")</f>
        <v>2014</v>
      </c>
      <c r="L4032">
        <v>1397855842</v>
      </c>
      <c r="M4032">
        <f>((Table1[[#This Row],[launched_at]]/60/60)/24)+DATE(1970,1,1)+(-5/24)</f>
        <v>41747.678726851853</v>
      </c>
      <c r="N4032" t="b">
        <v>0</v>
      </c>
      <c r="O4032">
        <v>0</v>
      </c>
      <c r="P4032" t="b">
        <v>0</v>
      </c>
      <c r="Q4032" t="s">
        <v>8304</v>
      </c>
      <c r="R4032" s="5">
        <f>Table1[[#This Row],[pledged]]/D4032</f>
        <v>0</v>
      </c>
      <c r="S4032" s="6">
        <f>IFERROR(Table1[[#This Row],[pledged]]/Table1[[#This Row],[backers_count]],0)</f>
        <v>0</v>
      </c>
      <c r="T4032" s="5" t="s">
        <v>8322</v>
      </c>
      <c r="U4032" s="5" t="s">
        <v>8358</v>
      </c>
    </row>
    <row r="4033" spans="1:21" ht="45" x14ac:dyDescent="0.2">
      <c r="A4033">
        <v>2754</v>
      </c>
      <c r="B4033" s="3" t="s">
        <v>2754</v>
      </c>
      <c r="C4033" s="3" t="s">
        <v>6864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1410448551</v>
      </c>
      <c r="J4033" s="14" t="str">
        <f>TEXT(((Table1[[#This Row],[deadline]]/60/60)/24)+DATE(1970,1,1),"mmm")</f>
        <v>Sep</v>
      </c>
      <c r="K4033" s="14" t="str">
        <f>TEXT(((Table1[[#This Row],[deadline]]/60/60)/24)+DATE(1970,1,1),"yyyy")</f>
        <v>2014</v>
      </c>
      <c r="L4033">
        <v>1407856551</v>
      </c>
      <c r="M4033">
        <f>((Table1[[#This Row],[launched_at]]/60/60)/24)+DATE(1970,1,1)+(-5/24)</f>
        <v>41863.427673611113</v>
      </c>
      <c r="N4033" t="b">
        <v>0</v>
      </c>
      <c r="O4033">
        <v>0</v>
      </c>
      <c r="P4033" t="b">
        <v>0</v>
      </c>
      <c r="Q4033" t="s">
        <v>8304</v>
      </c>
      <c r="R4033" s="5">
        <f>Table1[[#This Row],[pledged]]/D4033</f>
        <v>0</v>
      </c>
      <c r="S4033" s="6">
        <f>IFERROR(Table1[[#This Row],[pledged]]/Table1[[#This Row],[backers_count]],0)</f>
        <v>0</v>
      </c>
      <c r="T4033" s="5" t="s">
        <v>8322</v>
      </c>
      <c r="U4033" s="5" t="s">
        <v>8358</v>
      </c>
    </row>
    <row r="4034" spans="1:21" ht="45" x14ac:dyDescent="0.2">
      <c r="A4034">
        <v>2760</v>
      </c>
      <c r="B4034" s="3" t="s">
        <v>2760</v>
      </c>
      <c r="C4034" s="3" t="s">
        <v>6870</v>
      </c>
      <c r="D4034">
        <v>5000</v>
      </c>
      <c r="E4034">
        <v>0</v>
      </c>
      <c r="F4034" t="s">
        <v>8221</v>
      </c>
      <c r="G4034" t="s">
        <v>8225</v>
      </c>
      <c r="H4034" t="s">
        <v>8247</v>
      </c>
      <c r="I4034">
        <v>1371726258</v>
      </c>
      <c r="J4034" s="14" t="str">
        <f>TEXT(((Table1[[#This Row],[deadline]]/60/60)/24)+DATE(1970,1,1),"mmm")</f>
        <v>Jun</v>
      </c>
      <c r="K4034" s="14" t="str">
        <f>TEXT(((Table1[[#This Row],[deadline]]/60/60)/24)+DATE(1970,1,1),"yyyy")</f>
        <v>2013</v>
      </c>
      <c r="L4034">
        <v>1369134258</v>
      </c>
      <c r="M4034">
        <f>((Table1[[#This Row],[launched_at]]/60/60)/24)+DATE(1970,1,1)+(-5/24)</f>
        <v>41415.252986111111</v>
      </c>
      <c r="N4034" t="b">
        <v>0</v>
      </c>
      <c r="O4034">
        <v>0</v>
      </c>
      <c r="P4034" t="b">
        <v>0</v>
      </c>
      <c r="Q4034" t="s">
        <v>8304</v>
      </c>
      <c r="R4034" s="5">
        <f>Table1[[#This Row],[pledged]]/D4034</f>
        <v>0</v>
      </c>
      <c r="S4034" s="6">
        <f>IFERROR(Table1[[#This Row],[pledged]]/Table1[[#This Row],[backers_count]],0)</f>
        <v>0</v>
      </c>
      <c r="T4034" s="5" t="s">
        <v>8322</v>
      </c>
      <c r="U4034" s="5" t="s">
        <v>8358</v>
      </c>
    </row>
    <row r="4035" spans="1:21" ht="30" x14ac:dyDescent="0.2">
      <c r="A4035">
        <v>2765</v>
      </c>
      <c r="B4035" s="3" t="s">
        <v>2765</v>
      </c>
      <c r="C4035" s="3" t="s">
        <v>6875</v>
      </c>
      <c r="D4035">
        <v>4000</v>
      </c>
      <c r="E4035">
        <v>0</v>
      </c>
      <c r="F4035" t="s">
        <v>8221</v>
      </c>
      <c r="G4035" t="s">
        <v>8224</v>
      </c>
      <c r="H4035" t="s">
        <v>8246</v>
      </c>
      <c r="I4035">
        <v>1351432428</v>
      </c>
      <c r="J4035" s="14" t="str">
        <f>TEXT(((Table1[[#This Row],[deadline]]/60/60)/24)+DATE(1970,1,1),"mmm")</f>
        <v>Oct</v>
      </c>
      <c r="K4035" s="14" t="str">
        <f>TEXT(((Table1[[#This Row],[deadline]]/60/60)/24)+DATE(1970,1,1),"yyyy")</f>
        <v>2012</v>
      </c>
      <c r="L4035">
        <v>1350050028</v>
      </c>
      <c r="M4035">
        <f>((Table1[[#This Row],[launched_at]]/60/60)/24)+DATE(1970,1,1)+(-5/24)</f>
        <v>41194.370694444442</v>
      </c>
      <c r="N4035" t="b">
        <v>0</v>
      </c>
      <c r="O4035">
        <v>0</v>
      </c>
      <c r="P4035" t="b">
        <v>0</v>
      </c>
      <c r="Q4035" t="s">
        <v>8304</v>
      </c>
      <c r="R4035" s="5">
        <f>Table1[[#This Row],[pledged]]/D4035</f>
        <v>0</v>
      </c>
      <c r="S4035" s="6">
        <f>IFERROR(Table1[[#This Row],[pledged]]/Table1[[#This Row],[backers_count]],0)</f>
        <v>0</v>
      </c>
      <c r="T4035" s="5" t="s">
        <v>8322</v>
      </c>
      <c r="U4035" s="5" t="s">
        <v>8358</v>
      </c>
    </row>
    <row r="4036" spans="1:21" ht="45" x14ac:dyDescent="0.2">
      <c r="A4036">
        <v>2771</v>
      </c>
      <c r="B4036" s="3" t="s">
        <v>2771</v>
      </c>
      <c r="C4036" s="3" t="s">
        <v>6881</v>
      </c>
      <c r="D4036">
        <v>19980</v>
      </c>
      <c r="E4036">
        <v>0</v>
      </c>
      <c r="F4036" t="s">
        <v>8221</v>
      </c>
      <c r="G4036" t="s">
        <v>8224</v>
      </c>
      <c r="H4036" t="s">
        <v>8246</v>
      </c>
      <c r="I4036">
        <v>1359738000</v>
      </c>
      <c r="J4036" s="14" t="str">
        <f>TEXT(((Table1[[#This Row],[deadline]]/60/60)/24)+DATE(1970,1,1),"mmm")</f>
        <v>Feb</v>
      </c>
      <c r="K4036" s="14" t="str">
        <f>TEXT(((Table1[[#This Row],[deadline]]/60/60)/24)+DATE(1970,1,1),"yyyy")</f>
        <v>2013</v>
      </c>
      <c r="L4036">
        <v>1355489140</v>
      </c>
      <c r="M4036">
        <f>((Table1[[#This Row],[launched_at]]/60/60)/24)+DATE(1970,1,1)+(-5/24)</f>
        <v>41257.323379629626</v>
      </c>
      <c r="N4036" t="b">
        <v>0</v>
      </c>
      <c r="O4036">
        <v>0</v>
      </c>
      <c r="P4036" t="b">
        <v>0</v>
      </c>
      <c r="Q4036" t="s">
        <v>8304</v>
      </c>
      <c r="R4036" s="5">
        <f>Table1[[#This Row],[pledged]]/D4036</f>
        <v>0</v>
      </c>
      <c r="S4036" s="6">
        <f>IFERROR(Table1[[#This Row],[pledged]]/Table1[[#This Row],[backers_count]],0)</f>
        <v>0</v>
      </c>
      <c r="T4036" s="5" t="s">
        <v>8322</v>
      </c>
      <c r="U4036" s="5" t="s">
        <v>8358</v>
      </c>
    </row>
    <row r="4037" spans="1:21" ht="45" x14ac:dyDescent="0.2">
      <c r="A4037">
        <v>2772</v>
      </c>
      <c r="B4037" s="3" t="s">
        <v>2772</v>
      </c>
      <c r="C4037" s="3" t="s">
        <v>6882</v>
      </c>
      <c r="D4037">
        <v>8000</v>
      </c>
      <c r="E4037">
        <v>0</v>
      </c>
      <c r="F4037" t="s">
        <v>8221</v>
      </c>
      <c r="G4037" t="s">
        <v>8224</v>
      </c>
      <c r="H4037" t="s">
        <v>8246</v>
      </c>
      <c r="I4037">
        <v>1381006294</v>
      </c>
      <c r="J4037" s="14" t="str">
        <f>TEXT(((Table1[[#This Row],[deadline]]/60/60)/24)+DATE(1970,1,1),"mmm")</f>
        <v>Oct</v>
      </c>
      <c r="K4037" s="14" t="str">
        <f>TEXT(((Table1[[#This Row],[deadline]]/60/60)/24)+DATE(1970,1,1),"yyyy")</f>
        <v>2013</v>
      </c>
      <c r="L4037">
        <v>1379710294</v>
      </c>
      <c r="M4037">
        <f>((Table1[[#This Row],[launched_at]]/60/60)/24)+DATE(1970,1,1)+(-5/24)</f>
        <v>41537.660810185182</v>
      </c>
      <c r="N4037" t="b">
        <v>0</v>
      </c>
      <c r="O4037">
        <v>0</v>
      </c>
      <c r="P4037" t="b">
        <v>0</v>
      </c>
      <c r="Q4037" t="s">
        <v>8304</v>
      </c>
      <c r="R4037" s="5">
        <f>Table1[[#This Row],[pledged]]/D4037</f>
        <v>0</v>
      </c>
      <c r="S4037" s="6">
        <f>IFERROR(Table1[[#This Row],[pledged]]/Table1[[#This Row],[backers_count]],0)</f>
        <v>0</v>
      </c>
      <c r="T4037" s="5" t="s">
        <v>8322</v>
      </c>
      <c r="U4037" s="5" t="s">
        <v>8358</v>
      </c>
    </row>
    <row r="4038" spans="1:21" ht="30" x14ac:dyDescent="0.2">
      <c r="A4038">
        <v>2780</v>
      </c>
      <c r="B4038" s="3" t="s">
        <v>2780</v>
      </c>
      <c r="C4038" s="3" t="s">
        <v>6890</v>
      </c>
      <c r="D4038">
        <v>100000</v>
      </c>
      <c r="E4038">
        <v>0</v>
      </c>
      <c r="F4038" t="s">
        <v>8221</v>
      </c>
      <c r="G4038" t="s">
        <v>8237</v>
      </c>
      <c r="H4038" t="s">
        <v>8249</v>
      </c>
      <c r="I4038">
        <v>1489142688</v>
      </c>
      <c r="J4038" s="14" t="str">
        <f>TEXT(((Table1[[#This Row],[deadline]]/60/60)/24)+DATE(1970,1,1),"mmm")</f>
        <v>Mar</v>
      </c>
      <c r="K4038" s="14" t="str">
        <f>TEXT(((Table1[[#This Row],[deadline]]/60/60)/24)+DATE(1970,1,1),"yyyy")</f>
        <v>2017</v>
      </c>
      <c r="L4038">
        <v>1486550688</v>
      </c>
      <c r="M4038">
        <f>((Table1[[#This Row],[launched_at]]/60/60)/24)+DATE(1970,1,1)+(-5/24)</f>
        <v>42774.239444444444</v>
      </c>
      <c r="N4038" t="b">
        <v>0</v>
      </c>
      <c r="O4038">
        <v>0</v>
      </c>
      <c r="P4038" t="b">
        <v>0</v>
      </c>
      <c r="Q4038" t="s">
        <v>8304</v>
      </c>
      <c r="R4038" s="5">
        <f>Table1[[#This Row],[pledged]]/D4038</f>
        <v>0</v>
      </c>
      <c r="S4038" s="6">
        <f>IFERROR(Table1[[#This Row],[pledged]]/Table1[[#This Row],[backers_count]],0)</f>
        <v>0</v>
      </c>
      <c r="T4038" s="5" t="s">
        <v>8322</v>
      </c>
      <c r="U4038" s="5" t="s">
        <v>8358</v>
      </c>
    </row>
    <row r="4039" spans="1:21" ht="45" x14ac:dyDescent="0.2">
      <c r="A4039">
        <v>2842</v>
      </c>
      <c r="B4039" s="3" t="s">
        <v>2842</v>
      </c>
      <c r="C4039" s="3" t="s">
        <v>6952</v>
      </c>
      <c r="D4039">
        <v>1500</v>
      </c>
      <c r="E4039">
        <v>0</v>
      </c>
      <c r="F4039" t="s">
        <v>8221</v>
      </c>
      <c r="G4039" t="s">
        <v>8225</v>
      </c>
      <c r="H4039" t="s">
        <v>8247</v>
      </c>
      <c r="I4039">
        <v>1403348400</v>
      </c>
      <c r="J4039" s="14" t="str">
        <f>TEXT(((Table1[[#This Row],[deadline]]/60/60)/24)+DATE(1970,1,1),"mmm")</f>
        <v>Jun</v>
      </c>
      <c r="K4039" s="14" t="str">
        <f>TEXT(((Table1[[#This Row],[deadline]]/60/60)/24)+DATE(1970,1,1),"yyyy")</f>
        <v>2014</v>
      </c>
      <c r="L4039">
        <v>1401058295</v>
      </c>
      <c r="M4039">
        <f>((Table1[[#This Row],[launched_at]]/60/60)/24)+DATE(1970,1,1)+(-5/24)</f>
        <v>41784.744155092587</v>
      </c>
      <c r="N4039" t="b">
        <v>0</v>
      </c>
      <c r="O4039">
        <v>0</v>
      </c>
      <c r="P4039" t="b">
        <v>0</v>
      </c>
      <c r="Q4039" t="s">
        <v>8271</v>
      </c>
      <c r="R4039" s="5">
        <f>Table1[[#This Row],[pledged]]/D4039</f>
        <v>0</v>
      </c>
      <c r="S4039" s="6">
        <f>IFERROR(Table1[[#This Row],[pledged]]/Table1[[#This Row],[backers_count]],0)</f>
        <v>0</v>
      </c>
      <c r="T4039" s="5" t="s">
        <v>8317</v>
      </c>
      <c r="U4039" s="5" t="s">
        <v>8318</v>
      </c>
    </row>
    <row r="4040" spans="1:21" ht="45" x14ac:dyDescent="0.2">
      <c r="A4040">
        <v>2843</v>
      </c>
      <c r="B4040" s="3" t="s">
        <v>2843</v>
      </c>
      <c r="C4040" s="3" t="s">
        <v>6953</v>
      </c>
      <c r="D4040">
        <v>1200</v>
      </c>
      <c r="E4040">
        <v>0</v>
      </c>
      <c r="F4040" t="s">
        <v>8221</v>
      </c>
      <c r="G4040" t="s">
        <v>8224</v>
      </c>
      <c r="H4040" t="s">
        <v>8246</v>
      </c>
      <c r="I4040">
        <v>1465790400</v>
      </c>
      <c r="J4040" s="14" t="str">
        <f>TEXT(((Table1[[#This Row],[deadline]]/60/60)/24)+DATE(1970,1,1),"mmm")</f>
        <v>Jun</v>
      </c>
      <c r="K4040" s="14" t="str">
        <f>TEXT(((Table1[[#This Row],[deadline]]/60/60)/24)+DATE(1970,1,1),"yyyy")</f>
        <v>2016</v>
      </c>
      <c r="L4040">
        <v>1462210950</v>
      </c>
      <c r="M4040">
        <f>((Table1[[#This Row],[launched_at]]/60/60)/24)+DATE(1970,1,1)+(-5/24)</f>
        <v>42492.529513888883</v>
      </c>
      <c r="N4040" t="b">
        <v>0</v>
      </c>
      <c r="O4040">
        <v>0</v>
      </c>
      <c r="P4040" t="b">
        <v>0</v>
      </c>
      <c r="Q4040" t="s">
        <v>8271</v>
      </c>
      <c r="R4040" s="5">
        <f>Table1[[#This Row],[pledged]]/D4040</f>
        <v>0</v>
      </c>
      <c r="S4040" s="6">
        <f>IFERROR(Table1[[#This Row],[pledged]]/Table1[[#This Row],[backers_count]],0)</f>
        <v>0</v>
      </c>
      <c r="T4040" s="5" t="s">
        <v>8317</v>
      </c>
      <c r="U4040" s="5" t="s">
        <v>8318</v>
      </c>
    </row>
    <row r="4041" spans="1:21" ht="45" x14ac:dyDescent="0.2">
      <c r="A4041">
        <v>2846</v>
      </c>
      <c r="B4041" s="3" t="s">
        <v>2846</v>
      </c>
      <c r="C4041" s="3" t="s">
        <v>6956</v>
      </c>
      <c r="D4041">
        <v>8000</v>
      </c>
      <c r="E4041">
        <v>0</v>
      </c>
      <c r="F4041" t="s">
        <v>8221</v>
      </c>
      <c r="G4041" t="s">
        <v>8224</v>
      </c>
      <c r="H4041" t="s">
        <v>8246</v>
      </c>
      <c r="I4041">
        <v>1432917394</v>
      </c>
      <c r="J4041" s="14" t="str">
        <f>TEXT(((Table1[[#This Row],[deadline]]/60/60)/24)+DATE(1970,1,1),"mmm")</f>
        <v>May</v>
      </c>
      <c r="K4041" s="14" t="str">
        <f>TEXT(((Table1[[#This Row],[deadline]]/60/60)/24)+DATE(1970,1,1),"yyyy")</f>
        <v>2015</v>
      </c>
      <c r="L4041">
        <v>1429029394</v>
      </c>
      <c r="M4041">
        <f>((Table1[[#This Row],[launched_at]]/60/60)/24)+DATE(1970,1,1)+(-5/24)</f>
        <v>42108.483726851853</v>
      </c>
      <c r="N4041" t="b">
        <v>0</v>
      </c>
      <c r="O4041">
        <v>0</v>
      </c>
      <c r="P4041" t="b">
        <v>0</v>
      </c>
      <c r="Q4041" t="s">
        <v>8271</v>
      </c>
      <c r="R4041" s="5">
        <f>Table1[[#This Row],[pledged]]/D4041</f>
        <v>0</v>
      </c>
      <c r="S4041" s="6">
        <f>IFERROR(Table1[[#This Row],[pledged]]/Table1[[#This Row],[backers_count]],0)</f>
        <v>0</v>
      </c>
      <c r="T4041" s="5" t="s">
        <v>8317</v>
      </c>
      <c r="U4041" s="5" t="s">
        <v>8318</v>
      </c>
    </row>
    <row r="4042" spans="1:21" ht="45" x14ac:dyDescent="0.2">
      <c r="A4042">
        <v>2847</v>
      </c>
      <c r="B4042" s="3" t="s">
        <v>2847</v>
      </c>
      <c r="C4042" s="3" t="s">
        <v>6957</v>
      </c>
      <c r="D4042">
        <v>2000</v>
      </c>
      <c r="E4042">
        <v>0</v>
      </c>
      <c r="F4042" t="s">
        <v>8221</v>
      </c>
      <c r="G4042" t="s">
        <v>8224</v>
      </c>
      <c r="H4042" t="s">
        <v>8246</v>
      </c>
      <c r="I4042">
        <v>1464031265</v>
      </c>
      <c r="J4042" s="14" t="str">
        <f>TEXT(((Table1[[#This Row],[deadline]]/60/60)/24)+DATE(1970,1,1),"mmm")</f>
        <v>May</v>
      </c>
      <c r="K4042" s="14" t="str">
        <f>TEXT(((Table1[[#This Row],[deadline]]/60/60)/24)+DATE(1970,1,1),"yyyy")</f>
        <v>2016</v>
      </c>
      <c r="L4042">
        <v>1458847265</v>
      </c>
      <c r="M4042">
        <f>((Table1[[#This Row],[launched_at]]/60/60)/24)+DATE(1970,1,1)+(-5/24)</f>
        <v>42453.597974537035</v>
      </c>
      <c r="N4042" t="b">
        <v>0</v>
      </c>
      <c r="O4042">
        <v>0</v>
      </c>
      <c r="P4042" t="b">
        <v>0</v>
      </c>
      <c r="Q4042" t="s">
        <v>8271</v>
      </c>
      <c r="R4042" s="5">
        <f>Table1[[#This Row],[pledged]]/D4042</f>
        <v>0</v>
      </c>
      <c r="S4042" s="6">
        <f>IFERROR(Table1[[#This Row],[pledged]]/Table1[[#This Row],[backers_count]],0)</f>
        <v>0</v>
      </c>
      <c r="T4042" s="5" t="s">
        <v>8317</v>
      </c>
      <c r="U4042" s="5" t="s">
        <v>8318</v>
      </c>
    </row>
    <row r="4043" spans="1:21" ht="45" x14ac:dyDescent="0.2">
      <c r="A4043">
        <v>2851</v>
      </c>
      <c r="B4043" s="3" t="s">
        <v>2851</v>
      </c>
      <c r="C4043" s="3" t="s">
        <v>6961</v>
      </c>
      <c r="D4043">
        <v>4500</v>
      </c>
      <c r="E4043">
        <v>0</v>
      </c>
      <c r="F4043" t="s">
        <v>8221</v>
      </c>
      <c r="G4043" t="s">
        <v>8241</v>
      </c>
      <c r="H4043" t="s">
        <v>8249</v>
      </c>
      <c r="I4043">
        <v>1454109420</v>
      </c>
      <c r="J4043" s="14" t="str">
        <f>TEXT(((Table1[[#This Row],[deadline]]/60/60)/24)+DATE(1970,1,1),"mmm")</f>
        <v>Jan</v>
      </c>
      <c r="K4043" s="14" t="str">
        <f>TEXT(((Table1[[#This Row],[deadline]]/60/60)/24)+DATE(1970,1,1),"yyyy")</f>
        <v>2016</v>
      </c>
      <c r="L4043">
        <v>1453334629</v>
      </c>
      <c r="M4043">
        <f>((Table1[[#This Row],[launched_at]]/60/60)/24)+DATE(1970,1,1)+(-5/24)</f>
        <v>42389.794317129628</v>
      </c>
      <c r="N4043" t="b">
        <v>0</v>
      </c>
      <c r="O4043">
        <v>0</v>
      </c>
      <c r="P4043" t="b">
        <v>0</v>
      </c>
      <c r="Q4043" t="s">
        <v>8271</v>
      </c>
      <c r="R4043" s="5">
        <f>Table1[[#This Row],[pledged]]/D4043</f>
        <v>0</v>
      </c>
      <c r="S4043" s="6">
        <f>IFERROR(Table1[[#This Row],[pledged]]/Table1[[#This Row],[backers_count]],0)</f>
        <v>0</v>
      </c>
      <c r="T4043" s="5" t="s">
        <v>8317</v>
      </c>
      <c r="U4043" s="5" t="s">
        <v>8318</v>
      </c>
    </row>
    <row r="4044" spans="1:21" ht="45" x14ac:dyDescent="0.2">
      <c r="A4044">
        <v>2853</v>
      </c>
      <c r="B4044" s="3" t="s">
        <v>2853</v>
      </c>
      <c r="C4044" s="3" t="s">
        <v>6963</v>
      </c>
      <c r="D4044">
        <v>9500</v>
      </c>
      <c r="E4044">
        <v>0</v>
      </c>
      <c r="F4044" t="s">
        <v>8221</v>
      </c>
      <c r="G4044" t="s">
        <v>8229</v>
      </c>
      <c r="H4044" t="s">
        <v>8251</v>
      </c>
      <c r="I4044">
        <v>1410669297</v>
      </c>
      <c r="J4044" s="14" t="str">
        <f>TEXT(((Table1[[#This Row],[deadline]]/60/60)/24)+DATE(1970,1,1),"mmm")</f>
        <v>Sep</v>
      </c>
      <c r="K4044" s="14" t="str">
        <f>TEXT(((Table1[[#This Row],[deadline]]/60/60)/24)+DATE(1970,1,1),"yyyy")</f>
        <v>2014</v>
      </c>
      <c r="L4044">
        <v>1405485297</v>
      </c>
      <c r="M4044">
        <f>((Table1[[#This Row],[launched_at]]/60/60)/24)+DATE(1970,1,1)+(-5/24)</f>
        <v>41835.98260416666</v>
      </c>
      <c r="N4044" t="b">
        <v>0</v>
      </c>
      <c r="O4044">
        <v>0</v>
      </c>
      <c r="P4044" t="b">
        <v>0</v>
      </c>
      <c r="Q4044" t="s">
        <v>8271</v>
      </c>
      <c r="R4044" s="5">
        <f>Table1[[#This Row],[pledged]]/D4044</f>
        <v>0</v>
      </c>
      <c r="S4044" s="6">
        <f>IFERROR(Table1[[#This Row],[pledged]]/Table1[[#This Row],[backers_count]],0)</f>
        <v>0</v>
      </c>
      <c r="T4044" s="5" t="s">
        <v>8317</v>
      </c>
      <c r="U4044" s="5" t="s">
        <v>8318</v>
      </c>
    </row>
    <row r="4045" spans="1:21" ht="45" x14ac:dyDescent="0.2">
      <c r="A4045">
        <v>2858</v>
      </c>
      <c r="B4045" s="3" t="s">
        <v>2858</v>
      </c>
      <c r="C4045" s="3" t="s">
        <v>6968</v>
      </c>
      <c r="D4045">
        <v>1000</v>
      </c>
      <c r="E4045">
        <v>0</v>
      </c>
      <c r="F4045" t="s">
        <v>8221</v>
      </c>
      <c r="G4045" t="s">
        <v>8233</v>
      </c>
      <c r="H4045" t="s">
        <v>8249</v>
      </c>
      <c r="I4045">
        <v>1417778880</v>
      </c>
      <c r="J4045" s="14" t="str">
        <f>TEXT(((Table1[[#This Row],[deadline]]/60/60)/24)+DATE(1970,1,1),"mmm")</f>
        <v>Dec</v>
      </c>
      <c r="K4045" s="14" t="str">
        <f>TEXT(((Table1[[#This Row],[deadline]]/60/60)/24)+DATE(1970,1,1),"yyyy")</f>
        <v>2014</v>
      </c>
      <c r="L4045">
        <v>1415711095</v>
      </c>
      <c r="M4045">
        <f>((Table1[[#This Row],[launched_at]]/60/60)/24)+DATE(1970,1,1)+(-5/24)</f>
        <v>41954.336747685178</v>
      </c>
      <c r="N4045" t="b">
        <v>0</v>
      </c>
      <c r="O4045">
        <v>0</v>
      </c>
      <c r="P4045" t="b">
        <v>0</v>
      </c>
      <c r="Q4045" t="s">
        <v>8271</v>
      </c>
      <c r="R4045" s="5">
        <f>Table1[[#This Row],[pledged]]/D4045</f>
        <v>0</v>
      </c>
      <c r="S4045" s="6">
        <f>IFERROR(Table1[[#This Row],[pledged]]/Table1[[#This Row],[backers_count]],0)</f>
        <v>0</v>
      </c>
      <c r="T4045" s="5" t="s">
        <v>8317</v>
      </c>
      <c r="U4045" s="5" t="s">
        <v>8318</v>
      </c>
    </row>
    <row r="4046" spans="1:21" ht="45" x14ac:dyDescent="0.2">
      <c r="A4046">
        <v>2865</v>
      </c>
      <c r="B4046" s="3" t="s">
        <v>2865</v>
      </c>
      <c r="C4046" s="3" t="s">
        <v>6975</v>
      </c>
      <c r="D4046">
        <v>2888</v>
      </c>
      <c r="E4046">
        <v>0</v>
      </c>
      <c r="F4046" t="s">
        <v>8221</v>
      </c>
      <c r="G4046" t="s">
        <v>8224</v>
      </c>
      <c r="H4046" t="s">
        <v>8246</v>
      </c>
      <c r="I4046">
        <v>1420512259</v>
      </c>
      <c r="J4046" s="14" t="str">
        <f>TEXT(((Table1[[#This Row],[deadline]]/60/60)/24)+DATE(1970,1,1),"mmm")</f>
        <v>Jan</v>
      </c>
      <c r="K4046" s="14" t="str">
        <f>TEXT(((Table1[[#This Row],[deadline]]/60/60)/24)+DATE(1970,1,1),"yyyy")</f>
        <v>2015</v>
      </c>
      <c r="L4046">
        <v>1415328259</v>
      </c>
      <c r="M4046">
        <f>((Table1[[#This Row],[launched_at]]/60/60)/24)+DATE(1970,1,1)+(-5/24)</f>
        <v>41949.905775462961</v>
      </c>
      <c r="N4046" t="b">
        <v>0</v>
      </c>
      <c r="O4046">
        <v>0</v>
      </c>
      <c r="P4046" t="b">
        <v>0</v>
      </c>
      <c r="Q4046" t="s">
        <v>8271</v>
      </c>
      <c r="R4046" s="5">
        <f>Table1[[#This Row],[pledged]]/D4046</f>
        <v>0</v>
      </c>
      <c r="S4046" s="6">
        <f>IFERROR(Table1[[#This Row],[pledged]]/Table1[[#This Row],[backers_count]],0)</f>
        <v>0</v>
      </c>
      <c r="T4046" s="5" t="s">
        <v>8317</v>
      </c>
      <c r="U4046" s="5" t="s">
        <v>8318</v>
      </c>
    </row>
    <row r="4047" spans="1:21" ht="30" x14ac:dyDescent="0.2">
      <c r="A4047">
        <v>2872</v>
      </c>
      <c r="B4047" s="3" t="s">
        <v>2872</v>
      </c>
      <c r="C4047" s="3" t="s">
        <v>6982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1434768438</v>
      </c>
      <c r="J4047" s="14" t="str">
        <f>TEXT(((Table1[[#This Row],[deadline]]/60/60)/24)+DATE(1970,1,1),"mmm")</f>
        <v>Jun</v>
      </c>
      <c r="K4047" s="14" t="str">
        <f>TEXT(((Table1[[#This Row],[deadline]]/60/60)/24)+DATE(1970,1,1),"yyyy")</f>
        <v>2015</v>
      </c>
      <c r="L4047">
        <v>1429584438</v>
      </c>
      <c r="M4047">
        <f>((Table1[[#This Row],[launched_at]]/60/60)/24)+DATE(1970,1,1)+(-5/24)</f>
        <v>42114.907847222225</v>
      </c>
      <c r="N4047" t="b">
        <v>0</v>
      </c>
      <c r="O4047">
        <v>0</v>
      </c>
      <c r="P4047" t="b">
        <v>0</v>
      </c>
      <c r="Q4047" t="s">
        <v>8271</v>
      </c>
      <c r="R4047" s="5">
        <f>Table1[[#This Row],[pledged]]/D4047</f>
        <v>0</v>
      </c>
      <c r="S4047" s="6">
        <f>IFERROR(Table1[[#This Row],[pledged]]/Table1[[#This Row],[backers_count]],0)</f>
        <v>0</v>
      </c>
      <c r="T4047" s="5" t="s">
        <v>8317</v>
      </c>
      <c r="U4047" s="5" t="s">
        <v>8318</v>
      </c>
    </row>
    <row r="4048" spans="1:21" ht="45" x14ac:dyDescent="0.2">
      <c r="A4048">
        <v>2876</v>
      </c>
      <c r="B4048" s="3" t="s">
        <v>2876</v>
      </c>
      <c r="C4048" s="3" t="s">
        <v>6986</v>
      </c>
      <c r="D4048">
        <v>150000</v>
      </c>
      <c r="E4048">
        <v>0</v>
      </c>
      <c r="F4048" t="s">
        <v>8221</v>
      </c>
      <c r="G4048" t="s">
        <v>8224</v>
      </c>
      <c r="H4048" t="s">
        <v>8246</v>
      </c>
      <c r="I4048">
        <v>1437069079</v>
      </c>
      <c r="J4048" s="14" t="str">
        <f>TEXT(((Table1[[#This Row],[deadline]]/60/60)/24)+DATE(1970,1,1),"mmm")</f>
        <v>Jul</v>
      </c>
      <c r="K4048" s="14" t="str">
        <f>TEXT(((Table1[[#This Row],[deadline]]/60/60)/24)+DATE(1970,1,1),"yyyy")</f>
        <v>2015</v>
      </c>
      <c r="L4048">
        <v>1434477079</v>
      </c>
      <c r="M4048">
        <f>((Table1[[#This Row],[launched_at]]/60/60)/24)+DATE(1970,1,1)+(-5/24)</f>
        <v>42171.535636574066</v>
      </c>
      <c r="N4048" t="b">
        <v>0</v>
      </c>
      <c r="O4048">
        <v>0</v>
      </c>
      <c r="P4048" t="b">
        <v>0</v>
      </c>
      <c r="Q4048" t="s">
        <v>8271</v>
      </c>
      <c r="R4048" s="5">
        <f>Table1[[#This Row],[pledged]]/D4048</f>
        <v>0</v>
      </c>
      <c r="S4048" s="6">
        <f>IFERROR(Table1[[#This Row],[pledged]]/Table1[[#This Row],[backers_count]],0)</f>
        <v>0</v>
      </c>
      <c r="T4048" s="5" t="s">
        <v>8317</v>
      </c>
      <c r="U4048" s="5" t="s">
        <v>8318</v>
      </c>
    </row>
    <row r="4049" spans="1:21" ht="45" x14ac:dyDescent="0.2">
      <c r="A4049">
        <v>2881</v>
      </c>
      <c r="B4049" s="3" t="s">
        <v>2881</v>
      </c>
      <c r="C4049" s="3" t="s">
        <v>6991</v>
      </c>
      <c r="D4049">
        <v>5500</v>
      </c>
      <c r="E4049">
        <v>0</v>
      </c>
      <c r="F4049" t="s">
        <v>8221</v>
      </c>
      <c r="G4049" t="s">
        <v>8224</v>
      </c>
      <c r="H4049" t="s">
        <v>8246</v>
      </c>
      <c r="I4049">
        <v>1417620036</v>
      </c>
      <c r="J4049" s="14" t="str">
        <f>TEXT(((Table1[[#This Row],[deadline]]/60/60)/24)+DATE(1970,1,1),"mmm")</f>
        <v>Dec</v>
      </c>
      <c r="K4049" s="14" t="str">
        <f>TEXT(((Table1[[#This Row],[deadline]]/60/60)/24)+DATE(1970,1,1),"yyyy")</f>
        <v>2014</v>
      </c>
      <c r="L4049">
        <v>1412432436</v>
      </c>
      <c r="M4049">
        <f>((Table1[[#This Row],[launched_at]]/60/60)/24)+DATE(1970,1,1)+(-5/24)</f>
        <v>41916.389305555553</v>
      </c>
      <c r="N4049" t="b">
        <v>0</v>
      </c>
      <c r="O4049">
        <v>0</v>
      </c>
      <c r="P4049" t="b">
        <v>0</v>
      </c>
      <c r="Q4049" t="s">
        <v>8271</v>
      </c>
      <c r="R4049" s="5">
        <f>Table1[[#This Row],[pledged]]/D4049</f>
        <v>0</v>
      </c>
      <c r="S4049" s="6">
        <f>IFERROR(Table1[[#This Row],[pledged]]/Table1[[#This Row],[backers_count]],0)</f>
        <v>0</v>
      </c>
      <c r="T4049" s="5" t="s">
        <v>8317</v>
      </c>
      <c r="U4049" s="5" t="s">
        <v>8318</v>
      </c>
    </row>
    <row r="4050" spans="1:21" ht="45" x14ac:dyDescent="0.2">
      <c r="A4050">
        <v>2888</v>
      </c>
      <c r="B4050" s="3" t="s">
        <v>2888</v>
      </c>
      <c r="C4050" s="3" t="s">
        <v>6998</v>
      </c>
      <c r="D4050">
        <v>30000</v>
      </c>
      <c r="E4050">
        <v>0</v>
      </c>
      <c r="F4050" t="s">
        <v>8221</v>
      </c>
      <c r="G4050" t="s">
        <v>8224</v>
      </c>
      <c r="H4050" t="s">
        <v>8246</v>
      </c>
      <c r="I4050">
        <v>1413608340</v>
      </c>
      <c r="J4050" s="14" t="str">
        <f>TEXT(((Table1[[#This Row],[deadline]]/60/60)/24)+DATE(1970,1,1),"mmm")</f>
        <v>Oct</v>
      </c>
      <c r="K4050" s="14" t="str">
        <f>TEXT(((Table1[[#This Row],[deadline]]/60/60)/24)+DATE(1970,1,1),"yyyy")</f>
        <v>2014</v>
      </c>
      <c r="L4050">
        <v>1412945440</v>
      </c>
      <c r="M4050">
        <f>((Table1[[#This Row],[launched_at]]/60/60)/24)+DATE(1970,1,1)+(-5/24)</f>
        <v>41922.326851851853</v>
      </c>
      <c r="N4050" t="b">
        <v>0</v>
      </c>
      <c r="O4050">
        <v>0</v>
      </c>
      <c r="P4050" t="b">
        <v>0</v>
      </c>
      <c r="Q4050" t="s">
        <v>8271</v>
      </c>
      <c r="R4050" s="5">
        <f>Table1[[#This Row],[pledged]]/D4050</f>
        <v>0</v>
      </c>
      <c r="S4050" s="6">
        <f>IFERROR(Table1[[#This Row],[pledged]]/Table1[[#This Row],[backers_count]],0)</f>
        <v>0</v>
      </c>
      <c r="T4050" s="5" t="s">
        <v>8317</v>
      </c>
      <c r="U4050" s="5" t="s">
        <v>8318</v>
      </c>
    </row>
    <row r="4051" spans="1:21" ht="30" x14ac:dyDescent="0.2">
      <c r="A4051">
        <v>2894</v>
      </c>
      <c r="B4051" s="3" t="s">
        <v>2894</v>
      </c>
      <c r="C4051" s="3" t="s">
        <v>7004</v>
      </c>
      <c r="D4051">
        <v>50000</v>
      </c>
      <c r="E4051">
        <v>0</v>
      </c>
      <c r="F4051" t="s">
        <v>8221</v>
      </c>
      <c r="G4051" t="s">
        <v>8224</v>
      </c>
      <c r="H4051" t="s">
        <v>8246</v>
      </c>
      <c r="I4051">
        <v>1428100815</v>
      </c>
      <c r="J4051" s="14" t="str">
        <f>TEXT(((Table1[[#This Row],[deadline]]/60/60)/24)+DATE(1970,1,1),"mmm")</f>
        <v>Apr</v>
      </c>
      <c r="K4051" s="14" t="str">
        <f>TEXT(((Table1[[#This Row],[deadline]]/60/60)/24)+DATE(1970,1,1),"yyyy")</f>
        <v>2015</v>
      </c>
      <c r="L4051">
        <v>1422920415</v>
      </c>
      <c r="M4051">
        <f>((Table1[[#This Row],[launched_at]]/60/60)/24)+DATE(1970,1,1)+(-5/24)</f>
        <v>42037.777951388889</v>
      </c>
      <c r="N4051" t="b">
        <v>0</v>
      </c>
      <c r="O4051">
        <v>0</v>
      </c>
      <c r="P4051" t="b">
        <v>0</v>
      </c>
      <c r="Q4051" t="s">
        <v>8271</v>
      </c>
      <c r="R4051" s="5">
        <f>Table1[[#This Row],[pledged]]/D4051</f>
        <v>0</v>
      </c>
      <c r="S4051" s="6">
        <f>IFERROR(Table1[[#This Row],[pledged]]/Table1[[#This Row],[backers_count]],0)</f>
        <v>0</v>
      </c>
      <c r="T4051" s="5" t="s">
        <v>8317</v>
      </c>
      <c r="U4051" s="5" t="s">
        <v>8318</v>
      </c>
    </row>
    <row r="4052" spans="1:21" ht="45" x14ac:dyDescent="0.2">
      <c r="A4052">
        <v>2899</v>
      </c>
      <c r="B4052" s="3" t="s">
        <v>2899</v>
      </c>
      <c r="C4052" s="3" t="s">
        <v>7009</v>
      </c>
      <c r="D4052">
        <v>10000</v>
      </c>
      <c r="E4052">
        <v>0</v>
      </c>
      <c r="F4052" t="s">
        <v>8221</v>
      </c>
      <c r="G4052" t="s">
        <v>8224</v>
      </c>
      <c r="H4052" t="s">
        <v>8246</v>
      </c>
      <c r="I4052">
        <v>1469325158</v>
      </c>
      <c r="J4052" s="14" t="str">
        <f>TEXT(((Table1[[#This Row],[deadline]]/60/60)/24)+DATE(1970,1,1),"mmm")</f>
        <v>Jul</v>
      </c>
      <c r="K4052" s="14" t="str">
        <f>TEXT(((Table1[[#This Row],[deadline]]/60/60)/24)+DATE(1970,1,1),"yyyy")</f>
        <v>2016</v>
      </c>
      <c r="L4052">
        <v>1464141158</v>
      </c>
      <c r="M4052">
        <f>((Table1[[#This Row],[launched_at]]/60/60)/24)+DATE(1970,1,1)+(-5/24)</f>
        <v>42514.869884259257</v>
      </c>
      <c r="N4052" t="b">
        <v>0</v>
      </c>
      <c r="O4052">
        <v>0</v>
      </c>
      <c r="P4052" t="b">
        <v>0</v>
      </c>
      <c r="Q4052" t="s">
        <v>8271</v>
      </c>
      <c r="R4052" s="5">
        <f>Table1[[#This Row],[pledged]]/D4052</f>
        <v>0</v>
      </c>
      <c r="S4052" s="6">
        <f>IFERROR(Table1[[#This Row],[pledged]]/Table1[[#This Row],[backers_count]],0)</f>
        <v>0</v>
      </c>
      <c r="T4052" s="5" t="s">
        <v>8317</v>
      </c>
      <c r="U4052" s="5" t="s">
        <v>8318</v>
      </c>
    </row>
    <row r="4053" spans="1:21" ht="45" x14ac:dyDescent="0.2">
      <c r="A4053">
        <v>2943</v>
      </c>
      <c r="B4053" s="3" t="s">
        <v>2943</v>
      </c>
      <c r="C4053" s="3" t="s">
        <v>7053</v>
      </c>
      <c r="D4053">
        <v>3000</v>
      </c>
      <c r="E4053">
        <v>0</v>
      </c>
      <c r="F4053" t="s">
        <v>8221</v>
      </c>
      <c r="G4053" t="s">
        <v>8224</v>
      </c>
      <c r="H4053" t="s">
        <v>8246</v>
      </c>
      <c r="I4053">
        <v>1428894380</v>
      </c>
      <c r="J4053" s="14" t="str">
        <f>TEXT(((Table1[[#This Row],[deadline]]/60/60)/24)+DATE(1970,1,1),"mmm")</f>
        <v>Apr</v>
      </c>
      <c r="K4053" s="14" t="str">
        <f>TEXT(((Table1[[#This Row],[deadline]]/60/60)/24)+DATE(1970,1,1),"yyyy")</f>
        <v>2015</v>
      </c>
      <c r="L4053">
        <v>1426302380</v>
      </c>
      <c r="M4053">
        <f>((Table1[[#This Row],[launched_at]]/60/60)/24)+DATE(1970,1,1)+(-5/24)</f>
        <v>42076.921064814807</v>
      </c>
      <c r="N4053" t="b">
        <v>0</v>
      </c>
      <c r="O4053">
        <v>0</v>
      </c>
      <c r="P4053" t="b">
        <v>0</v>
      </c>
      <c r="Q4053" t="s">
        <v>8303</v>
      </c>
      <c r="R4053" s="5">
        <f>Table1[[#This Row],[pledged]]/D4053</f>
        <v>0</v>
      </c>
      <c r="S4053" s="6">
        <f>IFERROR(Table1[[#This Row],[pledged]]/Table1[[#This Row],[backers_count]],0)</f>
        <v>0</v>
      </c>
      <c r="T4053" s="5" t="s">
        <v>8317</v>
      </c>
      <c r="U4053" s="5" t="s">
        <v>8357</v>
      </c>
    </row>
    <row r="4054" spans="1:21" ht="45" x14ac:dyDescent="0.2">
      <c r="A4054">
        <v>2945</v>
      </c>
      <c r="B4054" s="3" t="s">
        <v>2945</v>
      </c>
      <c r="C4054" s="3" t="s">
        <v>7055</v>
      </c>
      <c r="D4054">
        <v>50000</v>
      </c>
      <c r="E4054">
        <v>0</v>
      </c>
      <c r="F4054" t="s">
        <v>8221</v>
      </c>
      <c r="G4054" t="s">
        <v>8224</v>
      </c>
      <c r="H4054" t="s">
        <v>8246</v>
      </c>
      <c r="I4054">
        <v>1432437660</v>
      </c>
      <c r="J4054" s="14" t="str">
        <f>TEXT(((Table1[[#This Row],[deadline]]/60/60)/24)+DATE(1970,1,1),"mmm")</f>
        <v>May</v>
      </c>
      <c r="K4054" s="14" t="str">
        <f>TEXT(((Table1[[#This Row],[deadline]]/60/60)/24)+DATE(1970,1,1),"yyyy")</f>
        <v>2015</v>
      </c>
      <c r="L4054">
        <v>1429845660</v>
      </c>
      <c r="M4054">
        <f>((Table1[[#This Row],[launched_at]]/60/60)/24)+DATE(1970,1,1)+(-5/24)</f>
        <v>42117.931250000001</v>
      </c>
      <c r="N4054" t="b">
        <v>0</v>
      </c>
      <c r="O4054">
        <v>0</v>
      </c>
      <c r="P4054" t="b">
        <v>0</v>
      </c>
      <c r="Q4054" t="s">
        <v>8303</v>
      </c>
      <c r="R4054" s="5">
        <f>Table1[[#This Row],[pledged]]/D4054</f>
        <v>0</v>
      </c>
      <c r="S4054" s="6">
        <f>IFERROR(Table1[[#This Row],[pledged]]/Table1[[#This Row],[backers_count]],0)</f>
        <v>0</v>
      </c>
      <c r="T4054" s="5" t="s">
        <v>8317</v>
      </c>
      <c r="U4054" s="5" t="s">
        <v>8357</v>
      </c>
    </row>
    <row r="4055" spans="1:21" ht="45" x14ac:dyDescent="0.2">
      <c r="A4055">
        <v>2950</v>
      </c>
      <c r="B4055" s="3" t="s">
        <v>2950</v>
      </c>
      <c r="C4055" s="3" t="s">
        <v>7060</v>
      </c>
      <c r="D4055">
        <v>5000000</v>
      </c>
      <c r="E4055">
        <v>0</v>
      </c>
      <c r="F4055" t="s">
        <v>8221</v>
      </c>
      <c r="G4055" t="s">
        <v>8224</v>
      </c>
      <c r="H4055" t="s">
        <v>8246</v>
      </c>
      <c r="I4055">
        <v>1453538752</v>
      </c>
      <c r="J4055" s="14" t="str">
        <f>TEXT(((Table1[[#This Row],[deadline]]/60/60)/24)+DATE(1970,1,1),"mmm")</f>
        <v>Jan</v>
      </c>
      <c r="K4055" s="14" t="str">
        <f>TEXT(((Table1[[#This Row],[deadline]]/60/60)/24)+DATE(1970,1,1),"yyyy")</f>
        <v>2016</v>
      </c>
      <c r="L4055">
        <v>1450946752</v>
      </c>
      <c r="M4055">
        <f>((Table1[[#This Row],[launched_at]]/60/60)/24)+DATE(1970,1,1)+(-5/24)</f>
        <v>42362.156851851854</v>
      </c>
      <c r="N4055" t="b">
        <v>0</v>
      </c>
      <c r="O4055">
        <v>0</v>
      </c>
      <c r="P4055" t="b">
        <v>0</v>
      </c>
      <c r="Q4055" t="s">
        <v>8303</v>
      </c>
      <c r="R4055" s="5">
        <f>Table1[[#This Row],[pledged]]/D4055</f>
        <v>0</v>
      </c>
      <c r="S4055" s="6">
        <f>IFERROR(Table1[[#This Row],[pledged]]/Table1[[#This Row],[backers_count]],0)</f>
        <v>0</v>
      </c>
      <c r="T4055" s="5" t="s">
        <v>8317</v>
      </c>
      <c r="U4055" s="5" t="s">
        <v>8357</v>
      </c>
    </row>
    <row r="4056" spans="1:21" ht="45" x14ac:dyDescent="0.2">
      <c r="A4056">
        <v>3054</v>
      </c>
      <c r="B4056" s="3" t="s">
        <v>3054</v>
      </c>
      <c r="C4056" s="3" t="s">
        <v>7164</v>
      </c>
      <c r="D4056">
        <v>300</v>
      </c>
      <c r="E4056">
        <v>0</v>
      </c>
      <c r="F4056" t="s">
        <v>8221</v>
      </c>
      <c r="G4056" t="s">
        <v>8224</v>
      </c>
      <c r="H4056" t="s">
        <v>8246</v>
      </c>
      <c r="I4056">
        <v>1425258240</v>
      </c>
      <c r="J4056" s="14" t="str">
        <f>TEXT(((Table1[[#This Row],[deadline]]/60/60)/24)+DATE(1970,1,1),"mmm")</f>
        <v>Mar</v>
      </c>
      <c r="K4056" s="14" t="str">
        <f>TEXT(((Table1[[#This Row],[deadline]]/60/60)/24)+DATE(1970,1,1),"yyyy")</f>
        <v>2015</v>
      </c>
      <c r="L4056">
        <v>1422043154</v>
      </c>
      <c r="M4056">
        <f>((Table1[[#This Row],[launched_at]]/60/60)/24)+DATE(1970,1,1)+(-5/24)</f>
        <v>42027.624467592592</v>
      </c>
      <c r="N4056" t="b">
        <v>0</v>
      </c>
      <c r="O4056">
        <v>0</v>
      </c>
      <c r="P4056" t="b">
        <v>0</v>
      </c>
      <c r="Q4056" t="s">
        <v>8303</v>
      </c>
      <c r="R4056" s="5">
        <f>Table1[[#This Row],[pledged]]/D4056</f>
        <v>0</v>
      </c>
      <c r="S4056" s="6">
        <f>IFERROR(Table1[[#This Row],[pledged]]/Table1[[#This Row],[backers_count]],0)</f>
        <v>0</v>
      </c>
      <c r="T4056" s="5" t="s">
        <v>8317</v>
      </c>
      <c r="U4056" s="5" t="s">
        <v>8357</v>
      </c>
    </row>
    <row r="4057" spans="1:21" ht="45" x14ac:dyDescent="0.2">
      <c r="A4057">
        <v>3056</v>
      </c>
      <c r="B4057" s="3" t="s">
        <v>3056</v>
      </c>
      <c r="C4057" s="3" t="s">
        <v>7166</v>
      </c>
      <c r="D4057">
        <v>25000</v>
      </c>
      <c r="E4057">
        <v>0</v>
      </c>
      <c r="F4057" t="s">
        <v>8221</v>
      </c>
      <c r="G4057" t="s">
        <v>8224</v>
      </c>
      <c r="H4057" t="s">
        <v>8246</v>
      </c>
      <c r="I4057">
        <v>1412003784</v>
      </c>
      <c r="J4057" s="14" t="str">
        <f>TEXT(((Table1[[#This Row],[deadline]]/60/60)/24)+DATE(1970,1,1),"mmm")</f>
        <v>Sep</v>
      </c>
      <c r="K4057" s="14" t="str">
        <f>TEXT(((Table1[[#This Row],[deadline]]/60/60)/24)+DATE(1970,1,1),"yyyy")</f>
        <v>2014</v>
      </c>
      <c r="L4057">
        <v>1406819784</v>
      </c>
      <c r="M4057">
        <f>((Table1[[#This Row],[launched_at]]/60/60)/24)+DATE(1970,1,1)+(-5/24)</f>
        <v>41851.428055555552</v>
      </c>
      <c r="N4057" t="b">
        <v>0</v>
      </c>
      <c r="O4057">
        <v>0</v>
      </c>
      <c r="P4057" t="b">
        <v>0</v>
      </c>
      <c r="Q4057" t="s">
        <v>8303</v>
      </c>
      <c r="R4057" s="5">
        <f>Table1[[#This Row],[pledged]]/D4057</f>
        <v>0</v>
      </c>
      <c r="S4057" s="6">
        <f>IFERROR(Table1[[#This Row],[pledged]]/Table1[[#This Row],[backers_count]],0)</f>
        <v>0</v>
      </c>
      <c r="T4057" s="5" t="s">
        <v>8317</v>
      </c>
      <c r="U4057" s="5" t="s">
        <v>8357</v>
      </c>
    </row>
    <row r="4058" spans="1:21" ht="45" x14ac:dyDescent="0.2">
      <c r="A4058">
        <v>3057</v>
      </c>
      <c r="B4058" s="3" t="s">
        <v>3057</v>
      </c>
      <c r="C4058" s="3" t="s">
        <v>7167</v>
      </c>
      <c r="D4058">
        <v>50000</v>
      </c>
      <c r="E4058">
        <v>0</v>
      </c>
      <c r="F4058" t="s">
        <v>8221</v>
      </c>
      <c r="G4058" t="s">
        <v>8225</v>
      </c>
      <c r="H4058" t="s">
        <v>8247</v>
      </c>
      <c r="I4058">
        <v>1459694211</v>
      </c>
      <c r="J4058" s="14" t="str">
        <f>TEXT(((Table1[[#This Row],[deadline]]/60/60)/24)+DATE(1970,1,1),"mmm")</f>
        <v>Apr</v>
      </c>
      <c r="K4058" s="14" t="str">
        <f>TEXT(((Table1[[#This Row],[deadline]]/60/60)/24)+DATE(1970,1,1),"yyyy")</f>
        <v>2016</v>
      </c>
      <c r="L4058">
        <v>1457105811</v>
      </c>
      <c r="M4058">
        <f>((Table1[[#This Row],[launched_at]]/60/60)/24)+DATE(1970,1,1)+(-5/24)</f>
        <v>42433.442256944443</v>
      </c>
      <c r="N4058" t="b">
        <v>0</v>
      </c>
      <c r="O4058">
        <v>0</v>
      </c>
      <c r="P4058" t="b">
        <v>0</v>
      </c>
      <c r="Q4058" t="s">
        <v>8303</v>
      </c>
      <c r="R4058" s="5">
        <f>Table1[[#This Row],[pledged]]/D4058</f>
        <v>0</v>
      </c>
      <c r="S4058" s="6">
        <f>IFERROR(Table1[[#This Row],[pledged]]/Table1[[#This Row],[backers_count]],0)</f>
        <v>0</v>
      </c>
      <c r="T4058" s="5" t="s">
        <v>8317</v>
      </c>
      <c r="U4058" s="5" t="s">
        <v>8357</v>
      </c>
    </row>
    <row r="4059" spans="1:21" x14ac:dyDescent="0.2">
      <c r="A4059">
        <v>3061</v>
      </c>
      <c r="B4059" s="3" t="s">
        <v>3061</v>
      </c>
      <c r="C4059" s="3" t="s">
        <v>7171</v>
      </c>
      <c r="D4059">
        <v>1000000</v>
      </c>
      <c r="E4059">
        <v>0</v>
      </c>
      <c r="F4059" t="s">
        <v>8221</v>
      </c>
      <c r="G4059" t="s">
        <v>8224</v>
      </c>
      <c r="H4059" t="s">
        <v>8246</v>
      </c>
      <c r="I4059">
        <v>1407955748</v>
      </c>
      <c r="J4059" s="14" t="str">
        <f>TEXT(((Table1[[#This Row],[deadline]]/60/60)/24)+DATE(1970,1,1),"mmm")</f>
        <v>Aug</v>
      </c>
      <c r="K4059" s="14" t="str">
        <f>TEXT(((Table1[[#This Row],[deadline]]/60/60)/24)+DATE(1970,1,1),"yyyy")</f>
        <v>2014</v>
      </c>
      <c r="L4059">
        <v>1405363748</v>
      </c>
      <c r="M4059">
        <f>((Table1[[#This Row],[launched_at]]/60/60)/24)+DATE(1970,1,1)+(-5/24)</f>
        <v>41834.575787037036</v>
      </c>
      <c r="N4059" t="b">
        <v>0</v>
      </c>
      <c r="O4059">
        <v>0</v>
      </c>
      <c r="P4059" t="b">
        <v>0</v>
      </c>
      <c r="Q4059" t="s">
        <v>8303</v>
      </c>
      <c r="R4059" s="5">
        <f>Table1[[#This Row],[pledged]]/D4059</f>
        <v>0</v>
      </c>
      <c r="S4059" s="6">
        <f>IFERROR(Table1[[#This Row],[pledged]]/Table1[[#This Row],[backers_count]],0)</f>
        <v>0</v>
      </c>
      <c r="T4059" s="5" t="s">
        <v>8317</v>
      </c>
      <c r="U4059" s="5" t="s">
        <v>8357</v>
      </c>
    </row>
    <row r="4060" spans="1:21" ht="45" x14ac:dyDescent="0.2">
      <c r="A4060">
        <v>3082</v>
      </c>
      <c r="B4060" s="3" t="s">
        <v>3082</v>
      </c>
      <c r="C4060" s="3" t="s">
        <v>7192</v>
      </c>
      <c r="D4060">
        <v>9000</v>
      </c>
      <c r="E4060">
        <v>0</v>
      </c>
      <c r="F4060" t="s">
        <v>8221</v>
      </c>
      <c r="G4060" t="s">
        <v>8224</v>
      </c>
      <c r="H4060" t="s">
        <v>8246</v>
      </c>
      <c r="I4060">
        <v>1447628946</v>
      </c>
      <c r="J4060" s="14" t="str">
        <f>TEXT(((Table1[[#This Row],[deadline]]/60/60)/24)+DATE(1970,1,1),"mmm")</f>
        <v>Nov</v>
      </c>
      <c r="K4060" s="14" t="str">
        <f>TEXT(((Table1[[#This Row],[deadline]]/60/60)/24)+DATE(1970,1,1),"yyyy")</f>
        <v>2015</v>
      </c>
      <c r="L4060">
        <v>1445033346</v>
      </c>
      <c r="M4060">
        <f>((Table1[[#This Row],[launched_at]]/60/60)/24)+DATE(1970,1,1)+(-5/24)</f>
        <v>42293.714652777773</v>
      </c>
      <c r="N4060" t="b">
        <v>0</v>
      </c>
      <c r="O4060">
        <v>0</v>
      </c>
      <c r="P4060" t="b">
        <v>0</v>
      </c>
      <c r="Q4060" t="s">
        <v>8303</v>
      </c>
      <c r="R4060" s="5">
        <f>Table1[[#This Row],[pledged]]/D4060</f>
        <v>0</v>
      </c>
      <c r="S4060" s="6">
        <f>IFERROR(Table1[[#This Row],[pledged]]/Table1[[#This Row],[backers_count]],0)</f>
        <v>0</v>
      </c>
      <c r="T4060" s="5" t="s">
        <v>8317</v>
      </c>
      <c r="U4060" s="5" t="s">
        <v>8357</v>
      </c>
    </row>
    <row r="4061" spans="1:21" ht="45" x14ac:dyDescent="0.2">
      <c r="A4061">
        <v>3114</v>
      </c>
      <c r="B4061" s="3" t="s">
        <v>3114</v>
      </c>
      <c r="C4061" s="3" t="s">
        <v>7224</v>
      </c>
      <c r="D4061">
        <v>75000</v>
      </c>
      <c r="E4061">
        <v>0</v>
      </c>
      <c r="F4061" t="s">
        <v>8221</v>
      </c>
      <c r="G4061" t="s">
        <v>8224</v>
      </c>
      <c r="H4061" t="s">
        <v>8246</v>
      </c>
      <c r="I4061">
        <v>1411312250</v>
      </c>
      <c r="J4061" s="14" t="str">
        <f>TEXT(((Table1[[#This Row],[deadline]]/60/60)/24)+DATE(1970,1,1),"mmm")</f>
        <v>Sep</v>
      </c>
      <c r="K4061" s="14" t="str">
        <f>TEXT(((Table1[[#This Row],[deadline]]/60/60)/24)+DATE(1970,1,1),"yyyy")</f>
        <v>2014</v>
      </c>
      <c r="L4061">
        <v>1406128250</v>
      </c>
      <c r="M4061">
        <f>((Table1[[#This Row],[launched_at]]/60/60)/24)+DATE(1970,1,1)+(-5/24)</f>
        <v>41843.42418981481</v>
      </c>
      <c r="N4061" t="b">
        <v>0</v>
      </c>
      <c r="O4061">
        <v>0</v>
      </c>
      <c r="P4061" t="b">
        <v>0</v>
      </c>
      <c r="Q4061" t="s">
        <v>8303</v>
      </c>
      <c r="R4061" s="5">
        <f>Table1[[#This Row],[pledged]]/D4061</f>
        <v>0</v>
      </c>
      <c r="S4061" s="6">
        <f>IFERROR(Table1[[#This Row],[pledged]]/Table1[[#This Row],[backers_count]],0)</f>
        <v>0</v>
      </c>
      <c r="T4061" s="5" t="s">
        <v>8317</v>
      </c>
      <c r="U4061" s="5" t="s">
        <v>8357</v>
      </c>
    </row>
    <row r="4062" spans="1:21" ht="30" x14ac:dyDescent="0.2">
      <c r="A4062">
        <v>3190</v>
      </c>
      <c r="B4062" s="3" t="s">
        <v>3190</v>
      </c>
      <c r="C4062" s="3" t="s">
        <v>7300</v>
      </c>
      <c r="D4062">
        <v>4000</v>
      </c>
      <c r="E4062">
        <v>0</v>
      </c>
      <c r="F4062" t="s">
        <v>8221</v>
      </c>
      <c r="G4062" t="s">
        <v>8229</v>
      </c>
      <c r="H4062" t="s">
        <v>8251</v>
      </c>
      <c r="I4062">
        <v>1481258275</v>
      </c>
      <c r="J4062" s="14" t="str">
        <f>TEXT(((Table1[[#This Row],[deadline]]/60/60)/24)+DATE(1970,1,1),"mmm")</f>
        <v>Dec</v>
      </c>
      <c r="K4062" s="14" t="str">
        <f>TEXT(((Table1[[#This Row],[deadline]]/60/60)/24)+DATE(1970,1,1),"yyyy")</f>
        <v>2016</v>
      </c>
      <c r="L4062">
        <v>1478662675</v>
      </c>
      <c r="M4062">
        <f>((Table1[[#This Row],[launched_at]]/60/60)/24)+DATE(1970,1,1)+(-5/24)</f>
        <v>42682.942997685182</v>
      </c>
      <c r="N4062" t="b">
        <v>0</v>
      </c>
      <c r="O4062">
        <v>0</v>
      </c>
      <c r="P4062" t="b">
        <v>0</v>
      </c>
      <c r="Q4062" t="s">
        <v>8305</v>
      </c>
      <c r="R4062" s="5">
        <f>Table1[[#This Row],[pledged]]/D4062</f>
        <v>0</v>
      </c>
      <c r="S4062" s="6">
        <f>IFERROR(Table1[[#This Row],[pledged]]/Table1[[#This Row],[backers_count]],0)</f>
        <v>0</v>
      </c>
      <c r="T4062" s="5" t="s">
        <v>8317</v>
      </c>
      <c r="U4062" s="5" t="s">
        <v>8359</v>
      </c>
    </row>
    <row r="4063" spans="1:21" ht="45" x14ac:dyDescent="0.2">
      <c r="A4063">
        <v>3194</v>
      </c>
      <c r="B4063" s="3" t="s">
        <v>3194</v>
      </c>
      <c r="C4063" s="3" t="s">
        <v>7304</v>
      </c>
      <c r="D4063">
        <v>11000</v>
      </c>
      <c r="E4063">
        <v>0</v>
      </c>
      <c r="F4063" t="s">
        <v>8221</v>
      </c>
      <c r="G4063" t="s">
        <v>8224</v>
      </c>
      <c r="H4063" t="s">
        <v>8246</v>
      </c>
      <c r="I4063">
        <v>1437960598</v>
      </c>
      <c r="J4063" s="14" t="str">
        <f>TEXT(((Table1[[#This Row],[deadline]]/60/60)/24)+DATE(1970,1,1),"mmm")</f>
        <v>Jul</v>
      </c>
      <c r="K4063" s="14" t="str">
        <f>TEXT(((Table1[[#This Row],[deadline]]/60/60)/24)+DATE(1970,1,1),"yyyy")</f>
        <v>2015</v>
      </c>
      <c r="L4063">
        <v>1435368598</v>
      </c>
      <c r="M4063">
        <f>((Table1[[#This Row],[launched_at]]/60/60)/24)+DATE(1970,1,1)+(-5/24)</f>
        <v>42181.854143518511</v>
      </c>
      <c r="N4063" t="b">
        <v>0</v>
      </c>
      <c r="O4063">
        <v>0</v>
      </c>
      <c r="P4063" t="b">
        <v>0</v>
      </c>
      <c r="Q4063" t="s">
        <v>8305</v>
      </c>
      <c r="R4063" s="5">
        <f>Table1[[#This Row],[pledged]]/D4063</f>
        <v>0</v>
      </c>
      <c r="S4063" s="6">
        <f>IFERROR(Table1[[#This Row],[pledged]]/Table1[[#This Row],[backers_count]],0)</f>
        <v>0</v>
      </c>
      <c r="T4063" s="5" t="s">
        <v>8317</v>
      </c>
      <c r="U4063" s="5" t="s">
        <v>8359</v>
      </c>
    </row>
    <row r="4064" spans="1:21" ht="45" x14ac:dyDescent="0.2">
      <c r="A4064">
        <v>3204</v>
      </c>
      <c r="B4064" s="3" t="s">
        <v>3204</v>
      </c>
      <c r="C4064" s="3" t="s">
        <v>7314</v>
      </c>
      <c r="D4064">
        <v>500</v>
      </c>
      <c r="E4064">
        <v>0</v>
      </c>
      <c r="F4064" t="s">
        <v>8221</v>
      </c>
      <c r="G4064" t="s">
        <v>8224</v>
      </c>
      <c r="H4064" t="s">
        <v>8246</v>
      </c>
      <c r="I4064">
        <v>1437149640</v>
      </c>
      <c r="J4064" s="14" t="str">
        <f>TEXT(((Table1[[#This Row],[deadline]]/60/60)/24)+DATE(1970,1,1),"mmm")</f>
        <v>Jul</v>
      </c>
      <c r="K4064" s="14" t="str">
        <f>TEXT(((Table1[[#This Row],[deadline]]/60/60)/24)+DATE(1970,1,1),"yyyy")</f>
        <v>2015</v>
      </c>
      <c r="L4064">
        <v>1434558479</v>
      </c>
      <c r="M4064">
        <f>((Table1[[#This Row],[launched_at]]/60/60)/24)+DATE(1970,1,1)+(-5/24)</f>
        <v>42172.477766203701</v>
      </c>
      <c r="N4064" t="b">
        <v>0</v>
      </c>
      <c r="O4064">
        <v>0</v>
      </c>
      <c r="P4064" t="b">
        <v>0</v>
      </c>
      <c r="Q4064" t="s">
        <v>8305</v>
      </c>
      <c r="R4064" s="5">
        <f>Table1[[#This Row],[pledged]]/D4064</f>
        <v>0</v>
      </c>
      <c r="S4064" s="6">
        <f>IFERROR(Table1[[#This Row],[pledged]]/Table1[[#This Row],[backers_count]],0)</f>
        <v>0</v>
      </c>
      <c r="T4064" s="5" t="s">
        <v>8317</v>
      </c>
      <c r="U4064" s="5" t="s">
        <v>8359</v>
      </c>
    </row>
    <row r="4065" spans="1:21" ht="45" x14ac:dyDescent="0.2">
      <c r="A4065">
        <v>3206</v>
      </c>
      <c r="B4065" s="3" t="s">
        <v>3206</v>
      </c>
      <c r="C4065" s="3" t="s">
        <v>7316</v>
      </c>
      <c r="D4065">
        <v>5000</v>
      </c>
      <c r="E4065">
        <v>0</v>
      </c>
      <c r="F4065" t="s">
        <v>8221</v>
      </c>
      <c r="G4065" t="s">
        <v>8224</v>
      </c>
      <c r="H4065" t="s">
        <v>8246</v>
      </c>
      <c r="I4065">
        <v>1442644651</v>
      </c>
      <c r="J4065" s="14" t="str">
        <f>TEXT(((Table1[[#This Row],[deadline]]/60/60)/24)+DATE(1970,1,1),"mmm")</f>
        <v>Sep</v>
      </c>
      <c r="K4065" s="14" t="str">
        <f>TEXT(((Table1[[#This Row],[deadline]]/60/60)/24)+DATE(1970,1,1),"yyyy")</f>
        <v>2015</v>
      </c>
      <c r="L4065">
        <v>1440052651</v>
      </c>
      <c r="M4065">
        <f>((Table1[[#This Row],[launched_at]]/60/60)/24)+DATE(1970,1,1)+(-5/24)</f>
        <v>42236.067719907405</v>
      </c>
      <c r="N4065" t="b">
        <v>0</v>
      </c>
      <c r="O4065">
        <v>0</v>
      </c>
      <c r="P4065" t="b">
        <v>0</v>
      </c>
      <c r="Q4065" t="s">
        <v>8305</v>
      </c>
      <c r="R4065" s="5">
        <f>Table1[[#This Row],[pledged]]/D4065</f>
        <v>0</v>
      </c>
      <c r="S4065" s="6">
        <f>IFERROR(Table1[[#This Row],[pledged]]/Table1[[#This Row],[backers_count]],0)</f>
        <v>0</v>
      </c>
      <c r="T4065" s="5" t="s">
        <v>8317</v>
      </c>
      <c r="U4065" s="5" t="s">
        <v>8359</v>
      </c>
    </row>
    <row r="4066" spans="1:21" ht="45" x14ac:dyDescent="0.2">
      <c r="A4066">
        <v>3628</v>
      </c>
      <c r="B4066" s="3" t="s">
        <v>3626</v>
      </c>
      <c r="C4066" s="3" t="s">
        <v>7738</v>
      </c>
      <c r="D4066">
        <v>100000</v>
      </c>
      <c r="E4066">
        <v>0</v>
      </c>
      <c r="F4066" t="s">
        <v>8221</v>
      </c>
      <c r="G4066" t="s">
        <v>8224</v>
      </c>
      <c r="H4066" t="s">
        <v>8246</v>
      </c>
      <c r="I4066">
        <v>1450040396</v>
      </c>
      <c r="J4066" s="14" t="str">
        <f>TEXT(((Table1[[#This Row],[deadline]]/60/60)/24)+DATE(1970,1,1),"mmm")</f>
        <v>Dec</v>
      </c>
      <c r="K4066" s="14" t="str">
        <f>TEXT(((Table1[[#This Row],[deadline]]/60/60)/24)+DATE(1970,1,1),"yyyy")</f>
        <v>2015</v>
      </c>
      <c r="L4066">
        <v>1444852796</v>
      </c>
      <c r="M4066">
        <f>((Table1[[#This Row],[launched_at]]/60/60)/24)+DATE(1970,1,1)+(-5/24)</f>
        <v>42291.6249537037</v>
      </c>
      <c r="N4066" t="b">
        <v>0</v>
      </c>
      <c r="O4066">
        <v>0</v>
      </c>
      <c r="P4066" t="b">
        <v>0</v>
      </c>
      <c r="Q4066" t="s">
        <v>8305</v>
      </c>
      <c r="R4066" s="5">
        <f>Table1[[#This Row],[pledged]]/D4066</f>
        <v>0</v>
      </c>
      <c r="S4066" s="6">
        <f>IFERROR(Table1[[#This Row],[pledged]]/Table1[[#This Row],[backers_count]],0)</f>
        <v>0</v>
      </c>
      <c r="T4066" s="5" t="s">
        <v>8317</v>
      </c>
      <c r="U4066" s="5" t="s">
        <v>8359</v>
      </c>
    </row>
    <row r="4067" spans="1:21" ht="45" x14ac:dyDescent="0.2">
      <c r="A4067">
        <v>3636</v>
      </c>
      <c r="B4067" s="3" t="s">
        <v>3634</v>
      </c>
      <c r="C4067" s="3" t="s">
        <v>7746</v>
      </c>
      <c r="D4067">
        <v>150000</v>
      </c>
      <c r="E4067">
        <v>0</v>
      </c>
      <c r="F4067" t="s">
        <v>8221</v>
      </c>
      <c r="G4067" t="s">
        <v>8224</v>
      </c>
      <c r="H4067" t="s">
        <v>8246</v>
      </c>
      <c r="I4067">
        <v>1442248829</v>
      </c>
      <c r="J4067" s="14" t="str">
        <f>TEXT(((Table1[[#This Row],[deadline]]/60/60)/24)+DATE(1970,1,1),"mmm")</f>
        <v>Sep</v>
      </c>
      <c r="K4067" s="14" t="str">
        <f>TEXT(((Table1[[#This Row],[deadline]]/60/60)/24)+DATE(1970,1,1),"yyyy")</f>
        <v>2015</v>
      </c>
      <c r="L4067">
        <v>1439224829</v>
      </c>
      <c r="M4067">
        <f>((Table1[[#This Row],[launched_at]]/60/60)/24)+DATE(1970,1,1)+(-5/24)</f>
        <v>42226.486446759263</v>
      </c>
      <c r="N4067" t="b">
        <v>0</v>
      </c>
      <c r="O4067">
        <v>0</v>
      </c>
      <c r="P4067" t="b">
        <v>0</v>
      </c>
      <c r="Q4067" t="s">
        <v>8305</v>
      </c>
      <c r="R4067" s="5">
        <f>Table1[[#This Row],[pledged]]/D4067</f>
        <v>0</v>
      </c>
      <c r="S4067" s="6">
        <f>IFERROR(Table1[[#This Row],[pledged]]/Table1[[#This Row],[backers_count]],0)</f>
        <v>0</v>
      </c>
      <c r="T4067" s="5" t="s">
        <v>8317</v>
      </c>
      <c r="U4067" s="5" t="s">
        <v>8359</v>
      </c>
    </row>
    <row r="4068" spans="1:21" ht="45" x14ac:dyDescent="0.2">
      <c r="A4068">
        <v>3641</v>
      </c>
      <c r="B4068" s="3" t="s">
        <v>3639</v>
      </c>
      <c r="C4068" s="3" t="s">
        <v>7751</v>
      </c>
      <c r="D4068">
        <v>3000</v>
      </c>
      <c r="E4068">
        <v>0</v>
      </c>
      <c r="F4068" t="s">
        <v>8221</v>
      </c>
      <c r="G4068" t="s">
        <v>8224</v>
      </c>
      <c r="H4068" t="s">
        <v>8246</v>
      </c>
      <c r="I4068">
        <v>1412485200</v>
      </c>
      <c r="J4068" s="14" t="str">
        <f>TEXT(((Table1[[#This Row],[deadline]]/60/60)/24)+DATE(1970,1,1),"mmm")</f>
        <v>Oct</v>
      </c>
      <c r="K4068" s="14" t="str">
        <f>TEXT(((Table1[[#This Row],[deadline]]/60/60)/24)+DATE(1970,1,1),"yyyy")</f>
        <v>2014</v>
      </c>
      <c r="L4068">
        <v>1410966179</v>
      </c>
      <c r="M4068">
        <f>((Table1[[#This Row],[launched_at]]/60/60)/24)+DATE(1970,1,1)+(-5/24)</f>
        <v>41899.418738425928</v>
      </c>
      <c r="N4068" t="b">
        <v>0</v>
      </c>
      <c r="O4068">
        <v>0</v>
      </c>
      <c r="P4068" t="b">
        <v>0</v>
      </c>
      <c r="Q4068" t="s">
        <v>8305</v>
      </c>
      <c r="R4068" s="5">
        <f>Table1[[#This Row],[pledged]]/D4068</f>
        <v>0</v>
      </c>
      <c r="S4068" s="6">
        <f>IFERROR(Table1[[#This Row],[pledged]]/Table1[[#This Row],[backers_count]],0)</f>
        <v>0</v>
      </c>
      <c r="T4068" s="5" t="s">
        <v>8317</v>
      </c>
      <c r="U4068" s="5" t="s">
        <v>8359</v>
      </c>
    </row>
    <row r="4069" spans="1:21" ht="45" x14ac:dyDescent="0.2">
      <c r="A4069">
        <v>3643</v>
      </c>
      <c r="B4069" s="3" t="s">
        <v>3641</v>
      </c>
      <c r="C4069" s="3" t="s">
        <v>7753</v>
      </c>
      <c r="D4069">
        <v>25000</v>
      </c>
      <c r="E4069">
        <v>0</v>
      </c>
      <c r="F4069" t="s">
        <v>8221</v>
      </c>
      <c r="G4069" t="s">
        <v>8224</v>
      </c>
      <c r="H4069" t="s">
        <v>8246</v>
      </c>
      <c r="I4069">
        <v>1447734439</v>
      </c>
      <c r="J4069" s="14" t="str">
        <f>TEXT(((Table1[[#This Row],[deadline]]/60/60)/24)+DATE(1970,1,1),"mmm")</f>
        <v>Nov</v>
      </c>
      <c r="K4069" s="14" t="str">
        <f>TEXT(((Table1[[#This Row],[deadline]]/60/60)/24)+DATE(1970,1,1),"yyyy")</f>
        <v>2015</v>
      </c>
      <c r="L4069">
        <v>1444274839</v>
      </c>
      <c r="M4069">
        <f>((Table1[[#This Row],[launched_at]]/60/60)/24)+DATE(1970,1,1)+(-5/24)</f>
        <v>42284.935636574075</v>
      </c>
      <c r="N4069" t="b">
        <v>0</v>
      </c>
      <c r="O4069">
        <v>0</v>
      </c>
      <c r="P4069" t="b">
        <v>0</v>
      </c>
      <c r="Q4069" t="s">
        <v>8305</v>
      </c>
      <c r="R4069" s="5">
        <f>Table1[[#This Row],[pledged]]/D4069</f>
        <v>0</v>
      </c>
      <c r="S4069" s="6">
        <f>IFERROR(Table1[[#This Row],[pledged]]/Table1[[#This Row],[backers_count]],0)</f>
        <v>0</v>
      </c>
      <c r="T4069" s="5" t="s">
        <v>8317</v>
      </c>
      <c r="U4069" s="5" t="s">
        <v>8359</v>
      </c>
    </row>
    <row r="4070" spans="1:21" ht="30" x14ac:dyDescent="0.2">
      <c r="A4070">
        <v>3733</v>
      </c>
      <c r="B4070" s="3" t="s">
        <v>3730</v>
      </c>
      <c r="C4070" s="3" t="s">
        <v>7843</v>
      </c>
      <c r="D4070">
        <v>1500</v>
      </c>
      <c r="E4070">
        <v>0</v>
      </c>
      <c r="F4070" t="s">
        <v>8221</v>
      </c>
      <c r="G4070" t="s">
        <v>8224</v>
      </c>
      <c r="H4070" t="s">
        <v>8246</v>
      </c>
      <c r="I4070">
        <v>1429396200</v>
      </c>
      <c r="J4070" s="14" t="str">
        <f>TEXT(((Table1[[#This Row],[deadline]]/60/60)/24)+DATE(1970,1,1),"mmm")</f>
        <v>Apr</v>
      </c>
      <c r="K4070" s="14" t="str">
        <f>TEXT(((Table1[[#This Row],[deadline]]/60/60)/24)+DATE(1970,1,1),"yyyy")</f>
        <v>2015</v>
      </c>
      <c r="L4070">
        <v>1428539708</v>
      </c>
      <c r="M4070">
        <f>((Table1[[#This Row],[launched_at]]/60/60)/24)+DATE(1970,1,1)+(-5/24)</f>
        <v>42102.816064814811</v>
      </c>
      <c r="N4070" t="b">
        <v>0</v>
      </c>
      <c r="O4070">
        <v>0</v>
      </c>
      <c r="P4070" t="b">
        <v>0</v>
      </c>
      <c r="Q4070" t="s">
        <v>8271</v>
      </c>
      <c r="R4070" s="5">
        <f>Table1[[#This Row],[pledged]]/D4070</f>
        <v>0</v>
      </c>
      <c r="S4070" s="6">
        <f>IFERROR(Table1[[#This Row],[pledged]]/Table1[[#This Row],[backers_count]],0)</f>
        <v>0</v>
      </c>
      <c r="T4070" s="5" t="s">
        <v>8317</v>
      </c>
      <c r="U4070" s="5" t="s">
        <v>8318</v>
      </c>
    </row>
    <row r="4071" spans="1:21" ht="45" x14ac:dyDescent="0.2">
      <c r="A4071">
        <v>3741</v>
      </c>
      <c r="B4071" s="3" t="s">
        <v>3738</v>
      </c>
      <c r="C4071" s="3" t="s">
        <v>7851</v>
      </c>
      <c r="D4071">
        <v>20000</v>
      </c>
      <c r="E4071">
        <v>0</v>
      </c>
      <c r="F4071" t="s">
        <v>8221</v>
      </c>
      <c r="G4071" t="s">
        <v>8224</v>
      </c>
      <c r="H4071" t="s">
        <v>8246</v>
      </c>
      <c r="I4071">
        <v>1450389950</v>
      </c>
      <c r="J4071" s="14" t="str">
        <f>TEXT(((Table1[[#This Row],[deadline]]/60/60)/24)+DATE(1970,1,1),"mmm")</f>
        <v>Dec</v>
      </c>
      <c r="K4071" s="14" t="str">
        <f>TEXT(((Table1[[#This Row],[deadline]]/60/60)/24)+DATE(1970,1,1),"yyyy")</f>
        <v>2015</v>
      </c>
      <c r="L4071">
        <v>1447797950</v>
      </c>
      <c r="M4071">
        <f>((Table1[[#This Row],[launched_at]]/60/60)/24)+DATE(1970,1,1)+(-5/24)</f>
        <v>42325.712384259255</v>
      </c>
      <c r="N4071" t="b">
        <v>0</v>
      </c>
      <c r="O4071">
        <v>0</v>
      </c>
      <c r="P4071" t="b">
        <v>0</v>
      </c>
      <c r="Q4071" t="s">
        <v>8271</v>
      </c>
      <c r="R4071" s="5">
        <f>Table1[[#This Row],[pledged]]/D4071</f>
        <v>0</v>
      </c>
      <c r="S4071" s="6">
        <f>IFERROR(Table1[[#This Row],[pledged]]/Table1[[#This Row],[backers_count]],0)</f>
        <v>0</v>
      </c>
      <c r="T4071" s="5" t="s">
        <v>8317</v>
      </c>
      <c r="U4071" s="5" t="s">
        <v>8318</v>
      </c>
    </row>
    <row r="4072" spans="1:21" ht="30" x14ac:dyDescent="0.2">
      <c r="A4072">
        <v>3743</v>
      </c>
      <c r="B4072" s="3" t="s">
        <v>3740</v>
      </c>
      <c r="C4072" s="3" t="s">
        <v>7853</v>
      </c>
      <c r="D4072">
        <v>2200</v>
      </c>
      <c r="E4072">
        <v>0</v>
      </c>
      <c r="F4072" t="s">
        <v>8221</v>
      </c>
      <c r="G4072" t="s">
        <v>8224</v>
      </c>
      <c r="H4072" t="s">
        <v>8246</v>
      </c>
      <c r="I4072">
        <v>1404406964</v>
      </c>
      <c r="J4072" s="14" t="str">
        <f>TEXT(((Table1[[#This Row],[deadline]]/60/60)/24)+DATE(1970,1,1),"mmm")</f>
        <v>Jul</v>
      </c>
      <c r="K4072" s="14" t="str">
        <f>TEXT(((Table1[[#This Row],[deadline]]/60/60)/24)+DATE(1970,1,1),"yyyy")</f>
        <v>2014</v>
      </c>
      <c r="L4072">
        <v>1401814964</v>
      </c>
      <c r="M4072">
        <f>((Table1[[#This Row],[launched_at]]/60/60)/24)+DATE(1970,1,1)+(-5/24)</f>
        <v>41793.501898148148</v>
      </c>
      <c r="N4072" t="b">
        <v>0</v>
      </c>
      <c r="O4072">
        <v>0</v>
      </c>
      <c r="P4072" t="b">
        <v>0</v>
      </c>
      <c r="Q4072" t="s">
        <v>8271</v>
      </c>
      <c r="R4072" s="5">
        <f>Table1[[#This Row],[pledged]]/D4072</f>
        <v>0</v>
      </c>
      <c r="S4072" s="6">
        <f>IFERROR(Table1[[#This Row],[pledged]]/Table1[[#This Row],[backers_count]],0)</f>
        <v>0</v>
      </c>
      <c r="T4072" s="5" t="s">
        <v>8317</v>
      </c>
      <c r="U4072" s="5" t="s">
        <v>8318</v>
      </c>
    </row>
    <row r="4073" spans="1:21" ht="45" x14ac:dyDescent="0.2">
      <c r="A4073">
        <v>3744</v>
      </c>
      <c r="B4073" s="3" t="s">
        <v>3741</v>
      </c>
      <c r="C4073" s="3" t="s">
        <v>7854</v>
      </c>
      <c r="D4073">
        <v>1200</v>
      </c>
      <c r="E4073">
        <v>0</v>
      </c>
      <c r="F4073" t="s">
        <v>8221</v>
      </c>
      <c r="G4073" t="s">
        <v>8224</v>
      </c>
      <c r="H4073" t="s">
        <v>8246</v>
      </c>
      <c r="I4073">
        <v>1404532740</v>
      </c>
      <c r="J4073" s="14" t="str">
        <f>TEXT(((Table1[[#This Row],[deadline]]/60/60)/24)+DATE(1970,1,1),"mmm")</f>
        <v>Jul</v>
      </c>
      <c r="K4073" s="14" t="str">
        <f>TEXT(((Table1[[#This Row],[deadline]]/60/60)/24)+DATE(1970,1,1),"yyyy")</f>
        <v>2014</v>
      </c>
      <c r="L4073">
        <v>1401823952</v>
      </c>
      <c r="M4073">
        <f>((Table1[[#This Row],[launched_at]]/60/60)/24)+DATE(1970,1,1)+(-5/24)</f>
        <v>41793.605925925927</v>
      </c>
      <c r="N4073" t="b">
        <v>0</v>
      </c>
      <c r="O4073">
        <v>0</v>
      </c>
      <c r="P4073" t="b">
        <v>0</v>
      </c>
      <c r="Q4073" t="s">
        <v>8271</v>
      </c>
      <c r="R4073" s="5">
        <f>Table1[[#This Row],[pledged]]/D4073</f>
        <v>0</v>
      </c>
      <c r="S4073" s="6">
        <f>IFERROR(Table1[[#This Row],[pledged]]/Table1[[#This Row],[backers_count]],0)</f>
        <v>0</v>
      </c>
      <c r="T4073" s="5" t="s">
        <v>8317</v>
      </c>
      <c r="U4073" s="5" t="s">
        <v>8318</v>
      </c>
    </row>
    <row r="4074" spans="1:21" ht="45" x14ac:dyDescent="0.2">
      <c r="A4074">
        <v>3790</v>
      </c>
      <c r="B4074" s="3" t="s">
        <v>3787</v>
      </c>
      <c r="C4074" s="3" t="s">
        <v>7900</v>
      </c>
      <c r="D4074">
        <v>15000</v>
      </c>
      <c r="E4074">
        <v>0</v>
      </c>
      <c r="F4074" t="s">
        <v>8221</v>
      </c>
      <c r="G4074" t="s">
        <v>8224</v>
      </c>
      <c r="H4074" t="s">
        <v>8246</v>
      </c>
      <c r="I4074">
        <v>1479834023</v>
      </c>
      <c r="J4074" s="14" t="str">
        <f>TEXT(((Table1[[#This Row],[deadline]]/60/60)/24)+DATE(1970,1,1),"mmm")</f>
        <v>Nov</v>
      </c>
      <c r="K4074" s="14" t="str">
        <f>TEXT(((Table1[[#This Row],[deadline]]/60/60)/24)+DATE(1970,1,1),"yyyy")</f>
        <v>2016</v>
      </c>
      <c r="L4074">
        <v>1477238423</v>
      </c>
      <c r="M4074">
        <f>((Table1[[#This Row],[launched_at]]/60/60)/24)+DATE(1970,1,1)+(-5/24)</f>
        <v>42666.458599537036</v>
      </c>
      <c r="N4074" t="b">
        <v>0</v>
      </c>
      <c r="O4074">
        <v>0</v>
      </c>
      <c r="P4074" t="b">
        <v>0</v>
      </c>
      <c r="Q4074" t="s">
        <v>8305</v>
      </c>
      <c r="R4074" s="5">
        <f>Table1[[#This Row],[pledged]]/D4074</f>
        <v>0</v>
      </c>
      <c r="S4074" s="6">
        <f>IFERROR(Table1[[#This Row],[pledged]]/Table1[[#This Row],[backers_count]],0)</f>
        <v>0</v>
      </c>
      <c r="T4074" s="5" t="s">
        <v>8317</v>
      </c>
      <c r="U4074" s="5" t="s">
        <v>8359</v>
      </c>
    </row>
    <row r="4075" spans="1:21" ht="30" x14ac:dyDescent="0.2">
      <c r="A4075">
        <v>3791</v>
      </c>
      <c r="B4075" s="3" t="s">
        <v>3788</v>
      </c>
      <c r="C4075" s="3" t="s">
        <v>7901</v>
      </c>
      <c r="D4075">
        <v>1500</v>
      </c>
      <c r="E4075">
        <v>0</v>
      </c>
      <c r="F4075" t="s">
        <v>8221</v>
      </c>
      <c r="G4075" t="s">
        <v>8224</v>
      </c>
      <c r="H4075" t="s">
        <v>8246</v>
      </c>
      <c r="I4075">
        <v>1404664592</v>
      </c>
      <c r="J4075" s="14" t="str">
        <f>TEXT(((Table1[[#This Row],[deadline]]/60/60)/24)+DATE(1970,1,1),"mmm")</f>
        <v>Jul</v>
      </c>
      <c r="K4075" s="14" t="str">
        <f>TEXT(((Table1[[#This Row],[deadline]]/60/60)/24)+DATE(1970,1,1),"yyyy")</f>
        <v>2014</v>
      </c>
      <c r="L4075">
        <v>1399480592</v>
      </c>
      <c r="M4075">
        <f>((Table1[[#This Row],[launched_at]]/60/60)/24)+DATE(1970,1,1)+(-5/24)</f>
        <v>41766.4837037037</v>
      </c>
      <c r="N4075" t="b">
        <v>0</v>
      </c>
      <c r="O4075">
        <v>0</v>
      </c>
      <c r="P4075" t="b">
        <v>0</v>
      </c>
      <c r="Q4075" t="s">
        <v>8305</v>
      </c>
      <c r="R4075" s="5">
        <f>Table1[[#This Row],[pledged]]/D4075</f>
        <v>0</v>
      </c>
      <c r="S4075" s="6">
        <f>IFERROR(Table1[[#This Row],[pledged]]/Table1[[#This Row],[backers_count]],0)</f>
        <v>0</v>
      </c>
      <c r="T4075" s="5" t="s">
        <v>8317</v>
      </c>
      <c r="U4075" s="5" t="s">
        <v>8359</v>
      </c>
    </row>
    <row r="4076" spans="1:21" ht="45" x14ac:dyDescent="0.2">
      <c r="A4076">
        <v>3802</v>
      </c>
      <c r="B4076" s="3" t="s">
        <v>3799</v>
      </c>
      <c r="C4076" s="3" t="s">
        <v>7912</v>
      </c>
      <c r="D4076">
        <v>3000</v>
      </c>
      <c r="E4076">
        <v>0</v>
      </c>
      <c r="F4076" t="s">
        <v>8221</v>
      </c>
      <c r="G4076" t="s">
        <v>8224</v>
      </c>
      <c r="H4076" t="s">
        <v>8246</v>
      </c>
      <c r="I4076">
        <v>1445482906</v>
      </c>
      <c r="J4076" s="14" t="str">
        <f>TEXT(((Table1[[#This Row],[deadline]]/60/60)/24)+DATE(1970,1,1),"mmm")</f>
        <v>Oct</v>
      </c>
      <c r="K4076" s="14" t="str">
        <f>TEXT(((Table1[[#This Row],[deadline]]/60/60)/24)+DATE(1970,1,1),"yyyy")</f>
        <v>2015</v>
      </c>
      <c r="L4076">
        <v>1442890906</v>
      </c>
      <c r="M4076">
        <f>((Table1[[#This Row],[launched_at]]/60/60)/24)+DATE(1970,1,1)+(-5/24)</f>
        <v>42268.917893518512</v>
      </c>
      <c r="N4076" t="b">
        <v>0</v>
      </c>
      <c r="O4076">
        <v>0</v>
      </c>
      <c r="P4076" t="b">
        <v>0</v>
      </c>
      <c r="Q4076" t="s">
        <v>8305</v>
      </c>
      <c r="R4076" s="5">
        <f>Table1[[#This Row],[pledged]]/D4076</f>
        <v>0</v>
      </c>
      <c r="S4076" s="6">
        <f>IFERROR(Table1[[#This Row],[pledged]]/Table1[[#This Row],[backers_count]],0)</f>
        <v>0</v>
      </c>
      <c r="T4076" s="5" t="s">
        <v>8317</v>
      </c>
      <c r="U4076" s="5" t="s">
        <v>8359</v>
      </c>
    </row>
    <row r="4077" spans="1:21" ht="45" x14ac:dyDescent="0.2">
      <c r="A4077">
        <v>3804</v>
      </c>
      <c r="B4077" s="3" t="s">
        <v>3801</v>
      </c>
      <c r="C4077" s="3" t="s">
        <v>7914</v>
      </c>
      <c r="D4077">
        <v>8000</v>
      </c>
      <c r="E4077">
        <v>0</v>
      </c>
      <c r="F4077" t="s">
        <v>8221</v>
      </c>
      <c r="G4077" t="s">
        <v>8224</v>
      </c>
      <c r="H4077" t="s">
        <v>8246</v>
      </c>
      <c r="I4077">
        <v>1469948400</v>
      </c>
      <c r="J4077" s="14" t="str">
        <f>TEXT(((Table1[[#This Row],[deadline]]/60/60)/24)+DATE(1970,1,1),"mmm")</f>
        <v>Jul</v>
      </c>
      <c r="K4077" s="14" t="str">
        <f>TEXT(((Table1[[#This Row],[deadline]]/60/60)/24)+DATE(1970,1,1),"yyyy")</f>
        <v>2016</v>
      </c>
      <c r="L4077">
        <v>1465172024</v>
      </c>
      <c r="M4077">
        <f>((Table1[[#This Row],[launched_at]]/60/60)/24)+DATE(1970,1,1)+(-5/24)</f>
        <v>42526.801203703704</v>
      </c>
      <c r="N4077" t="b">
        <v>0</v>
      </c>
      <c r="O4077">
        <v>0</v>
      </c>
      <c r="P4077" t="b">
        <v>0</v>
      </c>
      <c r="Q4077" t="s">
        <v>8305</v>
      </c>
      <c r="R4077" s="5">
        <f>Table1[[#This Row],[pledged]]/D4077</f>
        <v>0</v>
      </c>
      <c r="S4077" s="6">
        <f>IFERROR(Table1[[#This Row],[pledged]]/Table1[[#This Row],[backers_count]],0)</f>
        <v>0</v>
      </c>
      <c r="T4077" s="5" t="s">
        <v>8317</v>
      </c>
      <c r="U4077" s="5" t="s">
        <v>8359</v>
      </c>
    </row>
    <row r="4078" spans="1:21" ht="45" x14ac:dyDescent="0.2">
      <c r="A4078">
        <v>3863</v>
      </c>
      <c r="B4078" s="3" t="s">
        <v>3860</v>
      </c>
      <c r="C4078" s="3" t="s">
        <v>7972</v>
      </c>
      <c r="D4078">
        <v>6000</v>
      </c>
      <c r="E4078">
        <v>0</v>
      </c>
      <c r="F4078" t="s">
        <v>8221</v>
      </c>
      <c r="G4078" t="s">
        <v>8224</v>
      </c>
      <c r="H4078" t="s">
        <v>8246</v>
      </c>
      <c r="I4078">
        <v>1446739905</v>
      </c>
      <c r="J4078" s="14" t="str">
        <f>TEXT(((Table1[[#This Row],[deadline]]/60/60)/24)+DATE(1970,1,1),"mmm")</f>
        <v>Nov</v>
      </c>
      <c r="K4078" s="14" t="str">
        <f>TEXT(((Table1[[#This Row],[deadline]]/60/60)/24)+DATE(1970,1,1),"yyyy")</f>
        <v>2015</v>
      </c>
      <c r="L4078">
        <v>1441552305</v>
      </c>
      <c r="M4078">
        <f>((Table1[[#This Row],[launched_at]]/60/60)/24)+DATE(1970,1,1)+(-5/24)</f>
        <v>42253.424826388888</v>
      </c>
      <c r="N4078" t="b">
        <v>0</v>
      </c>
      <c r="O4078">
        <v>0</v>
      </c>
      <c r="P4078" t="b">
        <v>0</v>
      </c>
      <c r="Q4078" t="s">
        <v>8271</v>
      </c>
      <c r="R4078" s="5">
        <f>Table1[[#This Row],[pledged]]/D4078</f>
        <v>0</v>
      </c>
      <c r="S4078" s="6">
        <f>IFERROR(Table1[[#This Row],[pledged]]/Table1[[#This Row],[backers_count]],0)</f>
        <v>0</v>
      </c>
      <c r="T4078" s="5" t="s">
        <v>8317</v>
      </c>
      <c r="U4078" s="5" t="s">
        <v>8318</v>
      </c>
    </row>
    <row r="4079" spans="1:21" ht="45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 s="14" t="str">
        <f>TEXT(((Table1[[#This Row],[deadline]]/60/60)/24)+DATE(1970,1,1),"mmm")</f>
        <v>Aug</v>
      </c>
      <c r="K4079" s="14" t="str">
        <f>TEXT(((Table1[[#This Row],[deadline]]/60/60)/24)+DATE(1970,1,1),"yyyy")</f>
        <v>2014</v>
      </c>
      <c r="L4079">
        <v>1408203557</v>
      </c>
      <c r="M4079">
        <f>((Table1[[#This Row],[launched_at]]/60/60)/24)+DATE(1970,1,1)+(-5/24)</f>
        <v>41867.44394675926</v>
      </c>
      <c r="N4079" t="b">
        <v>0</v>
      </c>
      <c r="O4079">
        <v>0</v>
      </c>
      <c r="P4079" t="b">
        <v>0</v>
      </c>
      <c r="Q4079" t="s">
        <v>8271</v>
      </c>
      <c r="R4079" s="5">
        <f>Table1[[#This Row],[pledged]]/D4079</f>
        <v>0</v>
      </c>
      <c r="S4079" s="6">
        <f>IFERROR(Table1[[#This Row],[pledged]]/Table1[[#This Row],[backers_count]],0)</f>
        <v>0</v>
      </c>
      <c r="T4079" s="5" t="s">
        <v>8317</v>
      </c>
      <c r="U4079" s="5" t="s">
        <v>8318</v>
      </c>
    </row>
    <row r="4080" spans="1:21" ht="45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 s="14" t="str">
        <f>TEXT(((Table1[[#This Row],[deadline]]/60/60)/24)+DATE(1970,1,1),"mmm")</f>
        <v>Aug</v>
      </c>
      <c r="K4080" s="14" t="str">
        <f>TEXT(((Table1[[#This Row],[deadline]]/60/60)/24)+DATE(1970,1,1),"yyyy")</f>
        <v>2015</v>
      </c>
      <c r="L4080">
        <v>1435709765</v>
      </c>
      <c r="M4080">
        <f>((Table1[[#This Row],[launched_at]]/60/60)/24)+DATE(1970,1,1)+(-5/24)</f>
        <v>42185.802835648145</v>
      </c>
      <c r="N4080" t="b">
        <v>0</v>
      </c>
      <c r="O4080">
        <v>0</v>
      </c>
      <c r="P4080" t="b">
        <v>0</v>
      </c>
      <c r="Q4080" t="s">
        <v>8271</v>
      </c>
      <c r="R4080" s="5">
        <f>Table1[[#This Row],[pledged]]/D4080</f>
        <v>0</v>
      </c>
      <c r="S4080" s="6">
        <f>IFERROR(Table1[[#This Row],[pledged]]/Table1[[#This Row],[backers_count]],0)</f>
        <v>0</v>
      </c>
      <c r="T4080" s="5" t="s">
        <v>8317</v>
      </c>
      <c r="U4080" s="5" t="s">
        <v>8318</v>
      </c>
    </row>
    <row r="4081" spans="1:21" ht="45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 s="14" t="str">
        <f>TEXT(((Table1[[#This Row],[deadline]]/60/60)/24)+DATE(1970,1,1),"mmm")</f>
        <v>Jun</v>
      </c>
      <c r="K4081" s="14" t="str">
        <f>TEXT(((Table1[[#This Row],[deadline]]/60/60)/24)+DATE(1970,1,1),"yyyy")</f>
        <v>2016</v>
      </c>
      <c r="L4081">
        <v>1462360752</v>
      </c>
      <c r="M4081">
        <f>((Table1[[#This Row],[launched_at]]/60/60)/24)+DATE(1970,1,1)+(-5/24)</f>
        <v>42494.263333333329</v>
      </c>
      <c r="N4081" t="b">
        <v>0</v>
      </c>
      <c r="O4081">
        <v>0</v>
      </c>
      <c r="P4081" t="b">
        <v>0</v>
      </c>
      <c r="Q4081" t="s">
        <v>8271</v>
      </c>
      <c r="R4081" s="5">
        <f>Table1[[#This Row],[pledged]]/D4081</f>
        <v>0</v>
      </c>
      <c r="S4081" s="6">
        <f>IFERROR(Table1[[#This Row],[pledged]]/Table1[[#This Row],[backers_count]],0)</f>
        <v>0</v>
      </c>
      <c r="T4081" s="5" t="s">
        <v>8317</v>
      </c>
      <c r="U4081" s="5" t="s">
        <v>8318</v>
      </c>
    </row>
    <row r="4082" spans="1:21" ht="45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 s="14" t="str">
        <f>TEXT(((Table1[[#This Row],[deadline]]/60/60)/24)+DATE(1970,1,1),"mmm")</f>
        <v>Oct</v>
      </c>
      <c r="K4082" s="14" t="str">
        <f>TEXT(((Table1[[#This Row],[deadline]]/60/60)/24)+DATE(1970,1,1),"yyyy")</f>
        <v>2014</v>
      </c>
      <c r="L4082">
        <v>1413291655</v>
      </c>
      <c r="M4082">
        <f>((Table1[[#This Row],[launched_at]]/60/60)/24)+DATE(1970,1,1)+(-5/24)</f>
        <v>41926.333969907406</v>
      </c>
      <c r="N4082" t="b">
        <v>0</v>
      </c>
      <c r="O4082">
        <v>0</v>
      </c>
      <c r="P4082" t="b">
        <v>0</v>
      </c>
      <c r="Q4082" t="s">
        <v>8271</v>
      </c>
      <c r="R4082" s="5">
        <f>Table1[[#This Row],[pledged]]/D4082</f>
        <v>0</v>
      </c>
      <c r="S4082" s="6">
        <f>IFERROR(Table1[[#This Row],[pledged]]/Table1[[#This Row],[backers_count]],0)</f>
        <v>0</v>
      </c>
      <c r="T4082" s="5" t="s">
        <v>8317</v>
      </c>
      <c r="U4082" s="5" t="s">
        <v>8318</v>
      </c>
    </row>
    <row r="4083" spans="1:21" ht="45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 s="14" t="str">
        <f>TEXT(((Table1[[#This Row],[deadline]]/60/60)/24)+DATE(1970,1,1),"mmm")</f>
        <v>Apr</v>
      </c>
      <c r="K4083" s="14" t="str">
        <f>TEXT(((Table1[[#This Row],[deadline]]/60/60)/24)+DATE(1970,1,1),"yyyy")</f>
        <v>2016</v>
      </c>
      <c r="L4083">
        <v>1457078868</v>
      </c>
      <c r="M4083">
        <f>((Table1[[#This Row],[launched_at]]/60/60)/24)+DATE(1970,1,1)+(-5/24)</f>
        <v>42433.13041666666</v>
      </c>
      <c r="N4083" t="b">
        <v>0</v>
      </c>
      <c r="O4083">
        <v>0</v>
      </c>
      <c r="P4083" t="b">
        <v>0</v>
      </c>
      <c r="Q4083" t="s">
        <v>8271</v>
      </c>
      <c r="R4083" s="5">
        <f>Table1[[#This Row],[pledged]]/D4083</f>
        <v>0</v>
      </c>
      <c r="S4083" s="6">
        <f>IFERROR(Table1[[#This Row],[pledged]]/Table1[[#This Row],[backers_count]],0)</f>
        <v>0</v>
      </c>
      <c r="T4083" s="5" t="s">
        <v>8317</v>
      </c>
      <c r="U4083" s="5" t="s">
        <v>8318</v>
      </c>
    </row>
    <row r="4084" spans="1:21" ht="45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 s="14" t="str">
        <f>TEXT(((Table1[[#This Row],[deadline]]/60/60)/24)+DATE(1970,1,1),"mmm")</f>
        <v>Sep</v>
      </c>
      <c r="K4084" s="14" t="str">
        <f>TEXT(((Table1[[#This Row],[deadline]]/60/60)/24)+DATE(1970,1,1),"yyyy")</f>
        <v>2015</v>
      </c>
      <c r="L4084">
        <v>1439350707</v>
      </c>
      <c r="M4084">
        <f>((Table1[[#This Row],[launched_at]]/60/60)/24)+DATE(1970,1,1)+(-5/24)</f>
        <v>42227.943368055552</v>
      </c>
      <c r="N4084" t="b">
        <v>0</v>
      </c>
      <c r="O4084">
        <v>0</v>
      </c>
      <c r="P4084" t="b">
        <v>0</v>
      </c>
      <c r="Q4084" t="s">
        <v>8271</v>
      </c>
      <c r="R4084" s="5">
        <f>Table1[[#This Row],[pledged]]/D4084</f>
        <v>0</v>
      </c>
      <c r="S4084" s="6">
        <f>IFERROR(Table1[[#This Row],[pledged]]/Table1[[#This Row],[backers_count]],0)</f>
        <v>0</v>
      </c>
      <c r="T4084" s="5" t="s">
        <v>8317</v>
      </c>
      <c r="U4084" s="5" t="s">
        <v>8318</v>
      </c>
    </row>
    <row r="4085" spans="1:21" ht="45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 s="14" t="str">
        <f>TEXT(((Table1[[#This Row],[deadline]]/60/60)/24)+DATE(1970,1,1),"mmm")</f>
        <v>Dec</v>
      </c>
      <c r="K4085" s="14" t="str">
        <f>TEXT(((Table1[[#This Row],[deadline]]/60/60)/24)+DATE(1970,1,1),"yyyy")</f>
        <v>2016</v>
      </c>
      <c r="L4085">
        <v>1477981120</v>
      </c>
      <c r="M4085">
        <f>((Table1[[#This Row],[launched_at]]/60/60)/24)+DATE(1970,1,1)+(-5/24)</f>
        <v>42675.054629629631</v>
      </c>
      <c r="N4085" t="b">
        <v>0</v>
      </c>
      <c r="O4085">
        <v>0</v>
      </c>
      <c r="P4085" t="b">
        <v>0</v>
      </c>
      <c r="Q4085" t="s">
        <v>8271</v>
      </c>
      <c r="R4085" s="5">
        <f>Table1[[#This Row],[pledged]]/D4085</f>
        <v>0</v>
      </c>
      <c r="S4085" s="6">
        <f>IFERROR(Table1[[#This Row],[pledged]]/Table1[[#This Row],[backers_count]],0)</f>
        <v>0</v>
      </c>
      <c r="T4085" s="5" t="s">
        <v>8317</v>
      </c>
      <c r="U4085" s="5" t="s">
        <v>8318</v>
      </c>
    </row>
    <row r="4086" spans="1:21" ht="45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 s="14" t="str">
        <f>TEXT(((Table1[[#This Row],[deadline]]/60/60)/24)+DATE(1970,1,1),"mmm")</f>
        <v>Jun</v>
      </c>
      <c r="K4086" s="14" t="str">
        <f>TEXT(((Table1[[#This Row],[deadline]]/60/60)/24)+DATE(1970,1,1),"yyyy")</f>
        <v>2015</v>
      </c>
      <c r="L4086">
        <v>1429306914</v>
      </c>
      <c r="M4086">
        <f>((Table1[[#This Row],[launched_at]]/60/60)/24)+DATE(1970,1,1)+(-5/24)</f>
        <v>42111.695763888885</v>
      </c>
      <c r="N4086" t="b">
        <v>0</v>
      </c>
      <c r="O4086">
        <v>0</v>
      </c>
      <c r="P4086" t="b">
        <v>0</v>
      </c>
      <c r="Q4086" t="s">
        <v>8271</v>
      </c>
      <c r="R4086" s="5">
        <f>Table1[[#This Row],[pledged]]/D4086</f>
        <v>0</v>
      </c>
      <c r="S4086" s="6">
        <f>IFERROR(Table1[[#This Row],[pledged]]/Table1[[#This Row],[backers_count]],0)</f>
        <v>0</v>
      </c>
      <c r="T4086" s="5" t="s">
        <v>8317</v>
      </c>
      <c r="U4086" s="5" t="s">
        <v>8318</v>
      </c>
    </row>
    <row r="4087" spans="1:21" ht="45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 s="14" t="str">
        <f>TEXT(((Table1[[#This Row],[deadline]]/60/60)/24)+DATE(1970,1,1),"mmm")</f>
        <v>Aug</v>
      </c>
      <c r="K4087" s="14" t="str">
        <f>TEXT(((Table1[[#This Row],[deadline]]/60/60)/24)+DATE(1970,1,1),"yyyy")</f>
        <v>2015</v>
      </c>
      <c r="L4087">
        <v>1438098875</v>
      </c>
      <c r="M4087">
        <f>((Table1[[#This Row],[launched_at]]/60/60)/24)+DATE(1970,1,1)+(-5/24)</f>
        <v>42213.454571759255</v>
      </c>
      <c r="N4087" t="b">
        <v>0</v>
      </c>
      <c r="O4087">
        <v>0</v>
      </c>
      <c r="P4087" t="b">
        <v>0</v>
      </c>
      <c r="Q4087" t="s">
        <v>8271</v>
      </c>
      <c r="R4087" s="5">
        <f>Table1[[#This Row],[pledged]]/D4087</f>
        <v>0</v>
      </c>
      <c r="S4087" s="6">
        <f>IFERROR(Table1[[#This Row],[pledged]]/Table1[[#This Row],[backers_count]],0)</f>
        <v>0</v>
      </c>
      <c r="T4087" s="5" t="s">
        <v>8317</v>
      </c>
      <c r="U4087" s="5" t="s">
        <v>8318</v>
      </c>
    </row>
    <row r="4088" spans="1:21" ht="45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 s="14" t="str">
        <f>TEXT(((Table1[[#This Row],[deadline]]/60/60)/24)+DATE(1970,1,1),"mmm")</f>
        <v>Sep</v>
      </c>
      <c r="K4088" s="14" t="str">
        <f>TEXT(((Table1[[#This Row],[deadline]]/60/60)/24)+DATE(1970,1,1),"yyyy")</f>
        <v>2014</v>
      </c>
      <c r="L4088">
        <v>1404892123</v>
      </c>
      <c r="M4088">
        <f>((Table1[[#This Row],[launched_at]]/60/60)/24)+DATE(1970,1,1)+(-5/24)</f>
        <v>41829.117164351846</v>
      </c>
      <c r="N4088" t="b">
        <v>0</v>
      </c>
      <c r="O4088">
        <v>0</v>
      </c>
      <c r="P4088" t="b">
        <v>0</v>
      </c>
      <c r="Q4088" t="s">
        <v>8271</v>
      </c>
      <c r="R4088" s="5">
        <f>Table1[[#This Row],[pledged]]/D4088</f>
        <v>0</v>
      </c>
      <c r="S4088" s="6">
        <f>IFERROR(Table1[[#This Row],[pledged]]/Table1[[#This Row],[backers_count]],0)</f>
        <v>0</v>
      </c>
      <c r="T4088" s="5" t="s">
        <v>8317</v>
      </c>
      <c r="U4088" s="5" t="s">
        <v>8318</v>
      </c>
    </row>
    <row r="4089" spans="1:21" ht="45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 s="14" t="str">
        <f>TEXT(((Table1[[#This Row],[deadline]]/60/60)/24)+DATE(1970,1,1),"mmm")</f>
        <v>Jul</v>
      </c>
      <c r="K4089" s="14" t="str">
        <f>TEXT(((Table1[[#This Row],[deadline]]/60/60)/24)+DATE(1970,1,1),"yyyy")</f>
        <v>2016</v>
      </c>
      <c r="L4089">
        <v>1467162586</v>
      </c>
      <c r="M4089">
        <f>((Table1[[#This Row],[launched_at]]/60/60)/24)+DATE(1970,1,1)+(-5/24)</f>
        <v>42549.840115740742</v>
      </c>
      <c r="N4089" t="b">
        <v>0</v>
      </c>
      <c r="O4089">
        <v>0</v>
      </c>
      <c r="P4089" t="b">
        <v>0</v>
      </c>
      <c r="Q4089" t="s">
        <v>8271</v>
      </c>
      <c r="R4089" s="5">
        <f>Table1[[#This Row],[pledged]]/D4089</f>
        <v>0</v>
      </c>
      <c r="S4089" s="6">
        <f>IFERROR(Table1[[#This Row],[pledged]]/Table1[[#This Row],[backers_count]],0)</f>
        <v>0</v>
      </c>
      <c r="T4089" s="5" t="s">
        <v>8317</v>
      </c>
      <c r="U4089" s="5" t="s">
        <v>8318</v>
      </c>
    </row>
    <row r="4090" spans="1:21" ht="45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 s="14" t="str">
        <f>TEXT(((Table1[[#This Row],[deadline]]/60/60)/24)+DATE(1970,1,1),"mmm")</f>
        <v>Jul</v>
      </c>
      <c r="K4090" s="14" t="str">
        <f>TEXT(((Table1[[#This Row],[deadline]]/60/60)/24)+DATE(1970,1,1),"yyyy")</f>
        <v>2014</v>
      </c>
      <c r="L4090">
        <v>1400168264</v>
      </c>
      <c r="M4090">
        <f>((Table1[[#This Row],[launched_at]]/60/60)/24)+DATE(1970,1,1)+(-5/24)</f>
        <v>41774.442870370367</v>
      </c>
      <c r="N4090" t="b">
        <v>0</v>
      </c>
      <c r="O4090">
        <v>0</v>
      </c>
      <c r="P4090" t="b">
        <v>0</v>
      </c>
      <c r="Q4090" t="s">
        <v>8271</v>
      </c>
      <c r="R4090" s="5">
        <f>Table1[[#This Row],[pledged]]/D4090</f>
        <v>0</v>
      </c>
      <c r="S4090" s="6">
        <f>IFERROR(Table1[[#This Row],[pledged]]/Table1[[#This Row],[backers_count]],0)</f>
        <v>0</v>
      </c>
      <c r="T4090" s="5" t="s">
        <v>8317</v>
      </c>
      <c r="U4090" s="5" t="s">
        <v>8318</v>
      </c>
    </row>
    <row r="4091" spans="1:21" ht="45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 s="14" t="str">
        <f>TEXT(((Table1[[#This Row],[deadline]]/60/60)/24)+DATE(1970,1,1),"mmm")</f>
        <v>Apr</v>
      </c>
      <c r="K4091" s="14" t="str">
        <f>TEXT(((Table1[[#This Row],[deadline]]/60/60)/24)+DATE(1970,1,1),"yyyy")</f>
        <v>2016</v>
      </c>
      <c r="L4091">
        <v>1459203727</v>
      </c>
      <c r="M4091">
        <f>((Table1[[#This Row],[launched_at]]/60/60)/24)+DATE(1970,1,1)+(-5/24)</f>
        <v>42457.723692129628</v>
      </c>
      <c r="N4091" t="b">
        <v>0</v>
      </c>
      <c r="O4091">
        <v>0</v>
      </c>
      <c r="P4091" t="b">
        <v>0</v>
      </c>
      <c r="Q4091" t="s">
        <v>8271</v>
      </c>
      <c r="R4091" s="5">
        <f>Table1[[#This Row],[pledged]]/D4091</f>
        <v>0</v>
      </c>
      <c r="S4091" s="6">
        <f>IFERROR(Table1[[#This Row],[pledged]]/Table1[[#This Row],[backers_count]],0)</f>
        <v>0</v>
      </c>
      <c r="T4091" s="5" t="s">
        <v>8317</v>
      </c>
      <c r="U4091" s="5" t="s">
        <v>8318</v>
      </c>
    </row>
    <row r="4092" spans="1:21" ht="45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 s="14" t="str">
        <f>TEXT(((Table1[[#This Row],[deadline]]/60/60)/24)+DATE(1970,1,1),"mmm")</f>
        <v>Nov</v>
      </c>
      <c r="K4092" s="14" t="str">
        <f>TEXT(((Table1[[#This Row],[deadline]]/60/60)/24)+DATE(1970,1,1),"yyyy")</f>
        <v>2015</v>
      </c>
      <c r="L4092">
        <v>1445226117</v>
      </c>
      <c r="M4092">
        <f>((Table1[[#This Row],[launched_at]]/60/60)/24)+DATE(1970,1,1)+(-5/24)</f>
        <v>42295.945798611108</v>
      </c>
      <c r="N4092" t="b">
        <v>0</v>
      </c>
      <c r="O4092">
        <v>0</v>
      </c>
      <c r="P4092" t="b">
        <v>0</v>
      </c>
      <c r="Q4092" t="s">
        <v>8271</v>
      </c>
      <c r="R4092" s="5">
        <f>Table1[[#This Row],[pledged]]/D4092</f>
        <v>0</v>
      </c>
      <c r="S4092" s="6">
        <f>IFERROR(Table1[[#This Row],[pledged]]/Table1[[#This Row],[backers_count]],0)</f>
        <v>0</v>
      </c>
      <c r="T4092" s="5" t="s">
        <v>8317</v>
      </c>
      <c r="U4092" s="5" t="s">
        <v>8318</v>
      </c>
    </row>
    <row r="4093" spans="1:21" ht="45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 s="14" t="str">
        <f>TEXT(((Table1[[#This Row],[deadline]]/60/60)/24)+DATE(1970,1,1),"mmm")</f>
        <v>Jul</v>
      </c>
      <c r="K4093" s="14" t="str">
        <f>TEXT(((Table1[[#This Row],[deadline]]/60/60)/24)+DATE(1970,1,1),"yyyy")</f>
        <v>2016</v>
      </c>
      <c r="L4093">
        <v>1465850898</v>
      </c>
      <c r="M4093">
        <f>((Table1[[#This Row],[launched_at]]/60/60)/24)+DATE(1970,1,1)+(-5/24)</f>
        <v>42534.658541666664</v>
      </c>
      <c r="N4093" t="b">
        <v>0</v>
      </c>
      <c r="O4093">
        <v>0</v>
      </c>
      <c r="P4093" t="b">
        <v>0</v>
      </c>
      <c r="Q4093" t="s">
        <v>8271</v>
      </c>
      <c r="R4093" s="5">
        <f>Table1[[#This Row],[pledged]]/D4093</f>
        <v>0</v>
      </c>
      <c r="S4093" s="6">
        <f>IFERROR(Table1[[#This Row],[pledged]]/Table1[[#This Row],[backers_count]],0)</f>
        <v>0</v>
      </c>
      <c r="T4093" s="5" t="s">
        <v>8317</v>
      </c>
      <c r="U4093" s="5" t="s">
        <v>8318</v>
      </c>
    </row>
    <row r="4094" spans="1:21" ht="45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 s="14" t="str">
        <f>TEXT(((Table1[[#This Row],[deadline]]/60/60)/24)+DATE(1970,1,1),"mmm")</f>
        <v>Nov</v>
      </c>
      <c r="K4094" s="14" t="str">
        <f>TEXT(((Table1[[#This Row],[deadline]]/60/60)/24)+DATE(1970,1,1),"yyyy")</f>
        <v>2015</v>
      </c>
      <c r="L4094">
        <v>1444413581</v>
      </c>
      <c r="M4094">
        <f>((Table1[[#This Row],[launched_at]]/60/60)/24)+DATE(1970,1,1)+(-5/24)</f>
        <v>42286.541446759256</v>
      </c>
      <c r="N4094" t="b">
        <v>0</v>
      </c>
      <c r="O4094">
        <v>0</v>
      </c>
      <c r="P4094" t="b">
        <v>0</v>
      </c>
      <c r="Q4094" t="s">
        <v>8271</v>
      </c>
      <c r="R4094" s="5">
        <f>Table1[[#This Row],[pledged]]/D4094</f>
        <v>0</v>
      </c>
      <c r="S4094" s="6">
        <f>IFERROR(Table1[[#This Row],[pledged]]/Table1[[#This Row],[backers_count]],0)</f>
        <v>0</v>
      </c>
      <c r="T4094" s="5" t="s">
        <v>8317</v>
      </c>
      <c r="U4094" s="5" t="s">
        <v>8318</v>
      </c>
    </row>
    <row r="4095" spans="1:21" ht="45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 s="14" t="str">
        <f>TEXT(((Table1[[#This Row],[deadline]]/60/60)/24)+DATE(1970,1,1),"mmm")</f>
        <v>Apr</v>
      </c>
      <c r="K4095" s="14" t="str">
        <f>TEXT(((Table1[[#This Row],[deadline]]/60/60)/24)+DATE(1970,1,1),"yyyy")</f>
        <v>2015</v>
      </c>
      <c r="L4095">
        <v>1425633821</v>
      </c>
      <c r="M4095">
        <f>((Table1[[#This Row],[launched_at]]/60/60)/24)+DATE(1970,1,1)+(-5/24)</f>
        <v>42069.183113425919</v>
      </c>
      <c r="N4095" t="b">
        <v>0</v>
      </c>
      <c r="O4095">
        <v>0</v>
      </c>
      <c r="P4095" t="b">
        <v>0</v>
      </c>
      <c r="Q4095" t="s">
        <v>8271</v>
      </c>
      <c r="R4095" s="5">
        <f>Table1[[#This Row],[pledged]]/D4095</f>
        <v>0</v>
      </c>
      <c r="S4095" s="6">
        <f>IFERROR(Table1[[#This Row],[pledged]]/Table1[[#This Row],[backers_count]],0)</f>
        <v>0</v>
      </c>
      <c r="T4095" s="5" t="s">
        <v>8317</v>
      </c>
      <c r="U4095" s="5" t="s">
        <v>8318</v>
      </c>
    </row>
    <row r="4096" spans="1:21" ht="45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 s="14" t="str">
        <f>TEXT(((Table1[[#This Row],[deadline]]/60/60)/24)+DATE(1970,1,1),"mmm")</f>
        <v>May</v>
      </c>
      <c r="K4096" s="14" t="str">
        <f>TEXT(((Table1[[#This Row],[deadline]]/60/60)/24)+DATE(1970,1,1),"yyyy")</f>
        <v>2015</v>
      </c>
      <c r="L4096">
        <v>1427979849</v>
      </c>
      <c r="M4096">
        <f>((Table1[[#This Row],[launched_at]]/60/60)/24)+DATE(1970,1,1)+(-5/24)</f>
        <v>42096.336215277777</v>
      </c>
      <c r="N4096" t="b">
        <v>0</v>
      </c>
      <c r="O4096">
        <v>0</v>
      </c>
      <c r="P4096" t="b">
        <v>0</v>
      </c>
      <c r="Q4096" t="s">
        <v>8271</v>
      </c>
      <c r="R4096" s="5">
        <f>Table1[[#This Row],[pledged]]/D4096</f>
        <v>0</v>
      </c>
      <c r="S4096" s="6">
        <f>IFERROR(Table1[[#This Row],[pledged]]/Table1[[#This Row],[backers_count]],0)</f>
        <v>0</v>
      </c>
      <c r="T4096" s="5" t="s">
        <v>8317</v>
      </c>
      <c r="U4096" s="5" t="s">
        <v>8318</v>
      </c>
    </row>
    <row r="4097" spans="1:21" ht="45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 s="14" t="str">
        <f>TEXT(((Table1[[#This Row],[deadline]]/60/60)/24)+DATE(1970,1,1),"mmm")</f>
        <v>Mar</v>
      </c>
      <c r="K4097" s="14" t="str">
        <f>TEXT(((Table1[[#This Row],[deadline]]/60/60)/24)+DATE(1970,1,1),"yyyy")</f>
        <v>2016</v>
      </c>
      <c r="L4097">
        <v>1455861269</v>
      </c>
      <c r="M4097">
        <f>((Table1[[#This Row],[launched_at]]/60/60)/24)+DATE(1970,1,1)+(-5/24)</f>
        <v>42419.037835648145</v>
      </c>
      <c r="N4097" t="b">
        <v>0</v>
      </c>
      <c r="O4097">
        <v>0</v>
      </c>
      <c r="P4097" t="b">
        <v>0</v>
      </c>
      <c r="Q4097" t="s">
        <v>8271</v>
      </c>
      <c r="R4097" s="5">
        <f>Table1[[#This Row],[pledged]]/D4097</f>
        <v>0</v>
      </c>
      <c r="S4097" s="6">
        <f>IFERROR(Table1[[#This Row],[pledged]]/Table1[[#This Row],[backers_count]],0)</f>
        <v>0</v>
      </c>
      <c r="T4097" s="5" t="s">
        <v>8317</v>
      </c>
      <c r="U4097" s="5" t="s">
        <v>8318</v>
      </c>
    </row>
    <row r="4098" spans="1:21" ht="45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 s="14" t="str">
        <f>TEXT(((Table1[[#This Row],[deadline]]/60/60)/24)+DATE(1970,1,1),"mmm")</f>
        <v>Mar</v>
      </c>
      <c r="K4098" s="14" t="str">
        <f>TEXT(((Table1[[#This Row],[deadline]]/60/60)/24)+DATE(1970,1,1),"yyyy")</f>
        <v>2016</v>
      </c>
      <c r="L4098">
        <v>1454975963</v>
      </c>
      <c r="M4098">
        <f>((Table1[[#This Row],[launched_at]]/60/60)/24)+DATE(1970,1,1)+(-5/24)</f>
        <v>42408.791238425918</v>
      </c>
      <c r="N4098" t="b">
        <v>0</v>
      </c>
      <c r="O4098">
        <v>0</v>
      </c>
      <c r="P4098" t="b">
        <v>0</v>
      </c>
      <c r="Q4098" t="s">
        <v>8271</v>
      </c>
      <c r="R4098" s="5">
        <f>Table1[[#This Row],[pledged]]/D4098</f>
        <v>0</v>
      </c>
      <c r="S4098" s="6">
        <f>IFERROR(Table1[[#This Row],[pledged]]/Table1[[#This Row],[backers_count]],0)</f>
        <v>0</v>
      </c>
      <c r="T4098" s="5" t="s">
        <v>8317</v>
      </c>
      <c r="U4098" s="5" t="s">
        <v>8318</v>
      </c>
    </row>
    <row r="4099" spans="1:21" ht="45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 s="14" t="str">
        <f>TEXT(((Table1[[#This Row],[deadline]]/60/60)/24)+DATE(1970,1,1),"mmm")</f>
        <v>Dec</v>
      </c>
      <c r="K4099" s="14" t="str">
        <f>TEXT(((Table1[[#This Row],[deadline]]/60/60)/24)+DATE(1970,1,1),"yyyy")</f>
        <v>2015</v>
      </c>
      <c r="L4099">
        <v>1444059839</v>
      </c>
      <c r="M4099">
        <f>((Table1[[#This Row],[launched_at]]/60/60)/24)+DATE(1970,1,1)+(-5/24)</f>
        <v>42282.447210648148</v>
      </c>
      <c r="N4099" t="b">
        <v>0</v>
      </c>
      <c r="O4099">
        <v>0</v>
      </c>
      <c r="P4099" t="b">
        <v>0</v>
      </c>
      <c r="Q4099" t="s">
        <v>8271</v>
      </c>
      <c r="R4099" s="5">
        <f>Table1[[#This Row],[pledged]]/D4099</f>
        <v>0</v>
      </c>
      <c r="S4099" s="6">
        <f>IFERROR(Table1[[#This Row],[pledged]]/Table1[[#This Row],[backers_count]],0)</f>
        <v>0</v>
      </c>
      <c r="T4099" s="5" t="s">
        <v>8317</v>
      </c>
      <c r="U4099" s="5" t="s">
        <v>8318</v>
      </c>
    </row>
    <row r="4100" spans="1:21" ht="45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 s="14" t="str">
        <f>TEXT(((Table1[[#This Row],[deadline]]/60/60)/24)+DATE(1970,1,1),"mmm")</f>
        <v>Dec</v>
      </c>
      <c r="K4100" s="14" t="str">
        <f>TEXT(((Table1[[#This Row],[deadline]]/60/60)/24)+DATE(1970,1,1),"yyyy")</f>
        <v>2015</v>
      </c>
      <c r="L4100">
        <v>1447461370</v>
      </c>
      <c r="M4100">
        <f>((Table1[[#This Row],[launched_at]]/60/60)/24)+DATE(1970,1,1)+(-5/24)</f>
        <v>42321.816782407412</v>
      </c>
      <c r="N4100" t="b">
        <v>0</v>
      </c>
      <c r="O4100">
        <v>0</v>
      </c>
      <c r="P4100" t="b">
        <v>0</v>
      </c>
      <c r="Q4100" t="s">
        <v>8271</v>
      </c>
      <c r="R4100" s="5">
        <f>Table1[[#This Row],[pledged]]/D4100</f>
        <v>0</v>
      </c>
      <c r="S4100" s="6">
        <f>IFERROR(Table1[[#This Row],[pledged]]/Table1[[#This Row],[backers_count]],0)</f>
        <v>0</v>
      </c>
      <c r="T4100" s="5" t="s">
        <v>8317</v>
      </c>
      <c r="U4100" s="5" t="s">
        <v>8318</v>
      </c>
    </row>
    <row r="4101" spans="1:21" ht="45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 s="14" t="str">
        <f>TEXT(((Table1[[#This Row],[deadline]]/60/60)/24)+DATE(1970,1,1),"mmm")</f>
        <v>Dec</v>
      </c>
      <c r="K4101" s="14" t="str">
        <f>TEXT(((Table1[[#This Row],[deadline]]/60/60)/24)+DATE(1970,1,1),"yyyy")</f>
        <v>2014</v>
      </c>
      <c r="L4101">
        <v>1414591364</v>
      </c>
      <c r="M4101">
        <f>((Table1[[#This Row],[launched_at]]/60/60)/24)+DATE(1970,1,1)+(-5/24)</f>
        <v>41941.376898148148</v>
      </c>
      <c r="N4101" t="b">
        <v>0</v>
      </c>
      <c r="O4101">
        <v>0</v>
      </c>
      <c r="P4101" t="b">
        <v>0</v>
      </c>
      <c r="Q4101" t="s">
        <v>8271</v>
      </c>
      <c r="R4101" s="5">
        <f>Table1[[#This Row],[pledged]]/D4101</f>
        <v>0</v>
      </c>
      <c r="S4101" s="6">
        <f>IFERROR(Table1[[#This Row],[pledged]]/Table1[[#This Row],[backers_count]],0)</f>
        <v>0</v>
      </c>
      <c r="T4101" s="5" t="s">
        <v>8317</v>
      </c>
      <c r="U4101" s="5" t="s">
        <v>8318</v>
      </c>
    </row>
    <row r="4102" spans="1:21" ht="45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 s="14" t="str">
        <f>TEXT(((Table1[[#This Row],[deadline]]/60/60)/24)+DATE(1970,1,1),"mmm")</f>
        <v>Nov</v>
      </c>
      <c r="K4102" s="14" t="str">
        <f>TEXT(((Table1[[#This Row],[deadline]]/60/60)/24)+DATE(1970,1,1),"yyyy")</f>
        <v>2014</v>
      </c>
      <c r="L4102">
        <v>1415228325</v>
      </c>
      <c r="M4102">
        <f>((Table1[[#This Row],[launched_at]]/60/60)/24)+DATE(1970,1,1)+(-5/24)</f>
        <v>41948.749131944445</v>
      </c>
      <c r="N4102" t="b">
        <v>0</v>
      </c>
      <c r="O4102">
        <v>0</v>
      </c>
      <c r="P4102" t="b">
        <v>0</v>
      </c>
      <c r="Q4102" t="s">
        <v>8271</v>
      </c>
      <c r="R4102" s="5">
        <f>Table1[[#This Row],[pledged]]/D4102</f>
        <v>0</v>
      </c>
      <c r="S4102" s="6">
        <f>IFERROR(Table1[[#This Row],[pledged]]/Table1[[#This Row],[backers_count]],0)</f>
        <v>0</v>
      </c>
      <c r="T4102" s="5" t="s">
        <v>8317</v>
      </c>
      <c r="U4102" s="5" t="s">
        <v>8318</v>
      </c>
    </row>
    <row r="4103" spans="1:21" ht="45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 s="14" t="str">
        <f>TEXT(((Table1[[#This Row],[deadline]]/60/60)/24)+DATE(1970,1,1),"mmm")</f>
        <v>May</v>
      </c>
      <c r="K4103" s="14" t="str">
        <f>TEXT(((Table1[[#This Row],[deadline]]/60/60)/24)+DATE(1970,1,1),"yyyy")</f>
        <v>2014</v>
      </c>
      <c r="L4103">
        <v>1399058797</v>
      </c>
      <c r="M4103">
        <f>((Table1[[#This Row],[launched_at]]/60/60)/24)+DATE(1970,1,1)+(-5/24)</f>
        <v>41761.601817129631</v>
      </c>
      <c r="N4103" t="b">
        <v>0</v>
      </c>
      <c r="O4103">
        <v>0</v>
      </c>
      <c r="P4103" t="b">
        <v>0</v>
      </c>
      <c r="Q4103" t="s">
        <v>8271</v>
      </c>
      <c r="R4103" s="5">
        <f>Table1[[#This Row],[pledged]]/D4103</f>
        <v>0</v>
      </c>
      <c r="S4103" s="6">
        <f>IFERROR(Table1[[#This Row],[pledged]]/Table1[[#This Row],[backers_count]],0)</f>
        <v>0</v>
      </c>
      <c r="T4103" s="5" t="s">
        <v>8317</v>
      </c>
      <c r="U4103" s="5" t="s">
        <v>8318</v>
      </c>
    </row>
    <row r="4104" spans="1:21" ht="45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 s="14" t="str">
        <f>TEXT(((Table1[[#This Row],[deadline]]/60/60)/24)+DATE(1970,1,1),"mmm")</f>
        <v>Oct</v>
      </c>
      <c r="K4104" s="14" t="str">
        <f>TEXT(((Table1[[#This Row],[deadline]]/60/60)/24)+DATE(1970,1,1),"yyyy")</f>
        <v>2016</v>
      </c>
      <c r="L4104">
        <v>1472674285</v>
      </c>
      <c r="M4104">
        <f>((Table1[[#This Row],[launched_at]]/60/60)/24)+DATE(1970,1,1)+(-5/24)</f>
        <v>42613.632928240739</v>
      </c>
      <c r="N4104" t="b">
        <v>0</v>
      </c>
      <c r="O4104">
        <v>0</v>
      </c>
      <c r="P4104" t="b">
        <v>0</v>
      </c>
      <c r="Q4104" t="s">
        <v>8271</v>
      </c>
      <c r="R4104" s="5">
        <f>Table1[[#This Row],[pledged]]/D4104</f>
        <v>0</v>
      </c>
      <c r="S4104" s="6">
        <f>IFERROR(Table1[[#This Row],[pledged]]/Table1[[#This Row],[backers_count]],0)</f>
        <v>0</v>
      </c>
      <c r="T4104" s="5" t="s">
        <v>8317</v>
      </c>
      <c r="U4104" s="5" t="s">
        <v>8318</v>
      </c>
    </row>
    <row r="4105" spans="1:21" ht="30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 s="14" t="str">
        <f>TEXT(((Table1[[#This Row],[deadline]]/60/60)/24)+DATE(1970,1,1),"mmm")</f>
        <v>Apr</v>
      </c>
      <c r="K4105" s="14" t="str">
        <f>TEXT(((Table1[[#This Row],[deadline]]/60/60)/24)+DATE(1970,1,1),"yyyy")</f>
        <v>2016</v>
      </c>
      <c r="L4105">
        <v>1456025023</v>
      </c>
      <c r="M4105">
        <f>((Table1[[#This Row],[launched_at]]/60/60)/24)+DATE(1970,1,1)+(-5/24)</f>
        <v>42420.933136574073</v>
      </c>
      <c r="N4105" t="b">
        <v>0</v>
      </c>
      <c r="O4105">
        <v>0</v>
      </c>
      <c r="P4105" t="b">
        <v>0</v>
      </c>
      <c r="Q4105" t="s">
        <v>8271</v>
      </c>
      <c r="R4105" s="5">
        <f>Table1[[#This Row],[pledged]]/D4105</f>
        <v>0</v>
      </c>
      <c r="S4105" s="6">
        <f>IFERROR(Table1[[#This Row],[pledged]]/Table1[[#This Row],[backers_count]],0)</f>
        <v>0</v>
      </c>
      <c r="T4105" s="5" t="s">
        <v>8317</v>
      </c>
      <c r="U4105" s="5" t="s">
        <v>8318</v>
      </c>
    </row>
    <row r="4106" spans="1:21" ht="45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 s="14" t="str">
        <f>TEXT(((Table1[[#This Row],[deadline]]/60/60)/24)+DATE(1970,1,1),"mmm")</f>
        <v>Dec</v>
      </c>
      <c r="K4106" s="14" t="str">
        <f>TEXT(((Table1[[#This Row],[deadline]]/60/60)/24)+DATE(1970,1,1),"yyyy")</f>
        <v>2016</v>
      </c>
      <c r="L4106">
        <v>1480187931</v>
      </c>
      <c r="M4106">
        <f>((Table1[[#This Row],[launched_at]]/60/60)/24)+DATE(1970,1,1)+(-5/24)</f>
        <v>42700.59642361111</v>
      </c>
      <c r="N4106" t="b">
        <v>0</v>
      </c>
      <c r="O4106">
        <v>0</v>
      </c>
      <c r="P4106" t="b">
        <v>0</v>
      </c>
      <c r="Q4106" t="s">
        <v>8271</v>
      </c>
      <c r="R4106" s="5">
        <f>Table1[[#This Row],[pledged]]/D4106</f>
        <v>0</v>
      </c>
      <c r="S4106" s="6">
        <f>IFERROR(Table1[[#This Row],[pledged]]/Table1[[#This Row],[backers_count]],0)</f>
        <v>0</v>
      </c>
      <c r="T4106" s="5" t="s">
        <v>8317</v>
      </c>
      <c r="U4106" s="5" t="s">
        <v>8318</v>
      </c>
    </row>
    <row r="4107" spans="1:21" ht="45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 s="14" t="str">
        <f>TEXT(((Table1[[#This Row],[deadline]]/60/60)/24)+DATE(1970,1,1),"mmm")</f>
        <v>Oct</v>
      </c>
      <c r="K4107" s="14" t="str">
        <f>TEXT(((Table1[[#This Row],[deadline]]/60/60)/24)+DATE(1970,1,1),"yyyy")</f>
        <v>2014</v>
      </c>
      <c r="L4107">
        <v>1411499149</v>
      </c>
      <c r="M4107">
        <f>((Table1[[#This Row],[launched_at]]/60/60)/24)+DATE(1970,1,1)+(-5/24)</f>
        <v>41905.587372685186</v>
      </c>
      <c r="N4107" t="b">
        <v>0</v>
      </c>
      <c r="O4107">
        <v>0</v>
      </c>
      <c r="P4107" t="b">
        <v>0</v>
      </c>
      <c r="Q4107" t="s">
        <v>8271</v>
      </c>
      <c r="R4107" s="5">
        <f>Table1[[#This Row],[pledged]]/D4107</f>
        <v>0</v>
      </c>
      <c r="S4107" s="6">
        <f>IFERROR(Table1[[#This Row],[pledged]]/Table1[[#This Row],[backers_count]],0)</f>
        <v>0</v>
      </c>
      <c r="T4107" s="5" t="s">
        <v>8317</v>
      </c>
      <c r="U4107" s="5" t="s">
        <v>8318</v>
      </c>
    </row>
    <row r="4108" spans="1:21" ht="45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 s="14" t="str">
        <f>TEXT(((Table1[[#This Row],[deadline]]/60/60)/24)+DATE(1970,1,1),"mmm")</f>
        <v>Jan</v>
      </c>
      <c r="K4108" s="14" t="str">
        <f>TEXT(((Table1[[#This Row],[deadline]]/60/60)/24)+DATE(1970,1,1),"yyyy")</f>
        <v>2017</v>
      </c>
      <c r="L4108">
        <v>1482951242</v>
      </c>
      <c r="M4108">
        <f>((Table1[[#This Row],[launched_at]]/60/60)/24)+DATE(1970,1,1)+(-5/24)</f>
        <v>42732.579189814809</v>
      </c>
      <c r="N4108" t="b">
        <v>0</v>
      </c>
      <c r="O4108">
        <v>0</v>
      </c>
      <c r="P4108" t="b">
        <v>0</v>
      </c>
      <c r="Q4108" t="s">
        <v>8271</v>
      </c>
      <c r="R4108" s="5">
        <f>Table1[[#This Row],[pledged]]/D4108</f>
        <v>0</v>
      </c>
      <c r="S4108" s="6">
        <f>IFERROR(Table1[[#This Row],[pledged]]/Table1[[#This Row],[backers_count]],0)</f>
        <v>0</v>
      </c>
      <c r="T4108" s="5" t="s">
        <v>8317</v>
      </c>
      <c r="U4108" s="5" t="s">
        <v>8318</v>
      </c>
    </row>
    <row r="4109" spans="1:21" ht="45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 s="14" t="str">
        <f>TEXT(((Table1[[#This Row],[deadline]]/60/60)/24)+DATE(1970,1,1),"mmm")</f>
        <v>Jun</v>
      </c>
      <c r="K4109" s="14" t="str">
        <f>TEXT(((Table1[[#This Row],[deadline]]/60/60)/24)+DATE(1970,1,1),"yyyy")</f>
        <v>2016</v>
      </c>
      <c r="L4109">
        <v>1463849116</v>
      </c>
      <c r="M4109">
        <f>((Table1[[#This Row],[launched_at]]/60/60)/24)+DATE(1970,1,1)+(-5/24)</f>
        <v>42511.489768518521</v>
      </c>
      <c r="N4109" t="b">
        <v>0</v>
      </c>
      <c r="O4109">
        <v>0</v>
      </c>
      <c r="P4109" t="b">
        <v>0</v>
      </c>
      <c r="Q4109" t="s">
        <v>8271</v>
      </c>
      <c r="R4109" s="5">
        <f>Table1[[#This Row],[pledged]]/D4109</f>
        <v>0</v>
      </c>
      <c r="S4109" s="6">
        <f>IFERROR(Table1[[#This Row],[pledged]]/Table1[[#This Row],[backers_count]],0)</f>
        <v>0</v>
      </c>
      <c r="T4109" s="5" t="s">
        <v>8317</v>
      </c>
      <c r="U4109" s="5" t="s">
        <v>8318</v>
      </c>
    </row>
    <row r="4110" spans="1:21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 s="14" t="str">
        <f>TEXT(((Table1[[#This Row],[deadline]]/60/60)/24)+DATE(1970,1,1),"mmm")</f>
        <v>Jul</v>
      </c>
      <c r="K4110" s="14" t="str">
        <f>TEXT(((Table1[[#This Row],[deadline]]/60/60)/24)+DATE(1970,1,1),"yyyy")</f>
        <v>2016</v>
      </c>
      <c r="L4110">
        <v>1466185786</v>
      </c>
      <c r="M4110">
        <f>((Table1[[#This Row],[launched_at]]/60/60)/24)+DATE(1970,1,1)+(-5/24)</f>
        <v>42538.53456018518</v>
      </c>
      <c r="N4110" t="b">
        <v>0</v>
      </c>
      <c r="O4110">
        <v>0</v>
      </c>
      <c r="P4110" t="b">
        <v>0</v>
      </c>
      <c r="Q4110" t="s">
        <v>8271</v>
      </c>
      <c r="R4110" s="5">
        <f>Table1[[#This Row],[pledged]]/D4110</f>
        <v>0</v>
      </c>
      <c r="S4110" s="6">
        <f>IFERROR(Table1[[#This Row],[pledged]]/Table1[[#This Row],[backers_count]],0)</f>
        <v>0</v>
      </c>
      <c r="T4110" s="5" t="s">
        <v>8317</v>
      </c>
      <c r="U4110" s="5" t="s">
        <v>8318</v>
      </c>
    </row>
    <row r="4111" spans="1:21" ht="45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 s="14" t="str">
        <f>TEXT(((Table1[[#This Row],[deadline]]/60/60)/24)+DATE(1970,1,1),"mmm")</f>
        <v>Jan</v>
      </c>
      <c r="K4111" s="14" t="str">
        <f>TEXT(((Table1[[#This Row],[deadline]]/60/60)/24)+DATE(1970,1,1),"yyyy")</f>
        <v>2016</v>
      </c>
      <c r="L4111">
        <v>1449431237</v>
      </c>
      <c r="M4111">
        <f>((Table1[[#This Row],[launched_at]]/60/60)/24)+DATE(1970,1,1)+(-5/24)</f>
        <v>42344.616168981483</v>
      </c>
      <c r="N4111" t="b">
        <v>0</v>
      </c>
      <c r="O4111">
        <v>0</v>
      </c>
      <c r="P4111" t="b">
        <v>0</v>
      </c>
      <c r="Q4111" t="s">
        <v>8271</v>
      </c>
      <c r="R4111" s="5">
        <f>Table1[[#This Row],[pledged]]/D4111</f>
        <v>0</v>
      </c>
      <c r="S4111" s="6">
        <f>IFERROR(Table1[[#This Row],[pledged]]/Table1[[#This Row],[backers_count]],0)</f>
        <v>0</v>
      </c>
      <c r="T4111" s="5" t="s">
        <v>8317</v>
      </c>
      <c r="U4111" s="5" t="s">
        <v>8318</v>
      </c>
    </row>
    <row r="4112" spans="1:21" ht="45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 s="14" t="str">
        <f>TEXT(((Table1[[#This Row],[deadline]]/60/60)/24)+DATE(1970,1,1),"mmm")</f>
        <v>Jun</v>
      </c>
      <c r="K4112" s="14" t="str">
        <f>TEXT(((Table1[[#This Row],[deadline]]/60/60)/24)+DATE(1970,1,1),"yyyy")</f>
        <v>2016</v>
      </c>
      <c r="L4112">
        <v>1462468797</v>
      </c>
      <c r="M4112">
        <f>((Table1[[#This Row],[launched_at]]/60/60)/24)+DATE(1970,1,1)+(-5/24)</f>
        <v>42495.51385416666</v>
      </c>
      <c r="N4112" t="b">
        <v>0</v>
      </c>
      <c r="O4112">
        <v>0</v>
      </c>
      <c r="P4112" t="b">
        <v>0</v>
      </c>
      <c r="Q4112" t="s">
        <v>8271</v>
      </c>
      <c r="R4112" s="5">
        <f>Table1[[#This Row],[pledged]]/D4112</f>
        <v>0</v>
      </c>
      <c r="S4112" s="6">
        <f>IFERROR(Table1[[#This Row],[pledged]]/Table1[[#This Row],[backers_count]],0)</f>
        <v>0</v>
      </c>
      <c r="T4112" s="5" t="s">
        <v>8317</v>
      </c>
      <c r="U4112" s="5" t="s">
        <v>8318</v>
      </c>
    </row>
    <row r="4113" spans="1:21" ht="30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 s="14" t="str">
        <f>TEXT(((Table1[[#This Row],[deadline]]/60/60)/24)+DATE(1970,1,1),"mmm")</f>
        <v>Oct</v>
      </c>
      <c r="K4113" s="14" t="str">
        <f>TEXT(((Table1[[#This Row],[deadline]]/60/60)/24)+DATE(1970,1,1),"yyyy")</f>
        <v>2014</v>
      </c>
      <c r="L4113">
        <v>1413341990</v>
      </c>
      <c r="M4113">
        <f>((Table1[[#This Row],[launched_at]]/60/60)/24)+DATE(1970,1,1)+(-5/24)</f>
        <v>41926.916550925926</v>
      </c>
      <c r="N4113" t="b">
        <v>0</v>
      </c>
      <c r="O4113">
        <v>0</v>
      </c>
      <c r="P4113" t="b">
        <v>0</v>
      </c>
      <c r="Q4113" t="s">
        <v>8271</v>
      </c>
      <c r="R4113" s="5">
        <f>Table1[[#This Row],[pledged]]/D4113</f>
        <v>0</v>
      </c>
      <c r="S4113" s="6">
        <f>IFERROR(Table1[[#This Row],[pledged]]/Table1[[#This Row],[backers_count]],0)</f>
        <v>0</v>
      </c>
      <c r="T4113" s="5" t="s">
        <v>8317</v>
      </c>
      <c r="U4113" s="5" t="s">
        <v>8318</v>
      </c>
    </row>
    <row r="4114" spans="1:21" ht="45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 s="14" t="str">
        <f>TEXT(((Table1[[#This Row],[deadline]]/60/60)/24)+DATE(1970,1,1),"mmm")</f>
        <v>Jan</v>
      </c>
      <c r="K4114" s="14" t="str">
        <f>TEXT(((Table1[[#This Row],[deadline]]/60/60)/24)+DATE(1970,1,1),"yyyy")</f>
        <v>2017</v>
      </c>
      <c r="L4114">
        <v>1482788482</v>
      </c>
      <c r="M4114">
        <f>((Table1[[#This Row],[launched_at]]/60/60)/24)+DATE(1970,1,1)+(-5/24)</f>
        <v>42730.695393518516</v>
      </c>
      <c r="N4114" t="b">
        <v>0</v>
      </c>
      <c r="O4114">
        <v>0</v>
      </c>
      <c r="P4114" t="b">
        <v>0</v>
      </c>
      <c r="Q4114" t="s">
        <v>8271</v>
      </c>
      <c r="R4114" s="5">
        <f>Table1[[#This Row],[pledged]]/D4114</f>
        <v>0</v>
      </c>
      <c r="S4114" s="6">
        <f>IFERROR(Table1[[#This Row],[pledged]]/Table1[[#This Row],[backers_count]],0)</f>
        <v>0</v>
      </c>
      <c r="T4114" s="5" t="s">
        <v>8317</v>
      </c>
      <c r="U4114" s="5" t="s">
        <v>8318</v>
      </c>
    </row>
    <row r="4115" spans="1:21" ht="45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 s="14" t="str">
        <f>TEXT(((Table1[[#This Row],[deadline]]/60/60)/24)+DATE(1970,1,1),"mmm")</f>
        <v>Nov</v>
      </c>
      <c r="K4115" s="14" t="str">
        <f>TEXT(((Table1[[#This Row],[deadline]]/60/60)/24)+DATE(1970,1,1),"yyyy")</f>
        <v>2015</v>
      </c>
      <c r="L4115">
        <v>1446209804</v>
      </c>
      <c r="M4115">
        <f>((Table1[[#This Row],[launched_at]]/60/60)/24)+DATE(1970,1,1)+(-5/24)</f>
        <v>42307.331064814811</v>
      </c>
      <c r="N4115" t="b">
        <v>0</v>
      </c>
      <c r="O4115">
        <v>0</v>
      </c>
      <c r="P4115" t="b">
        <v>0</v>
      </c>
      <c r="Q4115" t="s">
        <v>8271</v>
      </c>
      <c r="R4115" s="5">
        <f>Table1[[#This Row],[pledged]]/D4115</f>
        <v>0</v>
      </c>
      <c r="S4115" s="6">
        <f>IFERROR(Table1[[#This Row],[pledged]]/Table1[[#This Row],[backers_count]],0)</f>
        <v>0</v>
      </c>
      <c r="T4115" s="5" t="s">
        <v>8317</v>
      </c>
      <c r="U4115" s="5" t="s">
        <v>8318</v>
      </c>
    </row>
  </sheetData>
  <conditionalFormatting sqref="F2:F4115">
    <cfRule type="containsText" dxfId="35" priority="7" operator="containsText" text="live">
      <formula>NOT(ISERROR(SEARCH("live",F2)))</formula>
    </cfRule>
    <cfRule type="containsText" dxfId="34" priority="8" operator="containsText" text="Canceled">
      <formula>NOT(ISERROR(SEARCH("Canceled",F2)))</formula>
    </cfRule>
    <cfRule type="containsText" dxfId="33" priority="9" operator="containsText" text="Successful">
      <formula>NOT(ISERROR(SEARCH("Successful",F2)))</formula>
    </cfRule>
    <cfRule type="containsText" dxfId="32" priority="10" operator="containsText" text="Failed">
      <formula>NOT(ISERROR(SEARCH("Failed",F2)))</formula>
    </cfRule>
  </conditionalFormatting>
  <conditionalFormatting sqref="R2:R4115 T2:U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G5" sqref="G5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7.83203125" customWidth="1"/>
    <col min="4" max="4" width="5.33203125" customWidth="1"/>
    <col min="5" max="5" width="3.83203125" customWidth="1"/>
    <col min="6" max="6" width="10" customWidth="1"/>
    <col min="7" max="8" width="14.83203125" customWidth="1"/>
    <col min="9" max="9" width="16.1640625" bestFit="1" customWidth="1"/>
    <col min="10" max="10" width="19.1640625" customWidth="1"/>
  </cols>
  <sheetData>
    <row r="1" spans="1:7" x14ac:dyDescent="0.2">
      <c r="A1" s="8" t="s">
        <v>8223</v>
      </c>
      <c r="B1" t="s">
        <v>8360</v>
      </c>
    </row>
    <row r="3" spans="1:7" x14ac:dyDescent="0.2">
      <c r="A3" s="8" t="s">
        <v>8362</v>
      </c>
      <c r="B3" s="8" t="s">
        <v>8363</v>
      </c>
    </row>
    <row r="4" spans="1:7" x14ac:dyDescent="0.2">
      <c r="A4" s="8" t="s">
        <v>8367</v>
      </c>
      <c r="B4" t="s">
        <v>8219</v>
      </c>
      <c r="C4" t="s">
        <v>8220</v>
      </c>
      <c r="D4" t="s">
        <v>8221</v>
      </c>
      <c r="E4" t="s">
        <v>8222</v>
      </c>
      <c r="F4" t="s">
        <v>8361</v>
      </c>
      <c r="G4" t="s">
        <v>8381</v>
      </c>
    </row>
    <row r="5" spans="1:7" x14ac:dyDescent="0.2">
      <c r="A5" s="9" t="s">
        <v>8310</v>
      </c>
      <c r="B5" s="7">
        <v>300</v>
      </c>
      <c r="C5" s="7">
        <v>40</v>
      </c>
      <c r="D5" s="7">
        <v>180</v>
      </c>
      <c r="E5" s="7"/>
      <c r="F5" s="7">
        <v>520</v>
      </c>
      <c r="G5" s="15">
        <f>GETPIVOTDATA("state",$A$3,"state","successful","Category","film &amp; video")/GETPIVOTDATA("state",$A$3,"Category","film &amp; video")</f>
        <v>0.57692307692307687</v>
      </c>
    </row>
    <row r="6" spans="1:7" x14ac:dyDescent="0.2">
      <c r="A6" s="9" t="s">
        <v>8336</v>
      </c>
      <c r="B6" s="7">
        <v>34</v>
      </c>
      <c r="C6" s="7">
        <v>20</v>
      </c>
      <c r="D6" s="7">
        <v>140</v>
      </c>
      <c r="E6" s="7">
        <v>6</v>
      </c>
      <c r="F6" s="7">
        <v>200</v>
      </c>
      <c r="G6" s="15">
        <f>GETPIVOTDATA("state",$A$3,"state","successful","Category","food")/GETPIVOTDATA("state",$A$3,"Category","food")</f>
        <v>0.17</v>
      </c>
    </row>
    <row r="7" spans="1:7" x14ac:dyDescent="0.2">
      <c r="A7" s="9" t="s">
        <v>8333</v>
      </c>
      <c r="B7" s="7">
        <v>80</v>
      </c>
      <c r="C7" s="7"/>
      <c r="D7" s="7">
        <v>140</v>
      </c>
      <c r="E7" s="7"/>
      <c r="F7" s="7">
        <v>220</v>
      </c>
      <c r="G7" s="15">
        <f>GETPIVOTDATA("state",$A$3,"state","successful","Category","games")/GETPIVOTDATA("state",$A$3,"Category","games")</f>
        <v>0.36363636363636365</v>
      </c>
    </row>
    <row r="8" spans="1:7" x14ac:dyDescent="0.2">
      <c r="A8" s="9" t="s">
        <v>8331</v>
      </c>
      <c r="B8" s="7"/>
      <c r="C8" s="7">
        <v>24</v>
      </c>
      <c r="D8" s="7"/>
      <c r="E8" s="7"/>
      <c r="F8" s="7">
        <v>24</v>
      </c>
      <c r="G8" s="15">
        <f>GETPIVOTDATA("state",$A$3,"state","successful","Category","journalism")/GETPIVOTDATA("state",$A$3,"Category","journalism")</f>
        <v>0</v>
      </c>
    </row>
    <row r="9" spans="1:7" x14ac:dyDescent="0.2">
      <c r="A9" s="9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  <c r="G9" s="15">
        <f>GETPIVOTDATA("state",$A$3,"state","successful","Category","music")/GETPIVOTDATA("state",$A$3,"Category","music")</f>
        <v>0.77142857142857146</v>
      </c>
    </row>
    <row r="10" spans="1:7" x14ac:dyDescent="0.2">
      <c r="A10" s="9" t="s">
        <v>8338</v>
      </c>
      <c r="B10" s="7">
        <v>103</v>
      </c>
      <c r="C10" s="7"/>
      <c r="D10" s="7">
        <v>117</v>
      </c>
      <c r="E10" s="7"/>
      <c r="F10" s="7">
        <v>220</v>
      </c>
      <c r="G10" s="15">
        <f>GETPIVOTDATA("state",$A$3,"state","successful","Category","photography")/GETPIVOTDATA("state",$A$3,"Category","photography")</f>
        <v>0.4681818181818182</v>
      </c>
    </row>
    <row r="11" spans="1:7" x14ac:dyDescent="0.2">
      <c r="A11" s="9" t="s">
        <v>8322</v>
      </c>
      <c r="B11" s="7">
        <v>80</v>
      </c>
      <c r="C11" s="7">
        <v>30</v>
      </c>
      <c r="D11" s="7">
        <v>127</v>
      </c>
      <c r="E11" s="7"/>
      <c r="F11" s="7">
        <v>237</v>
      </c>
      <c r="G11" s="15">
        <f>GETPIVOTDATA("state",$A$3,"state","successful","Category","publishing")/GETPIVOTDATA("state",$A$3,"Category","publishing")</f>
        <v>0.33755274261603374</v>
      </c>
    </row>
    <row r="12" spans="1:7" x14ac:dyDescent="0.2">
      <c r="A12" s="9" t="s">
        <v>8319</v>
      </c>
      <c r="B12" s="7">
        <v>209</v>
      </c>
      <c r="C12" s="7">
        <v>178</v>
      </c>
      <c r="D12" s="7">
        <v>213</v>
      </c>
      <c r="E12" s="7"/>
      <c r="F12" s="7">
        <v>600</v>
      </c>
      <c r="G12" s="15">
        <f>GETPIVOTDATA("state",$A$3,"state","successful","Category","technology")/GETPIVOTDATA("state",$A$3,"Category","technology")</f>
        <v>0.34833333333333333</v>
      </c>
    </row>
    <row r="13" spans="1:7" x14ac:dyDescent="0.2">
      <c r="A13" s="9" t="s">
        <v>8317</v>
      </c>
      <c r="B13" s="7">
        <v>839</v>
      </c>
      <c r="C13" s="7">
        <v>37</v>
      </c>
      <c r="D13" s="7">
        <v>493</v>
      </c>
      <c r="E13" s="7">
        <v>24</v>
      </c>
      <c r="F13" s="7">
        <v>1393</v>
      </c>
      <c r="G13" s="15">
        <f>GETPIVOTDATA("state",$A$3,"state","successful","Category","theater")/GETPIVOTDATA("state",$A$3,"Category","theater")</f>
        <v>0.60229720028715006</v>
      </c>
    </row>
    <row r="14" spans="1:7" x14ac:dyDescent="0.2">
      <c r="A14" s="9" t="s">
        <v>8361</v>
      </c>
      <c r="B14" s="7">
        <v>2185</v>
      </c>
      <c r="C14" s="7">
        <v>349</v>
      </c>
      <c r="D14" s="7">
        <v>1530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D26" sqref="D26"/>
    </sheetView>
  </sheetViews>
  <sheetFormatPr baseColWidth="10" defaultRowHeight="15" x14ac:dyDescent="0.2"/>
  <cols>
    <col min="1" max="1" width="14" customWidth="1"/>
    <col min="2" max="2" width="15.6640625" customWidth="1"/>
    <col min="3" max="3" width="7.83203125" bestFit="1" customWidth="1"/>
    <col min="4" max="4" width="5.33203125" bestFit="1" customWidth="1"/>
    <col min="5" max="5" width="3.83203125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8380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8309</v>
      </c>
      <c r="B5" t="s">
        <v>8219</v>
      </c>
      <c r="C5" t="s">
        <v>8220</v>
      </c>
      <c r="D5" t="s">
        <v>8221</v>
      </c>
      <c r="E5" t="s">
        <v>8222</v>
      </c>
      <c r="F5" t="s">
        <v>8361</v>
      </c>
    </row>
    <row r="6" spans="1:6" x14ac:dyDescent="0.2">
      <c r="A6" s="9" t="s">
        <v>8316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8354</v>
      </c>
      <c r="B7" s="7">
        <v>40</v>
      </c>
      <c r="C7" s="7"/>
      <c r="D7" s="7"/>
      <c r="E7" s="7"/>
      <c r="F7" s="7">
        <v>40</v>
      </c>
    </row>
    <row r="8" spans="1:6" x14ac:dyDescent="0.2">
      <c r="A8" s="9" t="s">
        <v>8315</v>
      </c>
      <c r="B8" s="7">
        <v>180</v>
      </c>
      <c r="C8" s="7"/>
      <c r="D8" s="7"/>
      <c r="E8" s="7"/>
      <c r="F8" s="7">
        <v>180</v>
      </c>
    </row>
    <row r="9" spans="1:6" x14ac:dyDescent="0.2">
      <c r="A9" s="9" t="s">
        <v>8314</v>
      </c>
      <c r="B9" s="7"/>
      <c r="C9" s="7"/>
      <c r="D9" s="7">
        <v>80</v>
      </c>
      <c r="E9" s="7"/>
      <c r="F9" s="7">
        <v>80</v>
      </c>
    </row>
    <row r="10" spans="1:6" x14ac:dyDescent="0.2">
      <c r="A10" s="9" t="s">
        <v>8330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8347</v>
      </c>
      <c r="B11" s="7"/>
      <c r="C11" s="7"/>
      <c r="D11" s="7">
        <v>40</v>
      </c>
      <c r="E11" s="7">
        <v>20</v>
      </c>
      <c r="F11" s="7">
        <v>60</v>
      </c>
    </row>
    <row r="12" spans="1:6" x14ac:dyDescent="0.2">
      <c r="A12" s="9" t="s">
        <v>8329</v>
      </c>
      <c r="B12" s="7">
        <v>140</v>
      </c>
      <c r="C12" s="7"/>
      <c r="D12" s="7">
        <v>20</v>
      </c>
      <c r="E12" s="7"/>
      <c r="F12" s="7">
        <v>160</v>
      </c>
    </row>
    <row r="13" spans="1:6" x14ac:dyDescent="0.2">
      <c r="A13" s="9" t="s">
        <v>8328</v>
      </c>
      <c r="B13" s="7"/>
      <c r="C13" s="7"/>
      <c r="D13" s="7">
        <v>60</v>
      </c>
      <c r="E13" s="7"/>
      <c r="F13" s="7">
        <v>60</v>
      </c>
    </row>
    <row r="14" spans="1:6" x14ac:dyDescent="0.2">
      <c r="A14" s="9" t="s">
        <v>8327</v>
      </c>
      <c r="B14" s="7">
        <v>20</v>
      </c>
      <c r="C14" s="7"/>
      <c r="D14" s="7"/>
      <c r="E14" s="7"/>
      <c r="F14" s="7">
        <v>20</v>
      </c>
    </row>
    <row r="15" spans="1:6" x14ac:dyDescent="0.2">
      <c r="A15" s="9" t="s">
        <v>8359</v>
      </c>
      <c r="B15" s="7">
        <v>60</v>
      </c>
      <c r="C15" s="7">
        <v>20</v>
      </c>
      <c r="D15" s="7">
        <v>60</v>
      </c>
      <c r="E15" s="7"/>
      <c r="F15" s="7">
        <v>140</v>
      </c>
    </row>
    <row r="16" spans="1:6" x14ac:dyDescent="0.2">
      <c r="A16" s="9" t="s">
        <v>8318</v>
      </c>
      <c r="B16" s="7">
        <v>694</v>
      </c>
      <c r="C16" s="7"/>
      <c r="D16" s="7">
        <v>353</v>
      </c>
      <c r="E16" s="7">
        <v>19</v>
      </c>
      <c r="F16" s="7">
        <v>1066</v>
      </c>
    </row>
    <row r="17" spans="1:6" x14ac:dyDescent="0.2">
      <c r="A17" s="9" t="s">
        <v>8346</v>
      </c>
      <c r="B17" s="7">
        <v>40</v>
      </c>
      <c r="C17" s="7"/>
      <c r="D17" s="7"/>
      <c r="E17" s="7"/>
      <c r="F17" s="7">
        <v>40</v>
      </c>
    </row>
    <row r="18" spans="1:6" x14ac:dyDescent="0.2">
      <c r="A18" s="9" t="s">
        <v>8326</v>
      </c>
      <c r="B18" s="7">
        <v>260</v>
      </c>
      <c r="C18" s="7"/>
      <c r="D18" s="7"/>
      <c r="E18" s="7"/>
      <c r="F18" s="7">
        <v>260</v>
      </c>
    </row>
    <row r="19" spans="1:6" x14ac:dyDescent="0.2">
      <c r="A19" s="9" t="s">
        <v>8313</v>
      </c>
      <c r="B19" s="7"/>
      <c r="C19" s="7">
        <v>40</v>
      </c>
      <c r="D19" s="7"/>
      <c r="E19" s="7"/>
      <c r="F19" s="7">
        <v>40</v>
      </c>
    </row>
    <row r="20" spans="1:6" x14ac:dyDescent="0.2">
      <c r="A20" s="9" t="s">
        <v>8312</v>
      </c>
      <c r="B20" s="7">
        <v>60</v>
      </c>
      <c r="C20" s="7"/>
      <c r="D20" s="7"/>
      <c r="E20" s="7"/>
      <c r="F20" s="7">
        <v>60</v>
      </c>
    </row>
    <row r="21" spans="1:6" x14ac:dyDescent="0.2">
      <c r="A21" s="9" t="s">
        <v>8357</v>
      </c>
      <c r="B21" s="7">
        <v>85</v>
      </c>
      <c r="C21" s="7">
        <v>17</v>
      </c>
      <c r="D21" s="7">
        <v>80</v>
      </c>
      <c r="E21" s="7">
        <v>5</v>
      </c>
      <c r="F21" s="7">
        <v>187</v>
      </c>
    </row>
    <row r="22" spans="1:6" x14ac:dyDescent="0.2">
      <c r="A22" s="9" t="s">
        <v>8311</v>
      </c>
      <c r="B22" s="7">
        <v>60</v>
      </c>
      <c r="C22" s="7"/>
      <c r="D22" s="7"/>
      <c r="E22" s="7"/>
      <c r="F22" s="7">
        <v>60</v>
      </c>
    </row>
    <row r="23" spans="1:6" x14ac:dyDescent="0.2">
      <c r="A23" s="9" t="s">
        <v>8340</v>
      </c>
      <c r="B23" s="7"/>
      <c r="C23" s="7">
        <v>20</v>
      </c>
      <c r="D23" s="7"/>
      <c r="E23" s="7"/>
      <c r="F23" s="7">
        <v>20</v>
      </c>
    </row>
    <row r="24" spans="1:6" x14ac:dyDescent="0.2">
      <c r="A24" s="9" t="s">
        <v>8361</v>
      </c>
      <c r="B24" s="7">
        <v>1679</v>
      </c>
      <c r="C24" s="7">
        <v>97</v>
      </c>
      <c r="D24" s="7">
        <v>793</v>
      </c>
      <c r="E24" s="7">
        <v>44</v>
      </c>
      <c r="F24" s="7">
        <v>2613</v>
      </c>
    </row>
    <row r="26" spans="1:6" x14ac:dyDescent="0.2">
      <c r="B26" s="15">
        <f>GETPIVOTDATA("state",$A$4,"state","successful")/GETPIVOTDATA("state",$A$4)</f>
        <v>0.64255644852659777</v>
      </c>
      <c r="C26" s="15">
        <f>GETPIVOTDATA("state",$A$4,"state","canceled")/GETPIVOTDATA("state",$A$4)</f>
        <v>3.7122081898201299E-2</v>
      </c>
      <c r="D26" s="15">
        <f>GETPIVOTDATA("state",$A$4,"state","failed")/GETPIVOTDATA("state",$A$4)</f>
        <v>0.30348258706467662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D21" sqref="D21"/>
    </sheetView>
  </sheetViews>
  <sheetFormatPr baseColWidth="10" defaultRowHeight="15" x14ac:dyDescent="0.2"/>
  <cols>
    <col min="1" max="1" width="12.33203125" customWidth="1"/>
    <col min="2" max="2" width="15.6640625" bestFit="1" customWidth="1"/>
    <col min="3" max="3" width="5.33203125" bestFit="1" customWidth="1"/>
    <col min="4" max="4" width="7.83203125" bestFit="1" customWidth="1"/>
    <col min="5" max="5" width="10" bestFit="1" customWidth="1"/>
    <col min="6" max="6" width="10" customWidth="1"/>
  </cols>
  <sheetData>
    <row r="1" spans="1:5" x14ac:dyDescent="0.2">
      <c r="A1" s="8" t="s">
        <v>8308</v>
      </c>
      <c r="B1" t="s">
        <v>8380</v>
      </c>
    </row>
    <row r="2" spans="1:5" x14ac:dyDescent="0.2">
      <c r="A2" s="8" t="s">
        <v>8366</v>
      </c>
      <c r="B2" t="s">
        <v>8360</v>
      </c>
    </row>
    <row r="4" spans="1:5" x14ac:dyDescent="0.2">
      <c r="A4" s="8" t="s">
        <v>8362</v>
      </c>
      <c r="B4" s="8" t="s">
        <v>8363</v>
      </c>
    </row>
    <row r="5" spans="1:5" x14ac:dyDescent="0.2">
      <c r="A5" s="8" t="s">
        <v>8367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9" t="s">
        <v>8368</v>
      </c>
      <c r="B6" s="7">
        <v>98</v>
      </c>
      <c r="C6" s="7">
        <v>64</v>
      </c>
      <c r="D6" s="7">
        <v>7</v>
      </c>
      <c r="E6" s="7">
        <v>169</v>
      </c>
    </row>
    <row r="7" spans="1:5" x14ac:dyDescent="0.2">
      <c r="A7" s="9" t="s">
        <v>8369</v>
      </c>
      <c r="B7" s="7">
        <v>114</v>
      </c>
      <c r="C7" s="7">
        <v>50</v>
      </c>
      <c r="D7" s="7">
        <v>9</v>
      </c>
      <c r="E7" s="7">
        <v>173</v>
      </c>
    </row>
    <row r="8" spans="1:5" x14ac:dyDescent="0.2">
      <c r="A8" s="9" t="s">
        <v>8370</v>
      </c>
      <c r="B8" s="7">
        <v>150</v>
      </c>
      <c r="C8" s="7">
        <v>63</v>
      </c>
      <c r="D8" s="7">
        <v>8</v>
      </c>
      <c r="E8" s="7">
        <v>221</v>
      </c>
    </row>
    <row r="9" spans="1:5" x14ac:dyDescent="0.2">
      <c r="A9" s="9" t="s">
        <v>8371</v>
      </c>
      <c r="B9" s="7">
        <v>147</v>
      </c>
      <c r="C9" s="7">
        <v>52</v>
      </c>
      <c r="D9" s="7">
        <v>5</v>
      </c>
      <c r="E9" s="7">
        <v>204</v>
      </c>
    </row>
    <row r="10" spans="1:5" x14ac:dyDescent="0.2">
      <c r="A10" s="9" t="s">
        <v>8372</v>
      </c>
      <c r="B10" s="7">
        <v>161</v>
      </c>
      <c r="C10" s="7">
        <v>76</v>
      </c>
      <c r="D10" s="7">
        <v>9</v>
      </c>
      <c r="E10" s="7">
        <v>246</v>
      </c>
    </row>
    <row r="11" spans="1:5" x14ac:dyDescent="0.2">
      <c r="A11" s="9" t="s">
        <v>8373</v>
      </c>
      <c r="B11" s="7">
        <v>177</v>
      </c>
      <c r="C11" s="7">
        <v>66</v>
      </c>
      <c r="D11" s="7">
        <v>8</v>
      </c>
      <c r="E11" s="7">
        <v>251</v>
      </c>
    </row>
    <row r="12" spans="1:5" x14ac:dyDescent="0.2">
      <c r="A12" s="9" t="s">
        <v>8374</v>
      </c>
      <c r="B12" s="7">
        <v>188</v>
      </c>
      <c r="C12" s="7">
        <v>70</v>
      </c>
      <c r="D12" s="7">
        <v>11</v>
      </c>
      <c r="E12" s="7">
        <v>269</v>
      </c>
    </row>
    <row r="13" spans="1:5" x14ac:dyDescent="0.2">
      <c r="A13" s="9" t="s">
        <v>8375</v>
      </c>
      <c r="B13" s="7">
        <v>151</v>
      </c>
      <c r="C13" s="7">
        <v>82</v>
      </c>
      <c r="D13" s="7">
        <v>8</v>
      </c>
      <c r="E13" s="7">
        <v>241</v>
      </c>
    </row>
    <row r="14" spans="1:5" x14ac:dyDescent="0.2">
      <c r="A14" s="9" t="s">
        <v>8376</v>
      </c>
      <c r="B14" s="7">
        <v>126</v>
      </c>
      <c r="C14" s="7">
        <v>75</v>
      </c>
      <c r="D14" s="7">
        <v>10</v>
      </c>
      <c r="E14" s="7">
        <v>211</v>
      </c>
    </row>
    <row r="15" spans="1:5" x14ac:dyDescent="0.2">
      <c r="A15" s="9" t="s">
        <v>8377</v>
      </c>
      <c r="B15" s="7">
        <v>123</v>
      </c>
      <c r="C15" s="7">
        <v>80</v>
      </c>
      <c r="D15" s="7">
        <v>13</v>
      </c>
      <c r="E15" s="7">
        <v>216</v>
      </c>
    </row>
    <row r="16" spans="1:5" x14ac:dyDescent="0.2">
      <c r="A16" s="9" t="s">
        <v>8378</v>
      </c>
      <c r="B16" s="7">
        <v>121</v>
      </c>
      <c r="C16" s="7">
        <v>64</v>
      </c>
      <c r="D16" s="7">
        <v>4</v>
      </c>
      <c r="E16" s="7">
        <v>189</v>
      </c>
    </row>
    <row r="17" spans="1:5" x14ac:dyDescent="0.2">
      <c r="A17" s="9" t="s">
        <v>8379</v>
      </c>
      <c r="B17" s="7">
        <v>123</v>
      </c>
      <c r="C17" s="7">
        <v>51</v>
      </c>
      <c r="D17" s="7">
        <v>5</v>
      </c>
      <c r="E17" s="7">
        <v>179</v>
      </c>
    </row>
    <row r="18" spans="1:5" x14ac:dyDescent="0.2">
      <c r="A18" s="9" t="s">
        <v>8361</v>
      </c>
      <c r="B18" s="7">
        <v>1679</v>
      </c>
      <c r="C18" s="7">
        <v>793</v>
      </c>
      <c r="D18" s="7">
        <v>97</v>
      </c>
      <c r="E18" s="7">
        <v>2569</v>
      </c>
    </row>
    <row r="20" spans="1:5" x14ac:dyDescent="0.2">
      <c r="B20" s="15">
        <f>GETPIVOTDATA("state",$A$4,"state","successful")/GETPIVOTDATA("state",$A$4)</f>
        <v>0.65356169715842738</v>
      </c>
      <c r="C20" s="15">
        <f>GETPIVOTDATA("state",$A$4,"state","failed")/GETPIVOTDATA("state",$A$4)</f>
        <v>0.30868042039704163</v>
      </c>
      <c r="D20" s="15">
        <f>GETPIVOTDATA("state",$A$4,"state","canceled")/GETPIVOTDATA("state",$A$4)</f>
        <v>3.7757882444530946E-2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19" sqref="J19"/>
    </sheetView>
  </sheetViews>
  <sheetFormatPr baseColWidth="10" defaultRowHeight="15" x14ac:dyDescent="0.2"/>
  <cols>
    <col min="1" max="1" width="30.6640625" bestFit="1" customWidth="1"/>
    <col min="2" max="2" width="22.5" customWidth="1"/>
    <col min="3" max="3" width="18.5" customWidth="1"/>
    <col min="4" max="4" width="21.5" customWidth="1"/>
    <col min="5" max="5" width="17.5" customWidth="1"/>
    <col min="6" max="6" width="25.5" style="15" customWidth="1"/>
    <col min="7" max="7" width="21.33203125" style="15" customWidth="1"/>
    <col min="8" max="8" width="23.83203125" style="15" customWidth="1"/>
  </cols>
  <sheetData>
    <row r="1" spans="1:8" ht="19" x14ac:dyDescent="0.25">
      <c r="A1" s="16" t="s">
        <v>8382</v>
      </c>
      <c r="B1" s="17" t="s">
        <v>8383</v>
      </c>
      <c r="C1" s="17" t="s">
        <v>8384</v>
      </c>
      <c r="D1" s="17" t="s">
        <v>8385</v>
      </c>
      <c r="E1" s="17" t="s">
        <v>8386</v>
      </c>
      <c r="F1" s="18" t="s">
        <v>8387</v>
      </c>
      <c r="G1" s="18" t="s">
        <v>8388</v>
      </c>
      <c r="H1" s="18" t="s">
        <v>8389</v>
      </c>
    </row>
    <row r="2" spans="1:8" ht="19" x14ac:dyDescent="0.25">
      <c r="A2" s="16" t="s">
        <v>8390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ht="19" x14ac:dyDescent="0.25">
      <c r="A3" s="16" t="s">
        <v>8391</v>
      </c>
      <c r="B3">
        <f>COUNTIFS(Data!$F:$F,"successful",Data!$D:$D,"&gt;=1000",Data!$D:$D,"&lt;4999")</f>
        <v>931</v>
      </c>
      <c r="C3">
        <f>COUNTIFS(Data!$F:$F,"failed",Data!$D:$D,"&gt;=1000",Data!$D:$D,"&lt;4999")</f>
        <v>420</v>
      </c>
      <c r="D3">
        <f>COUNTIFS(Data!$F:$F,"canceled",Data!$D:$D,"&gt;=1000",Data!$D:$D,"&lt;4999")</f>
        <v>60</v>
      </c>
      <c r="E3">
        <f t="shared" ref="E3:E13" si="0">SUM(B3:D3)</f>
        <v>1411</v>
      </c>
      <c r="F3" s="15">
        <f t="shared" ref="F3:F13" si="1">B3/E3</f>
        <v>0.65981573352232459</v>
      </c>
      <c r="G3" s="15">
        <f t="shared" ref="G3:G13" si="2">C3/E3</f>
        <v>0.297661233167966</v>
      </c>
      <c r="H3" s="15">
        <f t="shared" ref="H3:H13" si="3">D3/E3</f>
        <v>4.2523033309709427E-2</v>
      </c>
    </row>
    <row r="4" spans="1:8" ht="19" x14ac:dyDescent="0.25">
      <c r="A4" s="16" t="s">
        <v>8392</v>
      </c>
      <c r="B4">
        <f>COUNTIFS(Data!$F:$F,"successful",Data!$D:$D,"&gt;=5000",Data!$D:$D,"&lt;9999")</f>
        <v>380</v>
      </c>
      <c r="C4">
        <f>COUNTIFS(Data!$F:$F,"failed",Data!$D:$D,"&gt;=5000",Data!$D:$D,"&lt;9999")</f>
        <v>282</v>
      </c>
      <c r="D4">
        <f>COUNTIFS(Data!$F:$F,"canceled",Data!$D:$D,"&gt;=5000",Data!$D:$D,"&lt;9999")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ht="19" x14ac:dyDescent="0.25">
      <c r="A5" s="16" t="s">
        <v>8393</v>
      </c>
      <c r="B5">
        <f>COUNTIFS(Data!$F:$F,"successful",Data!$D:$D,"&gt;=10000",Data!$D:$D,"&lt;14999")</f>
        <v>168</v>
      </c>
      <c r="C5">
        <f>COUNTIFS(Data!$F:$F,"failed",Data!$D:$D,"&gt;=10000",Data!$D:$D,"&lt;14999")</f>
        <v>144</v>
      </c>
      <c r="D5">
        <f>COUNTIFS(Data!$F:$F,"canceled",Data!$D:$D,"&gt;=10000",Data!$D:$D,"&lt;14999")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ht="19" x14ac:dyDescent="0.25">
      <c r="A6" s="16" t="s">
        <v>8394</v>
      </c>
      <c r="B6">
        <f>COUNTIFS(Data!$F:$F,"successful",Data!$D:$D,"&gt;=15000",Data!$D:$D,"&lt;19999")</f>
        <v>94</v>
      </c>
      <c r="C6">
        <f>COUNTIFS(Data!$F:$F,"failed",Data!$D:$D,"&gt;=15000",Data!$D:$D,"&lt;19999")</f>
        <v>90</v>
      </c>
      <c r="D6">
        <f>COUNTIFS(Data!$F:$F,"canceled",Data!$D:$D,"&gt;=15000",Data!$D:$D,"&lt;19999")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ht="19" x14ac:dyDescent="0.25">
      <c r="A7" s="16" t="s">
        <v>8395</v>
      </c>
      <c r="B7">
        <f>COUNTIFS(Data!$F:$F,"successful",Data!$D:$D,"&gt;=20000",Data!$D:$D,"&lt;24999")</f>
        <v>62</v>
      </c>
      <c r="C7">
        <f>COUNTIFS(Data!$F:$F,"failed",Data!$D:$D,"&gt;=20000",Data!$D:$D,"&lt;24999")</f>
        <v>72</v>
      </c>
      <c r="D7">
        <f>COUNTIFS(Data!$F:$F,"canceled",Data!$D:$D,"&gt;=20000",Data!$D:$D,"&lt;24999")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ht="19" x14ac:dyDescent="0.25">
      <c r="A8" s="16" t="s">
        <v>8396</v>
      </c>
      <c r="B8">
        <f>COUNTIFS(Data!$F:$F,"successful",Data!$D:$D,"&gt;=25000",Data!$D:$D,"&lt;29999")</f>
        <v>55</v>
      </c>
      <c r="C8">
        <f>COUNTIFS(Data!$F:$F,"failed",Data!$D:$D,"&gt;=25000",Data!$D:$D,"&lt;29999")</f>
        <v>64</v>
      </c>
      <c r="D8">
        <f>COUNTIFS(Data!$F:$F,"canceled",Data!$D:$D,"&gt;=25000",Data!$D:$D,"&lt;29999")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ht="19" x14ac:dyDescent="0.25">
      <c r="A9" s="16" t="s">
        <v>8397</v>
      </c>
      <c r="B9">
        <f>COUNTIFS(Data!$F:$F,"successful",Data!$D:$D,"&gt;=30000",Data!$D:$D,"&lt;34999")</f>
        <v>32</v>
      </c>
      <c r="C9">
        <f>COUNTIFS(Data!$F:$F,"failed",Data!$D:$D,"&gt;=30000",Data!$D:$D,"&lt;34999")</f>
        <v>37</v>
      </c>
      <c r="D9">
        <f>COUNTIFS(Data!$F:$F,"canceled",Data!$D:$D,"&gt;=30000",Data!$D:$D,"&lt;34999")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ht="19" x14ac:dyDescent="0.25">
      <c r="A10" s="16" t="s">
        <v>8398</v>
      </c>
      <c r="B10">
        <f>COUNTIFS(Data!$F:$F,"successful",Data!$D:$D,"&gt;=35000",Data!$D:$D,"&lt;39999")</f>
        <v>26</v>
      </c>
      <c r="C10">
        <f>COUNTIFS(Data!$F:$F,"failed",Data!$D:$D,"&gt;=35000",Data!$D:$D,"&lt;39999")</f>
        <v>22</v>
      </c>
      <c r="D10">
        <f>COUNTIFS(Data!$F:$F,"canceled",Data!$D:$D,"&gt;=35000",Data!$D:$D,"&lt;39999")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ht="19" x14ac:dyDescent="0.25">
      <c r="A11" s="16" t="s">
        <v>8399</v>
      </c>
      <c r="B11">
        <f>COUNTIFS(Data!$F:$F,"successful",Data!$D:$D,"&gt;=40000",Data!$D:$D,"&lt;44999")</f>
        <v>21</v>
      </c>
      <c r="C11">
        <f>COUNTIFS(Data!$F:$F,"failed",Data!$D:$D,"&gt;=40000",Data!$D:$D,"&lt;44999")</f>
        <v>16</v>
      </c>
      <c r="D11">
        <f>COUNTIFS(Data!$F:$F,"canceled",Data!$D:$D,"&gt;=40000",Data!$D:$D,"&lt;44999")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ht="19" x14ac:dyDescent="0.25">
      <c r="A12" s="16" t="s">
        <v>8400</v>
      </c>
      <c r="B12">
        <f>COUNTIFS(Data!$F:$F,"successful",Data!$D:$D,"&gt;=45000",Data!$D:$D,"&lt;49999")</f>
        <v>6</v>
      </c>
      <c r="C12">
        <f>COUNTIFS(Data!$F:$F,"failed",Data!$D:$D,"&gt;=45000",Data!$D:$D,"&lt;49999")</f>
        <v>11</v>
      </c>
      <c r="D12">
        <f>COUNTIFS(Data!$F:$F,"canceled",Data!$D:$D,"&gt;=45000",Data!$D:$D,"&lt;49999")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19" x14ac:dyDescent="0.25">
      <c r="A13" s="16" t="s">
        <v>8401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Sheet6</vt:lpstr>
      <vt:lpstr>Data</vt:lpstr>
      <vt:lpstr>Pivot Category</vt:lpstr>
      <vt:lpstr>Pivot Sub-Category</vt:lpstr>
      <vt:lpstr>Pivot Date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2018-01-19T00:12:34Z</dcterms:modified>
</cp:coreProperties>
</file>