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SUELDO" sheetId="2" r:id="rId6"/>
    <sheet state="visible" name="INVERSION" sheetId="3" r:id="rId7"/>
    <sheet state="visible" name="ENG" sheetId="4" r:id="rId8"/>
    <sheet state="visible" name="DOLARES" sheetId="5" r:id="rId9"/>
    <sheet state="visible" name="FERIADOS" sheetId="6" r:id="rId10"/>
    <sheet state="visible" name="PREMIO CMV" sheetId="7" r:id="rId11"/>
    <sheet state="visible" name="OTROS" sheetId="8" r:id="rId12"/>
    <sheet state="visible" name="ALQUILER" sheetId="9" r:id="rId13"/>
    <sheet state="visible" name="COMIDA" sheetId="10" r:id="rId14"/>
    <sheet state="visible" name="COMIDA AFUERA" sheetId="11" r:id="rId15"/>
    <sheet state="visible" name="SUBE" sheetId="12" r:id="rId16"/>
    <sheet state="visible" name="IMPUESTOS" sheetId="13" r:id="rId17"/>
    <sheet state="visible" name="TAXI SALIDAS" sheetId="14" r:id="rId18"/>
    <sheet state="visible" name="TELEFONIA" sheetId="15" r:id="rId19"/>
    <sheet state="visible" name="DIMITRI" sheetId="16" r:id="rId20"/>
    <sheet state="visible" name="ROPA" sheetId="17" r:id="rId21"/>
    <sheet state="visible" name="EQUIPAMIENTO" sheetId="18" r:id="rId22"/>
    <sheet state="visible" name="LIMP &amp;HIGUIENE" sheetId="19" r:id="rId23"/>
    <sheet state="visible" name="PSICOLOGO" sheetId="20" r:id="rId24"/>
    <sheet state="visible" name="DEPORTE" sheetId="21" r:id="rId25"/>
    <sheet state="visible" name="YOGA" sheetId="22" r:id="rId26"/>
    <sheet state="visible" name="EDUCACION" sheetId="23" r:id="rId27"/>
    <sheet state="visible" name="AYUDA A OTROS" sheetId="24" r:id="rId28"/>
    <sheet state="visible" name="MEDICOS" sheetId="25" r:id="rId29"/>
    <sheet state="visible" name="SALIDA CHICAS" sheetId="26" r:id="rId30"/>
    <sheet state="visible" name="SALIDA AMIGOS" sheetId="27" r:id="rId31"/>
    <sheet state="visible" name="APPS" sheetId="28" r:id="rId32"/>
    <sheet state="visible" name="VACACIONES" sheetId="29" r:id="rId33"/>
  </sheets>
  <definedNames/>
  <calcPr/>
</workbook>
</file>

<file path=xl/sharedStrings.xml><?xml version="1.0" encoding="utf-8"?>
<sst xmlns="http://schemas.openxmlformats.org/spreadsheetml/2006/main" count="585" uniqueCount="111">
  <si>
    <t>INGRESOS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</si>
  <si>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</si>
  <si>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</si>
  <si>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</si>
  <si>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</si>
  <si>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</si>
  <si>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</si>
  <si>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</si>
  <si>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</si>
  <si>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</si>
  <si>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</si>
  <si>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</si>
  <si>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</si>
  <si>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</t>
  </si>
  <si>
    <t>SUELDO</t>
  </si>
  <si>
    <t>INVERSION</t>
  </si>
  <si>
    <t>ENG</t>
  </si>
  <si>
    <t>DOLARES</t>
  </si>
  <si>
    <t>FERIADOS</t>
  </si>
  <si>
    <t>PREMIOS CMV</t>
  </si>
  <si>
    <t>OTROS</t>
  </si>
  <si>
    <t>TOTAL INGRESOS</t>
  </si>
  <si>
    <t>EGRESOS</t>
  </si>
  <si>
    <t>ALQUILER</t>
  </si>
  <si>
    <t>COMIDA</t>
  </si>
  <si>
    <t>COMIDA AFUERA</t>
  </si>
  <si>
    <t>SUBE</t>
  </si>
  <si>
    <t>IMPUESTOS</t>
  </si>
  <si>
    <t>TELEFONIA</t>
  </si>
  <si>
    <t>DIMITRI</t>
  </si>
  <si>
    <t>ROPA</t>
  </si>
  <si>
    <t>EQUIPAMIENTO</t>
  </si>
  <si>
    <t>LIMP &amp; HIGUIENE</t>
  </si>
  <si>
    <t>PSICOLOGO</t>
  </si>
  <si>
    <t>YOGA</t>
  </si>
  <si>
    <t>DEPORTE</t>
  </si>
  <si>
    <t>EDUCACION</t>
  </si>
  <si>
    <t>AYUDA A OTROS</t>
  </si>
  <si>
    <t>MEDICOS</t>
  </si>
  <si>
    <t>SALIDA CHICAS</t>
  </si>
  <si>
    <t>SALIDA AMIGOS</t>
  </si>
  <si>
    <t>APPS</t>
  </si>
  <si>
    <t>TAXI SALIDAS</t>
  </si>
  <si>
    <t>VACACIONES</t>
  </si>
  <si>
    <t>TOTAL EGRESOS</t>
  </si>
  <si>
    <t>SALDO</t>
  </si>
  <si>
    <t>RECUENTO CAJA</t>
  </si>
  <si>
    <t>EFECTIVO</t>
  </si>
  <si>
    <t>MERCADO PAGO</t>
  </si>
  <si>
    <t>GALICIA JAVIER</t>
  </si>
  <si>
    <t>DOLARES ARG</t>
  </si>
  <si>
    <t>DOLARES EEUU</t>
  </si>
  <si>
    <t>TATUAJES</t>
  </si>
  <si>
    <t>AMANO</t>
  </si>
  <si>
    <t>TOTAL</t>
  </si>
  <si>
    <t>LIQUIDEZ</t>
  </si>
  <si>
    <t>CONTROL CAJA DIARIA</t>
  </si>
  <si>
    <t>INICIO</t>
  </si>
  <si>
    <t>GASTOS</t>
  </si>
  <si>
    <t>SALDO TEORICO</t>
  </si>
  <si>
    <t>SALDO REAL</t>
  </si>
  <si>
    <t>GAP</t>
  </si>
  <si>
    <t>CAJA</t>
  </si>
  <si>
    <t>TATTOO</t>
  </si>
  <si>
    <t>ITEM</t>
  </si>
  <si>
    <t>PROTEINAS+ VITAMINAS+ PREENTRENO</t>
  </si>
  <si>
    <t>COMIDA 12-08</t>
  </si>
  <si>
    <t>COMIDA AISHA</t>
  </si>
  <si>
    <t>Nafta</t>
  </si>
  <si>
    <t>PEAJE</t>
  </si>
  <si>
    <t>SEGURO MOTO</t>
  </si>
  <si>
    <t>NAFTA 21-08</t>
  </si>
  <si>
    <t>Chapa patente</t>
  </si>
  <si>
    <t>Nafta 29-08</t>
  </si>
  <si>
    <t>NAFTA</t>
  </si>
  <si>
    <t>EDESUR 302796</t>
  </si>
  <si>
    <t>ABL part 2811590</t>
  </si>
  <si>
    <t>INTERNET $20846 (CLAVE Airampos12+)</t>
  </si>
  <si>
    <t>AYSA 7932</t>
  </si>
  <si>
    <t>-</t>
  </si>
  <si>
    <t>Celular</t>
  </si>
  <si>
    <t>Dimi</t>
  </si>
  <si>
    <t>UBER DIMI</t>
  </si>
  <si>
    <t>SALSA DIMI</t>
  </si>
  <si>
    <t>COLCHON</t>
  </si>
  <si>
    <t>SABANAS</t>
  </si>
  <si>
    <t>CUADERNO INTELIGENTE</t>
  </si>
  <si>
    <t>MICROFONO</t>
  </si>
  <si>
    <t>PLATOS Y CUBIERTOS</t>
  </si>
  <si>
    <t>SOGA DEPORTE</t>
  </si>
  <si>
    <t>REPARCION  MOTO</t>
  </si>
  <si>
    <t>LAVADERO</t>
  </si>
  <si>
    <t>PELO</t>
  </si>
  <si>
    <t>CREMA TATTOO</t>
  </si>
  <si>
    <t>GYM</t>
  </si>
  <si>
    <t>PROTEINAS</t>
  </si>
  <si>
    <t>PREENTRENO</t>
  </si>
  <si>
    <t>VITAMINAS</t>
  </si>
  <si>
    <t>LCARNITINA</t>
  </si>
  <si>
    <t>GYM NICO</t>
  </si>
  <si>
    <t>VITAMINAS Y PREENTRENO</t>
  </si>
  <si>
    <t>Magnesio</t>
  </si>
  <si>
    <t>ANTIPARASITARIOS</t>
  </si>
  <si>
    <t>AMOXICILINA</t>
  </si>
  <si>
    <t>PEDICURA</t>
  </si>
  <si>
    <t>FARMACIA</t>
  </si>
  <si>
    <t>CITA ROMANTICA</t>
  </si>
  <si>
    <t>PERICO AISHA</t>
  </si>
  <si>
    <t>ADRI KASTEL</t>
  </si>
  <si>
    <t>LEVANTART</t>
  </si>
  <si>
    <t>CHAT GPT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</si>
</sst>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\ [$€-1]"/>
    <numFmt numFmtId="165" formatCode="_-&quot;$&quot;\ * #,##0.00_-;\-&quot;$&quot;\ * #,##0.00_-;_-&quot;$&quot;\ * &quot;-&quot;??_-;_-@"/>
    <numFmt numFmtId="166" formatCode="&quot;$&quot;#,##0.00"/>
    <numFmt numFmtId="167" formatCode="dd-mm"/>
    <numFmt numFmtId="168" formatCode="d-m"/>
  </numFmts>
  <fonts count="14">
    <font>
      <sz val="10.0"/>
      <color rgb="FF000000"/>
      <name val="Arial"/>
      <scheme val="minor"/>
    </font>
    <font>
      <b/>
      <sz val="36.0"/>
      <color theme="1"/>
      <name val="Calibri"/>
    </font>
    <font>
      <sz val="11.0"/>
      <color theme="1"/>
      <name val="Calibri"/>
    </font>
    <font>
      <u/>
      <sz val="11.0"/>
      <color theme="1"/>
      <name val="Calibri"/>
    </font>
    <font>
      <color theme="1"/>
      <name val="Arial"/>
      <scheme val="minor"/>
    </font>
    <font>
      <sz val="8.0"/>
      <color theme="1"/>
      <name val="Arial"/>
      <scheme val="minor"/>
    </font>
    <font>
      <b/>
      <sz val="12.0"/>
      <color theme="1"/>
      <name val="Arial"/>
      <scheme val="minor"/>
    </font>
    <font/>
    <font>
      <b/>
      <sz val="8.0"/>
      <color theme="1"/>
      <name val="Calibri"/>
    </font>
    <font>
      <sz val="8.0"/>
      <color theme="1"/>
      <name val="Calibri"/>
    </font>
    <font>
      <u/>
      <sz val="11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3" numFmtId="164" xfId="0" applyAlignment="1" applyFont="1" applyNumberFormat="1">
      <alignment shrinkToFit="0" vertical="bottom" wrapText="0"/>
    </xf>
    <xf borderId="0" fillId="0" fontId="4" numFmtId="164" xfId="0" applyFont="1" applyNumberFormat="1"/>
    <xf borderId="0" fillId="2" fontId="5" numFmtId="164" xfId="0" applyFill="1" applyFont="1" applyNumberFormat="1"/>
    <xf borderId="0" fillId="0" fontId="2" numFmtId="0" xfId="0" applyAlignment="1" applyFont="1">
      <alignment vertical="bottom"/>
    </xf>
    <xf borderId="1" fillId="3" fontId="6" numFmtId="0" xfId="0" applyAlignment="1" applyBorder="1" applyFill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0" fillId="0" fontId="1" numFmtId="0" xfId="0" applyAlignment="1" applyFont="1">
      <alignment horizontal="center" vertical="bottom"/>
    </xf>
    <xf borderId="4" fillId="4" fontId="8" numFmtId="0" xfId="0" applyAlignment="1" applyBorder="1" applyFill="1" applyFont="1">
      <alignment vertical="bottom"/>
    </xf>
    <xf borderId="4" fillId="0" fontId="9" numFmtId="0" xfId="0" applyAlignment="1" applyBorder="1" applyFont="1">
      <alignment vertical="bottom"/>
    </xf>
    <xf borderId="5" fillId="0" fontId="9" numFmtId="165" xfId="0" applyAlignment="1" applyBorder="1" applyFont="1" applyNumberFormat="1">
      <alignment horizontal="right" readingOrder="0" vertical="bottom"/>
    </xf>
    <xf borderId="5" fillId="0" fontId="9" numFmtId="165" xfId="0" applyAlignment="1" applyBorder="1" applyFont="1" applyNumberFormat="1">
      <alignment horizontal="right" vertical="bottom"/>
    </xf>
    <xf borderId="6" fillId="0" fontId="9" numFmtId="0" xfId="0" applyAlignment="1" applyBorder="1" applyFont="1">
      <alignment vertical="bottom"/>
    </xf>
    <xf borderId="4" fillId="0" fontId="9" numFmtId="165" xfId="0" applyAlignment="1" applyBorder="1" applyFont="1" applyNumberFormat="1">
      <alignment horizontal="right" vertical="bottom"/>
    </xf>
    <xf borderId="4" fillId="4" fontId="8" numFmtId="0" xfId="0" applyBorder="1" applyFont="1"/>
    <xf borderId="4" fillId="4" fontId="9" numFmtId="165" xfId="0" applyAlignment="1" applyBorder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1" fillId="5" fontId="6" numFmtId="0" xfId="0" applyAlignment="1" applyBorder="1" applyFill="1" applyFont="1">
      <alignment horizontal="center" readingOrder="0"/>
    </xf>
    <xf borderId="4" fillId="6" fontId="9" numFmtId="0" xfId="0" applyBorder="1" applyFill="1" applyFont="1"/>
    <xf borderId="0" fillId="0" fontId="2" numFmtId="0" xfId="0" applyAlignment="1" applyFont="1">
      <alignment readingOrder="0" vertical="bottom"/>
    </xf>
    <xf borderId="6" fillId="6" fontId="9" numFmtId="0" xfId="0" applyBorder="1" applyFont="1"/>
    <xf borderId="6" fillId="6" fontId="9" numFmtId="0" xfId="0" applyAlignment="1" applyBorder="1" applyFont="1">
      <alignment readingOrder="0"/>
    </xf>
    <xf borderId="6" fillId="0" fontId="9" numFmtId="0" xfId="0" applyBorder="1" applyFont="1"/>
    <xf borderId="5" fillId="0" fontId="2" numFmtId="165" xfId="0" applyAlignment="1" applyBorder="1" applyFont="1" applyNumberFormat="1">
      <alignment vertical="bottom"/>
    </xf>
    <xf borderId="5" fillId="0" fontId="2" numFmtId="165" xfId="0" applyAlignment="1" applyBorder="1" applyFont="1" applyNumberFormat="1">
      <alignment readingOrder="0" vertical="bottom"/>
    </xf>
    <xf borderId="5" fillId="4" fontId="9" numFmtId="165" xfId="0" applyAlignment="1" applyBorder="1" applyFont="1" applyNumberFormat="1">
      <alignment horizontal="right" vertical="bottom"/>
    </xf>
    <xf borderId="4" fillId="3" fontId="8" numFmtId="0" xfId="0" applyBorder="1" applyFont="1"/>
    <xf borderId="5" fillId="3" fontId="9" numFmtId="165" xfId="0" applyAlignment="1" applyBorder="1" applyFont="1" applyNumberFormat="1">
      <alignment horizontal="right" vertical="bottom"/>
    </xf>
    <xf borderId="4" fillId="3" fontId="8" numFmtId="165" xfId="0" applyBorder="1" applyFont="1" applyNumberFormat="1"/>
    <xf borderId="0" fillId="0" fontId="9" numFmtId="0" xfId="0" applyAlignment="1" applyFont="1">
      <alignment vertical="bottom"/>
    </xf>
    <xf borderId="0" fillId="0" fontId="9" numFmtId="165" xfId="0" applyAlignment="1" applyFont="1" applyNumberFormat="1">
      <alignment horizontal="right" vertical="bottom"/>
    </xf>
    <xf borderId="0" fillId="0" fontId="9" numFmtId="165" xfId="0" applyAlignment="1" applyFont="1" applyNumberFormat="1">
      <alignment horizontal="right" readingOrder="0" vertical="bottom"/>
    </xf>
    <xf borderId="1" fillId="7" fontId="6" numFmtId="0" xfId="0" applyAlignment="1" applyBorder="1" applyFill="1" applyFont="1">
      <alignment horizontal="center" readingOrder="0"/>
    </xf>
    <xf borderId="7" fillId="0" fontId="9" numFmtId="0" xfId="0" applyAlignment="1" applyBorder="1" applyFont="1">
      <alignment vertical="bottom"/>
    </xf>
    <xf borderId="5" fillId="2" fontId="9" numFmtId="165" xfId="0" applyAlignment="1" applyBorder="1" applyFont="1" applyNumberFormat="1">
      <alignment horizontal="right" readingOrder="0" vertical="bottom"/>
    </xf>
    <xf borderId="6" fillId="2" fontId="9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6" fillId="2" fontId="9" numFmtId="0" xfId="0" applyAlignment="1" applyBorder="1" applyFont="1">
      <alignment readingOrder="0" vertical="bottom"/>
    </xf>
    <xf borderId="4" fillId="2" fontId="8" numFmtId="0" xfId="0" applyAlignment="1" applyBorder="1" applyFont="1">
      <alignment vertical="bottom"/>
    </xf>
    <xf borderId="4" fillId="2" fontId="9" numFmtId="166" xfId="0" applyAlignment="1" applyBorder="1" applyFont="1" applyNumberFormat="1">
      <alignment horizontal="right" readingOrder="0" vertical="bottom"/>
    </xf>
    <xf borderId="0" fillId="2" fontId="5" numFmtId="0" xfId="0" applyFont="1"/>
    <xf borderId="0" fillId="0" fontId="10" numFmtId="0" xfId="0" applyAlignment="1" applyFont="1">
      <alignment shrinkToFit="0" vertical="bottom" wrapText="0"/>
    </xf>
    <xf borderId="4" fillId="2" fontId="9" numFmtId="166" xfId="0" applyAlignment="1" applyBorder="1" applyFont="1" applyNumberFormat="1">
      <alignment horizontal="right" vertical="bottom"/>
    </xf>
    <xf borderId="0" fillId="2" fontId="9" numFmtId="166" xfId="0" applyAlignment="1" applyFont="1" applyNumberFormat="1">
      <alignment horizontal="right" vertical="bottom"/>
    </xf>
    <xf borderId="0" fillId="0" fontId="2" numFmtId="164" xfId="0" applyAlignment="1" applyFont="1" applyNumberFormat="1">
      <alignment readingOrder="0" vertical="bottom"/>
    </xf>
    <xf borderId="0" fillId="2" fontId="9" numFmtId="166" xfId="0" applyAlignment="1" applyFont="1" applyNumberFormat="1">
      <alignment horizontal="right" readingOrder="0" vertical="bottom"/>
    </xf>
    <xf borderId="0" fillId="2" fontId="9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4" fillId="6" fontId="11" numFmtId="165" xfId="0" applyBorder="1" applyFont="1" applyNumberFormat="1"/>
    <xf borderId="0" fillId="0" fontId="2" numFmtId="165" xfId="0" applyFont="1" applyNumberFormat="1"/>
    <xf borderId="4" fillId="0" fontId="2" numFmtId="165" xfId="0" applyAlignment="1" applyBorder="1" applyFont="1" applyNumberFormat="1">
      <alignment readingOrder="0"/>
    </xf>
    <xf borderId="4" fillId="0" fontId="2" numFmtId="165" xfId="0" applyBorder="1" applyFont="1" applyNumberFormat="1"/>
    <xf borderId="8" fillId="6" fontId="11" numFmtId="165" xfId="0" applyBorder="1" applyFont="1" applyNumberFormat="1"/>
    <xf borderId="4" fillId="0" fontId="2" numFmtId="167" xfId="0" applyAlignment="1" applyBorder="1" applyFont="1" applyNumberFormat="1">
      <alignment readingOrder="0"/>
    </xf>
    <xf borderId="4" fillId="0" fontId="2" numFmtId="168" xfId="0" applyAlignment="1" applyBorder="1" applyFont="1" applyNumberFormat="1">
      <alignment readingOrder="0"/>
    </xf>
    <xf borderId="4" fillId="0" fontId="12" numFmtId="165" xfId="0" applyBorder="1" applyFont="1" applyNumberFormat="1"/>
    <xf borderId="4" fillId="0" fontId="12" numFmtId="165" xfId="0" applyAlignment="1" applyBorder="1" applyFont="1" applyNumberFormat="1">
      <alignment readingOrder="0"/>
    </xf>
    <xf borderId="4" fillId="0" fontId="13" numFmtId="165" xfId="0" applyAlignment="1" applyBorder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8" max="8" width="36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</row>
    <row r="4">
      <c r="A4" s="6"/>
      <c r="B4" s="7" t="s">
        <v>0</v>
      </c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</row>
    <row r="5">
      <c r="A5" s="10"/>
      <c r="B5" s="11" t="s">
        <v>1</v>
      </c>
      <c r="C5" s="11" t="s">
        <v>2</v>
      </c>
      <c r="D5" s="11" t="s">
        <v>3</v>
      </c>
      <c r="E5" s="11" t="s">
        <v>4</v>
      </c>
      <c r="F5" s="11" t="s">
        <v>5</v>
      </c>
      <c r="G5" s="11" t="s">
        <v>6</v>
      </c>
      <c r="H5" s="11" t="s">
        <v>7</v>
      </c>
      <c r="I5" s="11" t="s">
        <v>8</v>
      </c>
      <c r="J5" s="11" t="s">
        <v>9</v>
      </c>
      <c r="K5" s="11" t="s">
        <v>10</v>
      </c>
      <c r="L5" s="11" t="s">
        <v>11</v>
      </c>
      <c r="M5" s="11" t="s">
        <v>12</v>
      </c>
      <c r="N5" s="11" t="s">
        <v>13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</row>
    <row r="6" outlineLevel="1">
      <c r="A6" s="12" t="s">
        <v>14</v>
      </c>
      <c r="B6" s="13">
        <f>SUELDO!B89</f>
        <v>1500000</v>
      </c>
      <c r="C6" s="13">
        <f>SUELDO!C89</f>
        <v>1800000</v>
      </c>
      <c r="D6" s="13">
        <f>SUELDO!D89</f>
        <v>1800000</v>
      </c>
      <c r="E6" s="13">
        <f>SUELDO!E89</f>
        <v>1880000</v>
      </c>
      <c r="F6" s="13">
        <f>SUELDO!F89</f>
        <v>0</v>
      </c>
      <c r="G6" s="13">
        <f>SUELDO!G89</f>
        <v>0</v>
      </c>
      <c r="H6" s="13">
        <f>SUELDO!H89</f>
        <v>0</v>
      </c>
      <c r="I6" s="13">
        <f>SUELDO!I89</f>
        <v>0</v>
      </c>
      <c r="J6" s="13">
        <f>SUELDO!J89</f>
        <v>0</v>
      </c>
      <c r="K6" s="13">
        <f>SUELDO!K89</f>
        <v>0</v>
      </c>
      <c r="L6" s="13">
        <f>SUELDO!L89</f>
        <v>0</v>
      </c>
      <c r="M6" s="13">
        <f>SUELDO!M89</f>
        <v>0</v>
      </c>
      <c r="N6" s="14">
        <f t="shared" ref="N6:N13" si="1">SUM(B6:M6)</f>
        <v>6980000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</row>
    <row r="7" outlineLevel="1">
      <c r="A7" s="15" t="s">
        <v>15</v>
      </c>
      <c r="B7" s="13">
        <f>INVERSION!B89</f>
        <v>0</v>
      </c>
      <c r="C7" s="13">
        <f>INVERSION!C89</f>
        <v>0</v>
      </c>
      <c r="D7" s="13">
        <f>INVERSION!D89</f>
        <v>0</v>
      </c>
      <c r="E7" s="13">
        <f>INVERSION!E89</f>
        <v>0</v>
      </c>
      <c r="F7" s="13">
        <f>INVERSION!F89</f>
        <v>0</v>
      </c>
      <c r="G7" s="13">
        <f>INVERSION!G89</f>
        <v>0</v>
      </c>
      <c r="H7" s="13">
        <f>INVERSION!H89</f>
        <v>0</v>
      </c>
      <c r="I7" s="13">
        <f>INVERSION!I89</f>
        <v>0</v>
      </c>
      <c r="J7" s="13">
        <f>INVERSION!J89</f>
        <v>0</v>
      </c>
      <c r="K7" s="13">
        <f>INVERSION!K89</f>
        <v>0</v>
      </c>
      <c r="L7" s="13">
        <f>INVERSION!L89</f>
        <v>0</v>
      </c>
      <c r="M7" s="13">
        <f>INVERSION!M89</f>
        <v>0</v>
      </c>
      <c r="N7" s="14">
        <f t="shared" si="1"/>
        <v>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</row>
    <row r="8" outlineLevel="1">
      <c r="A8" s="15" t="s">
        <v>16</v>
      </c>
      <c r="B8" s="13">
        <f>ENG!B89</f>
        <v>0</v>
      </c>
      <c r="C8" s="13">
        <f>ENG!C89</f>
        <v>0</v>
      </c>
      <c r="D8" s="13">
        <f>ENG!D89</f>
        <v>0</v>
      </c>
      <c r="E8" s="13">
        <f>ENG!E89</f>
        <v>0</v>
      </c>
      <c r="F8" s="13">
        <f>ENG!F89</f>
        <v>0</v>
      </c>
      <c r="G8" s="13">
        <f>ENG!G89</f>
        <v>0</v>
      </c>
      <c r="H8" s="13">
        <f>ENG!H89</f>
        <v>0</v>
      </c>
      <c r="I8" s="13">
        <f>ENG!I89</f>
        <v>0</v>
      </c>
      <c r="J8" s="13">
        <f>ENG!J89</f>
        <v>0</v>
      </c>
      <c r="K8" s="13">
        <f>ENG!K89</f>
        <v>0</v>
      </c>
      <c r="L8" s="13">
        <f>ENG!L89</f>
        <v>0</v>
      </c>
      <c r="M8" s="13">
        <f>ENG!M89</f>
        <v>0</v>
      </c>
      <c r="N8" s="14">
        <f t="shared" si="1"/>
        <v>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</row>
    <row r="9" outlineLevel="1">
      <c r="A9" s="15" t="s">
        <v>17</v>
      </c>
      <c r="B9" s="13">
        <f>DOLARES!B89</f>
        <v>0</v>
      </c>
      <c r="C9" s="13">
        <f>DOLARES!C89</f>
        <v>0</v>
      </c>
      <c r="D9" s="13">
        <f>DOLARES!D89</f>
        <v>0</v>
      </c>
      <c r="E9" s="13">
        <f>DOLARES!E89</f>
        <v>0</v>
      </c>
      <c r="F9" s="13">
        <f>DOLARES!F89</f>
        <v>0</v>
      </c>
      <c r="G9" s="13">
        <f>DOLARES!G89</f>
        <v>0</v>
      </c>
      <c r="H9" s="13">
        <f>DOLARES!H89</f>
        <v>0</v>
      </c>
      <c r="I9" s="13">
        <f>DOLARES!I89</f>
        <v>0</v>
      </c>
      <c r="J9" s="13">
        <f>DOLARES!J89</f>
        <v>0</v>
      </c>
      <c r="K9" s="13">
        <f>DOLARES!K89</f>
        <v>0</v>
      </c>
      <c r="L9" s="13">
        <f>DOLARES!L89</f>
        <v>0</v>
      </c>
      <c r="M9" s="13">
        <f>DOLARES!M89</f>
        <v>0</v>
      </c>
      <c r="N9" s="14">
        <f t="shared" si="1"/>
        <v>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</row>
    <row r="10" outlineLevel="1">
      <c r="A10" s="15" t="s">
        <v>18</v>
      </c>
      <c r="B10" s="13">
        <f>FERIADOS!B89</f>
        <v>0</v>
      </c>
      <c r="C10" s="13">
        <f>FERIADOS!C89</f>
        <v>0</v>
      </c>
      <c r="D10" s="13">
        <f>FERIADOS!D89</f>
        <v>0</v>
      </c>
      <c r="E10" s="13">
        <f>FERIADOS!E89</f>
        <v>0</v>
      </c>
      <c r="F10" s="13">
        <f>FERIADOS!F89</f>
        <v>0</v>
      </c>
      <c r="G10" s="13">
        <f>FERIADOS!G89</f>
        <v>0</v>
      </c>
      <c r="H10" s="13">
        <f>FERIADOS!H89</f>
        <v>0</v>
      </c>
      <c r="I10" s="13">
        <f>FERIADOS!I89</f>
        <v>0</v>
      </c>
      <c r="J10" s="13">
        <f>FERIADOS!J89</f>
        <v>0</v>
      </c>
      <c r="K10" s="13">
        <f>FERIADOS!K89</f>
        <v>0</v>
      </c>
      <c r="L10" s="13">
        <f>FERIADOS!L89</f>
        <v>0</v>
      </c>
      <c r="M10" s="13">
        <f>FERIADOS!M89</f>
        <v>0</v>
      </c>
      <c r="N10" s="14">
        <f t="shared" si="1"/>
        <v>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</row>
    <row r="11" outlineLevel="1">
      <c r="A11" s="15" t="s">
        <v>19</v>
      </c>
      <c r="B11" s="13">
        <f>'PREMIO CMV'!B89</f>
        <v>0</v>
      </c>
      <c r="C11" s="13">
        <f>'PREMIO CMV'!C89</f>
        <v>0</v>
      </c>
      <c r="D11" s="13">
        <f>'PREMIO CMV'!D89</f>
        <v>0</v>
      </c>
      <c r="E11" s="13">
        <f>'PREMIO CMV'!E89</f>
        <v>0</v>
      </c>
      <c r="F11" s="13">
        <f>'PREMIO CMV'!F89</f>
        <v>0</v>
      </c>
      <c r="G11" s="13">
        <f>'PREMIO CMV'!G89</f>
        <v>0</v>
      </c>
      <c r="H11" s="13">
        <f>'PREMIO CMV'!H89</f>
        <v>0</v>
      </c>
      <c r="I11" s="13">
        <f>'PREMIO CMV'!I89</f>
        <v>0</v>
      </c>
      <c r="J11" s="13">
        <f>'PREMIO CMV'!J89</f>
        <v>0</v>
      </c>
      <c r="K11" s="13">
        <f>'PREMIO CMV'!K89</f>
        <v>0</v>
      </c>
      <c r="L11" s="13">
        <f>'PREMIO CMV'!L89</f>
        <v>0</v>
      </c>
      <c r="M11" s="13">
        <f>'PREMIO CMV'!M89</f>
        <v>0</v>
      </c>
      <c r="N11" s="14">
        <f t="shared" si="1"/>
        <v>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</row>
    <row r="12" outlineLevel="1">
      <c r="A12" s="12" t="s">
        <v>20</v>
      </c>
      <c r="B12" s="13">
        <f>OTROS!B89</f>
        <v>0</v>
      </c>
      <c r="C12" s="13">
        <f>OTROS!C89</f>
        <v>0</v>
      </c>
      <c r="D12" s="13">
        <f>OTROS!D89</f>
        <v>0</v>
      </c>
      <c r="E12" s="13">
        <f>OTROS!E89</f>
        <v>0</v>
      </c>
      <c r="F12" s="13">
        <f>OTROS!F89</f>
        <v>0</v>
      </c>
      <c r="G12" s="13">
        <f>OTROS!G89</f>
        <v>0</v>
      </c>
      <c r="H12" s="13">
        <f>OTROS!H89</f>
        <v>0</v>
      </c>
      <c r="I12" s="13">
        <f>OTROS!I89</f>
        <v>0</v>
      </c>
      <c r="J12" s="13">
        <f>OTROS!J89</f>
        <v>0</v>
      </c>
      <c r="K12" s="13">
        <f>OTROS!K89</f>
        <v>0</v>
      </c>
      <c r="L12" s="13">
        <f>OTROS!L89</f>
        <v>0</v>
      </c>
      <c r="M12" s="13">
        <f>OTROS!M89</f>
        <v>0</v>
      </c>
      <c r="N12" s="16">
        <f t="shared" si="1"/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</row>
    <row r="13">
      <c r="A13" s="17" t="s">
        <v>21</v>
      </c>
      <c r="B13" s="18">
        <f t="shared" ref="B13:M13" si="2">SUM(B6:B12)</f>
        <v>1500000</v>
      </c>
      <c r="C13" s="18">
        <f t="shared" si="2"/>
        <v>1800000</v>
      </c>
      <c r="D13" s="18">
        <f t="shared" si="2"/>
        <v>1800000</v>
      </c>
      <c r="E13" s="18">
        <f t="shared" si="2"/>
        <v>1880000</v>
      </c>
      <c r="F13" s="18">
        <f t="shared" si="2"/>
        <v>0</v>
      </c>
      <c r="G13" s="18">
        <f t="shared" si="2"/>
        <v>0</v>
      </c>
      <c r="H13" s="18">
        <f t="shared" si="2"/>
        <v>0</v>
      </c>
      <c r="I13" s="18">
        <f t="shared" si="2"/>
        <v>0</v>
      </c>
      <c r="J13" s="18">
        <f t="shared" si="2"/>
        <v>0</v>
      </c>
      <c r="K13" s="18">
        <f t="shared" si="2"/>
        <v>0</v>
      </c>
      <c r="L13" s="18">
        <f t="shared" si="2"/>
        <v>0</v>
      </c>
      <c r="M13" s="18">
        <f t="shared" si="2"/>
        <v>0</v>
      </c>
      <c r="N13" s="18">
        <f t="shared" si="1"/>
        <v>6980000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</row>
    <row r="14">
      <c r="A14" s="6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</row>
    <row r="15">
      <c r="A15" s="6"/>
      <c r="B15" s="20" t="s">
        <v>22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  <c r="N15" s="19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</row>
    <row r="16">
      <c r="A16" s="10"/>
      <c r="B16" s="11" t="s">
        <v>1</v>
      </c>
      <c r="C16" s="11" t="s">
        <v>2</v>
      </c>
      <c r="D16" s="11" t="s">
        <v>3</v>
      </c>
      <c r="E16" s="11" t="s">
        <v>4</v>
      </c>
      <c r="F16" s="11" t="s">
        <v>5</v>
      </c>
      <c r="G16" s="11" t="s">
        <v>6</v>
      </c>
      <c r="H16" s="11" t="s">
        <v>7</v>
      </c>
      <c r="I16" s="11" t="s">
        <v>8</v>
      </c>
      <c r="J16" s="11" t="s">
        <v>9</v>
      </c>
      <c r="K16" s="11" t="s">
        <v>10</v>
      </c>
      <c r="L16" s="11" t="s">
        <v>11</v>
      </c>
      <c r="M16" s="11" t="s">
        <v>12</v>
      </c>
      <c r="N16" s="11" t="s">
        <v>13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</row>
    <row r="17" outlineLevel="1">
      <c r="A17" s="21" t="s">
        <v>23</v>
      </c>
      <c r="B17" s="13">
        <f>ALQUILER!B89</f>
        <v>392352</v>
      </c>
      <c r="C17" s="13">
        <f>ALQUILER!C89</f>
        <v>392352</v>
      </c>
      <c r="D17" s="13">
        <f>ALQUILER!D89</f>
        <v>0</v>
      </c>
      <c r="E17" s="13">
        <f>ALQUILER!E89</f>
        <v>0</v>
      </c>
      <c r="F17" s="13">
        <f>ALQUILER!F89</f>
        <v>0</v>
      </c>
      <c r="G17" s="13">
        <f>ALQUILER!G89</f>
        <v>0</v>
      </c>
      <c r="H17" s="13">
        <f>ALQUILER!H89</f>
        <v>0</v>
      </c>
      <c r="I17" s="13">
        <f>ALQUILER!I89</f>
        <v>0</v>
      </c>
      <c r="J17" s="13">
        <f>ALQUILER!J89</f>
        <v>0</v>
      </c>
      <c r="K17" s="13">
        <f>ALQUILER!K89</f>
        <v>0</v>
      </c>
      <c r="L17" s="13">
        <f>ALQUILER!L89</f>
        <v>0</v>
      </c>
      <c r="M17" s="13">
        <f>ALQUILER!M89</f>
        <v>0</v>
      </c>
      <c r="N17" s="14">
        <f t="shared" ref="N17:N38" si="3">SUM(B17:M17)</f>
        <v>784704</v>
      </c>
      <c r="O17" s="22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</row>
    <row r="18" outlineLevel="1">
      <c r="A18" s="23" t="s">
        <v>24</v>
      </c>
      <c r="B18" s="13">
        <f>COMIDA!B121</f>
        <v>200000</v>
      </c>
      <c r="C18" s="13">
        <f>COMIDA!C121</f>
        <v>0</v>
      </c>
      <c r="D18" s="13">
        <f>COMIDA!D121</f>
        <v>197123.25</v>
      </c>
      <c r="E18" s="13">
        <f>COMIDA!E121</f>
        <v>278490</v>
      </c>
      <c r="F18" s="13">
        <f>COMIDA!F121</f>
        <v>141388.76</v>
      </c>
      <c r="G18" s="13">
        <f>COMIDA!G121</f>
        <v>231889.92</v>
      </c>
      <c r="H18" s="13">
        <f>COMIDA!H121</f>
        <v>0</v>
      </c>
      <c r="I18" s="13">
        <f>COMIDA!I121</f>
        <v>139143.06</v>
      </c>
      <c r="J18" s="13">
        <f>COMIDA!J121</f>
        <v>210056.45</v>
      </c>
      <c r="K18" s="13">
        <f>COMIDA!K121</f>
        <v>156700</v>
      </c>
      <c r="L18" s="13">
        <f>COMIDA!L121</f>
        <v>25772.5</v>
      </c>
      <c r="M18" s="13">
        <f>COMIDA!M121</f>
        <v>0</v>
      </c>
      <c r="N18" s="14">
        <f t="shared" si="3"/>
        <v>1580563.94</v>
      </c>
      <c r="O18" s="22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</row>
    <row r="19" outlineLevel="1">
      <c r="A19" s="23" t="s">
        <v>25</v>
      </c>
      <c r="B19" s="13">
        <f>'COMIDA AFUERA'!B121</f>
        <v>0</v>
      </c>
      <c r="C19" s="13">
        <f>'COMIDA AFUERA'!C121</f>
        <v>0</v>
      </c>
      <c r="D19" s="13">
        <f>'COMIDA AFUERA'!D121</f>
        <v>10000</v>
      </c>
      <c r="E19" s="13">
        <f>'COMIDA AFUERA'!E121</f>
        <v>0</v>
      </c>
      <c r="F19" s="13">
        <f>'COMIDA AFUERA'!F121</f>
        <v>0</v>
      </c>
      <c r="G19" s="13">
        <f>'COMIDA AFUERA'!G121</f>
        <v>0</v>
      </c>
      <c r="H19" s="13">
        <f>'COMIDA AFUERA'!H121</f>
        <v>0</v>
      </c>
      <c r="I19" s="13">
        <f>'COMIDA AFUERA'!I121</f>
        <v>0</v>
      </c>
      <c r="J19" s="13">
        <f>'COMIDA AFUERA'!J121</f>
        <v>0</v>
      </c>
      <c r="K19" s="13">
        <f>'COMIDA AFUERA'!K121</f>
        <v>0</v>
      </c>
      <c r="L19" s="13">
        <f>'COMIDA AFUERA'!L121</f>
        <v>0</v>
      </c>
      <c r="M19" s="13">
        <f>'COMIDA AFUERA'!M121</f>
        <v>0</v>
      </c>
      <c r="N19" s="14">
        <f t="shared" si="3"/>
        <v>10000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</row>
    <row r="20" outlineLevel="1">
      <c r="A20" s="23" t="s">
        <v>26</v>
      </c>
      <c r="B20" s="13">
        <f>SUBE!B121</f>
        <v>28700</v>
      </c>
      <c r="C20" s="13">
        <f>SUBE!C121</f>
        <v>32700</v>
      </c>
      <c r="D20" s="13">
        <f>SUBE!D121</f>
        <v>44350</v>
      </c>
      <c r="E20" s="13">
        <f>SUBE!E121</f>
        <v>22700</v>
      </c>
      <c r="F20" s="13">
        <f>SUBE!F121</f>
        <v>12700</v>
      </c>
      <c r="G20" s="13">
        <f>SUBE!G121</f>
        <v>12700</v>
      </c>
      <c r="H20" s="13">
        <f>SUBE!H121</f>
        <v>0</v>
      </c>
      <c r="I20" s="13">
        <f>SUBE!I121</f>
        <v>63358</v>
      </c>
      <c r="J20" s="13">
        <f>SUBE!J121</f>
        <v>50000</v>
      </c>
      <c r="K20" s="13">
        <f>SUBE!K121</f>
        <v>10000</v>
      </c>
      <c r="L20" s="13">
        <f>SUBE!L121</f>
        <v>15000</v>
      </c>
      <c r="M20" s="13">
        <f>SUBE!M121</f>
        <v>0</v>
      </c>
      <c r="N20" s="14">
        <f t="shared" si="3"/>
        <v>292208</v>
      </c>
      <c r="O20" s="22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</row>
    <row r="21" outlineLevel="1">
      <c r="A21" s="24" t="s">
        <v>27</v>
      </c>
      <c r="B21" s="13">
        <f>IMPUESTOS!B121</f>
        <v>0</v>
      </c>
      <c r="C21" s="13">
        <f>IMPUESTOS!C121</f>
        <v>0</v>
      </c>
      <c r="D21" s="13">
        <f>IMPUESTOS!D121</f>
        <v>0</v>
      </c>
      <c r="E21" s="13">
        <f>IMPUESTOS!E121</f>
        <v>64510</v>
      </c>
      <c r="F21" s="13">
        <f>IMPUESTOS!F121</f>
        <v>75832.48</v>
      </c>
      <c r="G21" s="13">
        <f>IMPUESTOS!G121</f>
        <v>71670</v>
      </c>
      <c r="H21" s="13">
        <f>IMPUESTOS!H121</f>
        <v>0</v>
      </c>
      <c r="I21" s="13">
        <f>IMPUESTOS!I121</f>
        <v>144003</v>
      </c>
      <c r="J21" s="13">
        <f>IMPUESTOS!J121</f>
        <v>11280</v>
      </c>
      <c r="K21" s="13">
        <f>IMPUESTOS!K121</f>
        <v>151000</v>
      </c>
      <c r="L21" s="13">
        <f>IMPUESTOS!L121</f>
        <v>151000</v>
      </c>
      <c r="M21" s="13">
        <f>IMPUESTOS!M121</f>
        <v>0</v>
      </c>
      <c r="N21" s="14">
        <f t="shared" si="3"/>
        <v>669295.48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</row>
    <row r="22" outlineLevel="1">
      <c r="A22" s="23" t="s">
        <v>28</v>
      </c>
      <c r="B22" s="13">
        <f>TELEFONIA!B89</f>
        <v>12000</v>
      </c>
      <c r="C22" s="13">
        <f>TELEFONIA!C89</f>
        <v>12000</v>
      </c>
      <c r="D22" s="13">
        <f>TELEFONIA!D89</f>
        <v>14000</v>
      </c>
      <c r="E22" s="13">
        <f>TELEFONIA!E89</f>
        <v>18200</v>
      </c>
      <c r="F22" s="13">
        <f>TELEFONIA!F89</f>
        <v>0</v>
      </c>
      <c r="G22" s="13">
        <f>TELEFONIA!G89</f>
        <v>0</v>
      </c>
      <c r="H22" s="13">
        <f>TELEFONIA!H89</f>
        <v>0</v>
      </c>
      <c r="I22" s="13">
        <f>TELEFONIA!I89</f>
        <v>13000</v>
      </c>
      <c r="J22" s="13">
        <f>TELEFONIA!J89</f>
        <v>14000</v>
      </c>
      <c r="K22" s="13">
        <f>TELEFONIA!K89</f>
        <v>14000</v>
      </c>
      <c r="L22" s="13">
        <f>TELEFONIA!L89</f>
        <v>0</v>
      </c>
      <c r="M22" s="13">
        <f>TELEFONIA!M89</f>
        <v>0</v>
      </c>
      <c r="N22" s="14">
        <f t="shared" si="3"/>
        <v>97200</v>
      </c>
      <c r="O22" s="22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</row>
    <row r="23" outlineLevel="1">
      <c r="A23" s="23" t="s">
        <v>29</v>
      </c>
      <c r="B23" s="13">
        <f>DIMITRI!B121</f>
        <v>60000</v>
      </c>
      <c r="C23" s="13">
        <f>DIMITRI!C121</f>
        <v>60000</v>
      </c>
      <c r="D23" s="13">
        <f>DIMITRI!D121</f>
        <v>65000</v>
      </c>
      <c r="E23" s="13">
        <f>DIMITRI!E121</f>
        <v>116500</v>
      </c>
      <c r="F23" s="13">
        <f>DIMITRI!F121</f>
        <v>0</v>
      </c>
      <c r="G23" s="13">
        <f>DIMITRI!G121</f>
        <v>0</v>
      </c>
      <c r="H23" s="13">
        <f>DIMITRI!H121</f>
        <v>0</v>
      </c>
      <c r="I23" s="13">
        <f>DIMITRI!I121</f>
        <v>0</v>
      </c>
      <c r="J23" s="13">
        <f>DIMITRI!J121</f>
        <v>0</v>
      </c>
      <c r="K23" s="13">
        <f>DIMITRI!K121</f>
        <v>31500</v>
      </c>
      <c r="L23" s="13">
        <f>DIMITRI!L121</f>
        <v>0</v>
      </c>
      <c r="M23" s="13">
        <f>DIMITRI!M121</f>
        <v>0</v>
      </c>
      <c r="N23" s="14">
        <f t="shared" si="3"/>
        <v>333000</v>
      </c>
      <c r="O23" s="22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</row>
    <row r="24" outlineLevel="1">
      <c r="A24" s="23" t="s">
        <v>30</v>
      </c>
      <c r="B24" s="13">
        <f>ROPA!B89</f>
        <v>0</v>
      </c>
      <c r="C24" s="13">
        <f>ROPA!C89</f>
        <v>0</v>
      </c>
      <c r="D24" s="13">
        <f>ROPA!D89</f>
        <v>0</v>
      </c>
      <c r="E24" s="13">
        <f>ROPA!E89</f>
        <v>0</v>
      </c>
      <c r="F24" s="13">
        <f>ROPA!F89</f>
        <v>0</v>
      </c>
      <c r="G24" s="13">
        <f>ROPA!G89</f>
        <v>0</v>
      </c>
      <c r="H24" s="13">
        <f>ROPA!H89</f>
        <v>0</v>
      </c>
      <c r="I24" s="13">
        <f>ROPA!I89</f>
        <v>0</v>
      </c>
      <c r="J24" s="13">
        <f>ROPA!J89</f>
        <v>0</v>
      </c>
      <c r="K24" s="13">
        <f>ROPA!K89</f>
        <v>0</v>
      </c>
      <c r="L24" s="13">
        <f>ROPA!L89</f>
        <v>0</v>
      </c>
      <c r="M24" s="13">
        <f>ROPA!M89</f>
        <v>0</v>
      </c>
      <c r="N24" s="14">
        <f t="shared" si="3"/>
        <v>0</v>
      </c>
      <c r="O24" s="22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</row>
    <row r="25" outlineLevel="1">
      <c r="A25" s="23" t="s">
        <v>31</v>
      </c>
      <c r="B25" s="13">
        <f>EQUIPAMIENTO!B89</f>
        <v>0</v>
      </c>
      <c r="C25" s="13">
        <f>EQUIPAMIENTO!C89</f>
        <v>0</v>
      </c>
      <c r="D25" s="13">
        <f>EQUIPAMIENTO!D89</f>
        <v>0</v>
      </c>
      <c r="E25" s="13">
        <f>EQUIPAMIENTO!E89</f>
        <v>199000</v>
      </c>
      <c r="F25" s="13">
        <f>EQUIPAMIENTO!F89</f>
        <v>90000</v>
      </c>
      <c r="G25" s="13">
        <f>EQUIPAMIENTO!G89</f>
        <v>43500</v>
      </c>
      <c r="H25" s="13">
        <f>EQUIPAMIENTO!H89</f>
        <v>0</v>
      </c>
      <c r="I25" s="13">
        <f>EQUIPAMIENTO!I89</f>
        <v>0</v>
      </c>
      <c r="J25" s="13">
        <f>EQUIPAMIENTO!J89</f>
        <v>101080</v>
      </c>
      <c r="K25" s="13">
        <f>EQUIPAMIENTO!K89</f>
        <v>0</v>
      </c>
      <c r="L25" s="13">
        <f>EQUIPAMIENTO!L89</f>
        <v>0</v>
      </c>
      <c r="M25" s="13">
        <f>EQUIPAMIENTO!M89</f>
        <v>0</v>
      </c>
      <c r="N25" s="14">
        <f t="shared" si="3"/>
        <v>433580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</row>
    <row r="26" outlineLevel="1">
      <c r="A26" s="23" t="s">
        <v>32</v>
      </c>
      <c r="B26" s="13">
        <f>'LIMP &amp;HIGUIENE'!B89</f>
        <v>0</v>
      </c>
      <c r="C26" s="13">
        <f>'LIMP &amp;HIGUIENE'!C89</f>
        <v>0</v>
      </c>
      <c r="D26" s="13">
        <f>'LIMP &amp;HIGUIENE'!D89</f>
        <v>12000</v>
      </c>
      <c r="E26" s="13">
        <f>'LIMP &amp;HIGUIENE'!E89</f>
        <v>12000</v>
      </c>
      <c r="F26" s="13">
        <f>'LIMP &amp;HIGUIENE'!F89</f>
        <v>33000</v>
      </c>
      <c r="G26" s="13">
        <f>'LIMP &amp;HIGUIENE'!G89</f>
        <v>25503</v>
      </c>
      <c r="H26" s="13">
        <f>'LIMP &amp;HIGUIENE'!H89</f>
        <v>0</v>
      </c>
      <c r="I26" s="13">
        <f>'LIMP &amp;HIGUIENE'!I89</f>
        <v>0</v>
      </c>
      <c r="J26" s="13">
        <f>'LIMP &amp;HIGUIENE'!J89</f>
        <v>0</v>
      </c>
      <c r="K26" s="13">
        <f>'LIMP &amp;HIGUIENE'!K89</f>
        <v>0</v>
      </c>
      <c r="L26" s="13">
        <f>'LIMP &amp;HIGUIENE'!L89</f>
        <v>0</v>
      </c>
      <c r="M26" s="13">
        <f>'LIMP &amp;HIGUIENE'!M89</f>
        <v>0</v>
      </c>
      <c r="N26" s="14">
        <f t="shared" si="3"/>
        <v>82503</v>
      </c>
      <c r="O26" s="22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</row>
    <row r="27" outlineLevel="1">
      <c r="A27" s="23" t="s">
        <v>33</v>
      </c>
      <c r="B27" s="13">
        <f>PSICOLOGO!B89</f>
        <v>0</v>
      </c>
      <c r="C27" s="13">
        <f>PSICOLOGO!C89</f>
        <v>0</v>
      </c>
      <c r="D27" s="13">
        <f>PSICOLOGO!D89</f>
        <v>0</v>
      </c>
      <c r="E27" s="13">
        <f>PSICOLOGO!E89</f>
        <v>0</v>
      </c>
      <c r="F27" s="13">
        <f>PSICOLOGO!F89</f>
        <v>0</v>
      </c>
      <c r="G27" s="13">
        <f>PSICOLOGO!G89</f>
        <v>0</v>
      </c>
      <c r="H27" s="13">
        <f>PSICOLOGO!H89</f>
        <v>0</v>
      </c>
      <c r="I27" s="13">
        <f>PSICOLOGO!I89</f>
        <v>0</v>
      </c>
      <c r="J27" s="13">
        <f>PSICOLOGO!J89</f>
        <v>0</v>
      </c>
      <c r="K27" s="13">
        <f>PSICOLOGO!K89</f>
        <v>0</v>
      </c>
      <c r="L27" s="13">
        <f>PSICOLOGO!L89</f>
        <v>0</v>
      </c>
      <c r="M27" s="13">
        <f>PSICOLOGO!M89</f>
        <v>0</v>
      </c>
      <c r="N27" s="14">
        <f t="shared" si="3"/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</row>
    <row r="28" outlineLevel="1">
      <c r="A28" s="23" t="s">
        <v>34</v>
      </c>
      <c r="B28" s="13">
        <f>YOGA!B89</f>
        <v>0</v>
      </c>
      <c r="C28" s="13">
        <f>YOGA!C89</f>
        <v>0</v>
      </c>
      <c r="D28" s="13">
        <f>YOGA!D89</f>
        <v>0</v>
      </c>
      <c r="E28" s="13">
        <f>YOGA!E89</f>
        <v>0</v>
      </c>
      <c r="F28" s="13">
        <f>YOGA!F89</f>
        <v>0</v>
      </c>
      <c r="G28" s="13">
        <f>YOGA!G89</f>
        <v>0</v>
      </c>
      <c r="H28" s="13">
        <f>YOGA!H89</f>
        <v>0</v>
      </c>
      <c r="I28" s="13">
        <f>YOGA!I89</f>
        <v>0</v>
      </c>
      <c r="J28" s="13">
        <f>YOGA!J89</f>
        <v>0</v>
      </c>
      <c r="K28" s="13">
        <f>YOGA!K89</f>
        <v>0</v>
      </c>
      <c r="L28" s="13">
        <f>YOGA!L89</f>
        <v>0</v>
      </c>
      <c r="M28" s="13">
        <f>YOGA!M89</f>
        <v>0</v>
      </c>
      <c r="N28" s="14">
        <f t="shared" si="3"/>
        <v>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</row>
    <row r="29" outlineLevel="1">
      <c r="A29" s="23" t="s">
        <v>35</v>
      </c>
      <c r="B29" s="13">
        <f>DEPORTE!B89</f>
        <v>155000</v>
      </c>
      <c r="C29" s="13">
        <f>DEPORTE!C89</f>
        <v>155000</v>
      </c>
      <c r="D29" s="13">
        <f>DEPORTE!D89</f>
        <v>140000</v>
      </c>
      <c r="E29" s="13">
        <f>DEPORTE!E89</f>
        <v>109000</v>
      </c>
      <c r="F29" s="13">
        <f>DEPORTE!F89</f>
        <v>0</v>
      </c>
      <c r="G29" s="13">
        <f>DEPORTE!G89</f>
        <v>200000</v>
      </c>
      <c r="H29" s="13">
        <f>DEPORTE!H89</f>
        <v>0</v>
      </c>
      <c r="I29" s="13">
        <f>DEPORTE!I89</f>
        <v>170000</v>
      </c>
      <c r="J29" s="13">
        <f>DEPORTE!J89</f>
        <v>0</v>
      </c>
      <c r="K29" s="13">
        <f>DEPORTE!K89</f>
        <v>0</v>
      </c>
      <c r="L29" s="13">
        <f>DEPORTE!L89</f>
        <v>0</v>
      </c>
      <c r="M29" s="13">
        <f>DEPORTE!M89</f>
        <v>0</v>
      </c>
      <c r="N29" s="14">
        <f t="shared" si="3"/>
        <v>929000</v>
      </c>
      <c r="O29" s="22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</row>
    <row r="30" outlineLevel="1">
      <c r="A30" s="23" t="s">
        <v>36</v>
      </c>
      <c r="B30" s="13">
        <f>EDUCACION!B89</f>
        <v>0</v>
      </c>
      <c r="C30" s="13">
        <f>EDUCACION!C89</f>
        <v>0</v>
      </c>
      <c r="D30" s="13">
        <f>EDUCACION!D89</f>
        <v>0</v>
      </c>
      <c r="E30" s="13">
        <f>EDUCACION!E89</f>
        <v>0</v>
      </c>
      <c r="F30" s="13">
        <f>EDUCACION!F89</f>
        <v>0</v>
      </c>
      <c r="G30" s="13">
        <f>EDUCACION!G89</f>
        <v>0</v>
      </c>
      <c r="H30" s="13">
        <f>EDUCACION!H89</f>
        <v>0</v>
      </c>
      <c r="I30" s="13">
        <f>EDUCACION!I89</f>
        <v>0</v>
      </c>
      <c r="J30" s="13">
        <f>EDUCACION!J89</f>
        <v>0</v>
      </c>
      <c r="K30" s="13">
        <f>EDUCACION!K89</f>
        <v>0</v>
      </c>
      <c r="L30" s="13">
        <f>EDUCACION!L89</f>
        <v>0</v>
      </c>
      <c r="M30" s="13">
        <f>EDUCACION!M89</f>
        <v>0</v>
      </c>
      <c r="N30" s="14">
        <f t="shared" si="3"/>
        <v>0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</row>
    <row r="31" outlineLevel="1">
      <c r="A31" s="23" t="s">
        <v>37</v>
      </c>
      <c r="B31" s="13">
        <f>'AYUDA A OTROS'!B121</f>
        <v>0</v>
      </c>
      <c r="C31" s="13">
        <f>'AYUDA A OTROS'!C121</f>
        <v>0</v>
      </c>
      <c r="D31" s="13">
        <f>'AYUDA A OTROS'!D121</f>
        <v>0</v>
      </c>
      <c r="E31" s="13">
        <f>'AYUDA A OTROS'!E121</f>
        <v>0</v>
      </c>
      <c r="F31" s="13">
        <f>'AYUDA A OTROS'!F121</f>
        <v>0</v>
      </c>
      <c r="G31" s="13">
        <f>'AYUDA A OTROS'!G121</f>
        <v>0</v>
      </c>
      <c r="H31" s="13">
        <f>'AYUDA A OTROS'!H121</f>
        <v>0</v>
      </c>
      <c r="I31" s="13">
        <f>'AYUDA A OTROS'!I121</f>
        <v>0</v>
      </c>
      <c r="J31" s="13">
        <f>'AYUDA A OTROS'!J121</f>
        <v>0</v>
      </c>
      <c r="K31" s="13">
        <f>'AYUDA A OTROS'!K121</f>
        <v>0</v>
      </c>
      <c r="L31" s="13">
        <f>'AYUDA A OTROS'!L121</f>
        <v>0</v>
      </c>
      <c r="M31" s="13">
        <f>'AYUDA A OTROS'!M121</f>
        <v>0</v>
      </c>
      <c r="N31" s="14">
        <f t="shared" si="3"/>
        <v>0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</row>
    <row r="32" outlineLevel="1">
      <c r="A32" s="23" t="s">
        <v>38</v>
      </c>
      <c r="B32" s="13">
        <f>MEDICOS!B89</f>
        <v>0</v>
      </c>
      <c r="C32" s="13">
        <f>MEDICOS!C89</f>
        <v>0</v>
      </c>
      <c r="D32" s="13">
        <f>MEDICOS!D89</f>
        <v>0</v>
      </c>
      <c r="E32" s="13">
        <f>MEDICOS!E89</f>
        <v>13770</v>
      </c>
      <c r="F32" s="13">
        <f>MEDICOS!F89</f>
        <v>0</v>
      </c>
      <c r="G32" s="13">
        <f>MEDICOS!G89</f>
        <v>0</v>
      </c>
      <c r="H32" s="13">
        <f>MEDICOS!H89</f>
        <v>0</v>
      </c>
      <c r="I32" s="13">
        <f>MEDICOS!I89</f>
        <v>22000</v>
      </c>
      <c r="J32" s="13">
        <f>MEDICOS!J89</f>
        <v>0</v>
      </c>
      <c r="K32" s="13">
        <f>MEDICOS!K89</f>
        <v>32000</v>
      </c>
      <c r="L32" s="13">
        <f>MEDICOS!L89</f>
        <v>0</v>
      </c>
      <c r="M32" s="13">
        <f>MEDICOS!M89</f>
        <v>0</v>
      </c>
      <c r="N32" s="14">
        <f t="shared" si="3"/>
        <v>67770</v>
      </c>
      <c r="O32" s="22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</row>
    <row r="33" outlineLevel="1">
      <c r="A33" s="23" t="s">
        <v>39</v>
      </c>
      <c r="B33" s="13">
        <f>'SALIDA CHICAS'!B89</f>
        <v>0</v>
      </c>
      <c r="C33" s="13">
        <f>'SALIDA CHICAS'!C89</f>
        <v>0</v>
      </c>
      <c r="D33" s="13">
        <f>'SALIDA CHICAS'!D89</f>
        <v>0</v>
      </c>
      <c r="E33" s="13">
        <f>'SALIDA CHICAS'!E89</f>
        <v>205674</v>
      </c>
      <c r="F33" s="13">
        <f>'SALIDA CHICAS'!F89</f>
        <v>0</v>
      </c>
      <c r="G33" s="13">
        <f>'SALIDA CHICAS'!G89</f>
        <v>0</v>
      </c>
      <c r="H33" s="13">
        <f>'SALIDA CHICAS'!H89</f>
        <v>0</v>
      </c>
      <c r="I33" s="13">
        <f>'SALIDA CHICAS'!I89</f>
        <v>0</v>
      </c>
      <c r="J33" s="13">
        <f>'SALIDA CHICAS'!J89</f>
        <v>0</v>
      </c>
      <c r="K33" s="13">
        <f>'SALIDA CHICAS'!K89</f>
        <v>0</v>
      </c>
      <c r="L33" s="13">
        <f>'SALIDA CHICAS'!L89</f>
        <v>0</v>
      </c>
      <c r="M33" s="13">
        <f>'SALIDA CHICAS'!M89</f>
        <v>0</v>
      </c>
      <c r="N33" s="14">
        <f t="shared" si="3"/>
        <v>205674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</row>
    <row r="34" outlineLevel="1">
      <c r="A34" s="23" t="s">
        <v>40</v>
      </c>
      <c r="B34" s="13">
        <f>'SALIDA AMIGOS'!B89</f>
        <v>0</v>
      </c>
      <c r="C34" s="13">
        <f>'SALIDA AMIGOS'!C89</f>
        <v>0</v>
      </c>
      <c r="D34" s="13">
        <f>'SALIDA AMIGOS'!D89</f>
        <v>0</v>
      </c>
      <c r="E34" s="13">
        <f>'SALIDA AMIGOS'!E89</f>
        <v>0</v>
      </c>
      <c r="F34" s="13">
        <f>'SALIDA AMIGOS'!F89</f>
        <v>0</v>
      </c>
      <c r="G34" s="13">
        <f>'SALIDA AMIGOS'!G89</f>
        <v>0</v>
      </c>
      <c r="H34" s="13">
        <f>'SALIDA AMIGOS'!H89</f>
        <v>0</v>
      </c>
      <c r="I34" s="13">
        <f>'SALIDA AMIGOS'!I89</f>
        <v>0</v>
      </c>
      <c r="J34" s="13">
        <f>'SALIDA AMIGOS'!J89</f>
        <v>0</v>
      </c>
      <c r="K34" s="13">
        <f>'SALIDA AMIGOS'!K89</f>
        <v>0</v>
      </c>
      <c r="L34" s="13">
        <f>'SALIDA AMIGOS'!L89</f>
        <v>0</v>
      </c>
      <c r="M34" s="13">
        <f>'SALIDA AMIGOS'!M89</f>
        <v>0</v>
      </c>
      <c r="N34" s="14">
        <f t="shared" si="3"/>
        <v>0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</row>
    <row r="35" outlineLevel="1">
      <c r="A35" s="23" t="s">
        <v>41</v>
      </c>
      <c r="B35" s="13">
        <f>APPS!B89</f>
        <v>25840</v>
      </c>
      <c r="C35" s="13">
        <f>APPS!C89</f>
        <v>25840</v>
      </c>
      <c r="D35" s="13">
        <f>APPS!D89</f>
        <v>25840</v>
      </c>
      <c r="E35" s="13">
        <f>APPS!E89</f>
        <v>38125</v>
      </c>
      <c r="F35" s="13">
        <f>APPS!F89</f>
        <v>12285</v>
      </c>
      <c r="G35" s="13">
        <f>APPS!G89</f>
        <v>31000</v>
      </c>
      <c r="H35" s="13">
        <f>APPS!H89</f>
        <v>0</v>
      </c>
      <c r="I35" s="13">
        <f>APPS!I89</f>
        <v>0</v>
      </c>
      <c r="J35" s="13">
        <f>APPS!J89</f>
        <v>0</v>
      </c>
      <c r="K35" s="13">
        <f>APPS!K89</f>
        <v>0</v>
      </c>
      <c r="L35" s="13">
        <f>APPS!L89</f>
        <v>0</v>
      </c>
      <c r="M35" s="13">
        <f>APPS!M89</f>
        <v>0</v>
      </c>
      <c r="N35" s="14">
        <f t="shared" si="3"/>
        <v>158930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outlineLevel="1">
      <c r="A36" s="24" t="s">
        <v>42</v>
      </c>
      <c r="B36" s="13">
        <f>'TAXI SALIDAS'!B121</f>
        <v>0</v>
      </c>
      <c r="C36" s="13">
        <f>'TAXI SALIDAS'!C121</f>
        <v>0</v>
      </c>
      <c r="D36" s="13">
        <f>'TAXI SALIDAS'!D121</f>
        <v>0</v>
      </c>
      <c r="E36" s="13">
        <f>'TAXI SALIDAS'!E121</f>
        <v>0</v>
      </c>
      <c r="F36" s="13">
        <f>'TAXI SALIDAS'!F121</f>
        <v>0</v>
      </c>
      <c r="G36" s="13">
        <f>'TAXI SALIDAS'!G121</f>
        <v>0</v>
      </c>
      <c r="H36" s="13">
        <f>'TAXI SALIDAS'!H121</f>
        <v>0</v>
      </c>
      <c r="I36" s="13">
        <f>'TAXI SALIDAS'!I121</f>
        <v>0</v>
      </c>
      <c r="J36" s="13">
        <f>'TAXI SALIDAS'!J121</f>
        <v>0</v>
      </c>
      <c r="K36" s="13">
        <f>'TAXI SALIDAS'!K121</f>
        <v>0</v>
      </c>
      <c r="L36" s="13">
        <f>'TAXI SALIDAS'!L121</f>
        <v>0</v>
      </c>
      <c r="M36" s="13">
        <f>'TAXI SALIDAS'!M121</f>
        <v>0</v>
      </c>
      <c r="N36" s="14">
        <f t="shared" si="3"/>
        <v>0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outlineLevel="1">
      <c r="A37" s="23" t="s">
        <v>43</v>
      </c>
      <c r="B37" s="13">
        <f>VACACIONES!B89</f>
        <v>0</v>
      </c>
      <c r="C37" s="13">
        <f>VACACIONES!C89</f>
        <v>0</v>
      </c>
      <c r="D37" s="13">
        <f>VACACIONES!D89</f>
        <v>0</v>
      </c>
      <c r="E37" s="13">
        <f>VACACIONES!E89</f>
        <v>0</v>
      </c>
      <c r="F37" s="13">
        <f>VACACIONES!F89</f>
        <v>0</v>
      </c>
      <c r="G37" s="13">
        <f>VACACIONES!G89</f>
        <v>0</v>
      </c>
      <c r="H37" s="13">
        <f>VACACIONES!H89</f>
        <v>0</v>
      </c>
      <c r="I37" s="13">
        <f>VACACIONES!I89</f>
        <v>0</v>
      </c>
      <c r="J37" s="13">
        <f>VACACIONES!J89</f>
        <v>0</v>
      </c>
      <c r="K37" s="13">
        <f>VACACIONES!K89</f>
        <v>0</v>
      </c>
      <c r="L37" s="13">
        <f>VACACIONES!L89</f>
        <v>0</v>
      </c>
      <c r="M37" s="13">
        <f>VACACIONES!M89</f>
        <v>0</v>
      </c>
      <c r="N37" s="14">
        <f t="shared" si="3"/>
        <v>0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</row>
    <row r="38" outlineLevel="1">
      <c r="A38" s="25"/>
      <c r="B38" s="26"/>
      <c r="C38" s="27">
        <v>0.0</v>
      </c>
      <c r="D38" s="26"/>
      <c r="E38" s="26"/>
      <c r="F38" s="26"/>
      <c r="G38" s="26"/>
      <c r="H38" s="27"/>
      <c r="I38" s="26"/>
      <c r="J38" s="26"/>
      <c r="K38" s="26"/>
      <c r="L38" s="26"/>
      <c r="M38" s="26"/>
      <c r="N38" s="14">
        <f t="shared" si="3"/>
        <v>0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</row>
    <row r="39">
      <c r="A39" s="17" t="s">
        <v>44</v>
      </c>
      <c r="B39" s="28">
        <f t="shared" ref="B39:N39" si="4">SUM(B17:B38)</f>
        <v>873892</v>
      </c>
      <c r="C39" s="28">
        <f t="shared" si="4"/>
        <v>677892</v>
      </c>
      <c r="D39" s="28">
        <f t="shared" si="4"/>
        <v>508313.25</v>
      </c>
      <c r="E39" s="28">
        <f t="shared" si="4"/>
        <v>1077969</v>
      </c>
      <c r="F39" s="28">
        <f t="shared" si="4"/>
        <v>365206.24</v>
      </c>
      <c r="G39" s="28">
        <f t="shared" si="4"/>
        <v>616262.92</v>
      </c>
      <c r="H39" s="28">
        <f t="shared" si="4"/>
        <v>0</v>
      </c>
      <c r="I39" s="28">
        <f t="shared" si="4"/>
        <v>551504.06</v>
      </c>
      <c r="J39" s="28">
        <f t="shared" si="4"/>
        <v>386416.45</v>
      </c>
      <c r="K39" s="28">
        <f t="shared" si="4"/>
        <v>395200</v>
      </c>
      <c r="L39" s="28">
        <f t="shared" si="4"/>
        <v>191772.5</v>
      </c>
      <c r="M39" s="28">
        <f t="shared" si="4"/>
        <v>0</v>
      </c>
      <c r="N39" s="28">
        <f t="shared" si="4"/>
        <v>5644428.42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</row>
    <row r="40">
      <c r="A40" s="29" t="s">
        <v>45</v>
      </c>
      <c r="B40" s="30">
        <f t="shared" ref="B40:N40" si="5">B13-B39</f>
        <v>626108</v>
      </c>
      <c r="C40" s="31">
        <f t="shared" si="5"/>
        <v>1122108</v>
      </c>
      <c r="D40" s="30">
        <f t="shared" si="5"/>
        <v>1291686.75</v>
      </c>
      <c r="E40" s="31">
        <f t="shared" si="5"/>
        <v>802031</v>
      </c>
      <c r="F40" s="30">
        <f t="shared" si="5"/>
        <v>-365206.24</v>
      </c>
      <c r="G40" s="31">
        <f t="shared" si="5"/>
        <v>-616262.92</v>
      </c>
      <c r="H40" s="30">
        <f t="shared" si="5"/>
        <v>0</v>
      </c>
      <c r="I40" s="31">
        <f t="shared" si="5"/>
        <v>-551504.06</v>
      </c>
      <c r="J40" s="30">
        <f t="shared" si="5"/>
        <v>-386416.45</v>
      </c>
      <c r="K40" s="31">
        <f t="shared" si="5"/>
        <v>-395200</v>
      </c>
      <c r="L40" s="30">
        <f t="shared" si="5"/>
        <v>-191772.5</v>
      </c>
      <c r="M40" s="31">
        <f t="shared" si="5"/>
        <v>0</v>
      </c>
      <c r="N40" s="30">
        <f t="shared" si="5"/>
        <v>1335571.58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</row>
    <row r="41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4"/>
      <c r="L41" s="33"/>
      <c r="M41" s="33"/>
      <c r="N41" s="32"/>
      <c r="O41" s="32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</row>
    <row r="42">
      <c r="A42" s="32"/>
      <c r="B42" s="35" t="s">
        <v>46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9"/>
      <c r="N42" s="32"/>
      <c r="O42" s="32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</row>
    <row r="43">
      <c r="A43" s="36"/>
      <c r="B43" s="11" t="s">
        <v>1</v>
      </c>
      <c r="C43" s="11" t="s">
        <v>2</v>
      </c>
      <c r="D43" s="11" t="s">
        <v>3</v>
      </c>
      <c r="E43" s="11" t="s">
        <v>4</v>
      </c>
      <c r="F43" s="11" t="s">
        <v>5</v>
      </c>
      <c r="G43" s="11" t="s">
        <v>6</v>
      </c>
      <c r="H43" s="11" t="s">
        <v>7</v>
      </c>
      <c r="I43" s="11" t="s">
        <v>8</v>
      </c>
      <c r="J43" s="11" t="s">
        <v>9</v>
      </c>
      <c r="K43" s="11" t="s">
        <v>10</v>
      </c>
      <c r="L43" s="11" t="s">
        <v>11</v>
      </c>
      <c r="M43" s="11" t="s">
        <v>12</v>
      </c>
      <c r="N43" s="32"/>
      <c r="O43" s="32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</row>
    <row r="44" outlineLevel="1">
      <c r="A44" s="15" t="s">
        <v>47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>
        <v>150000.0</v>
      </c>
      <c r="N44" s="32"/>
      <c r="O44" s="32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</row>
    <row r="45" outlineLevel="1">
      <c r="A45" s="15" t="s">
        <v>48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>
        <v>67738.0</v>
      </c>
      <c r="N45" s="32"/>
      <c r="O45" s="32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</row>
    <row r="46" outlineLevel="1">
      <c r="A46" s="38" t="s">
        <v>49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>
        <v>840802.0</v>
      </c>
      <c r="N46" s="32"/>
      <c r="O46" s="32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</row>
    <row r="47" outlineLevel="1">
      <c r="A47" s="38" t="s">
        <v>50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</row>
    <row r="48" outlineLevel="1">
      <c r="A48" s="38" t="s">
        <v>51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</row>
    <row r="49" outlineLevel="1">
      <c r="A49" s="40" t="s">
        <v>52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</row>
    <row r="50" outlineLevel="1">
      <c r="A50" s="40" t="s">
        <v>53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</row>
    <row r="51" outlineLevel="1">
      <c r="A51" s="38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</row>
    <row r="52" outlineLevel="1">
      <c r="A52" s="38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</row>
    <row r="53" outlineLevel="1">
      <c r="A53" s="38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</row>
    <row r="54" outlineLevel="1">
      <c r="A54" s="38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</row>
    <row r="55" outlineLevel="1">
      <c r="A55" s="38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</row>
    <row r="56" outlineLevel="1">
      <c r="A56" s="38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</row>
    <row r="57" outlineLevel="1">
      <c r="A57" s="3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</row>
    <row r="58">
      <c r="A58" s="17" t="s">
        <v>54</v>
      </c>
      <c r="B58" s="28">
        <f t="shared" ref="B58:M58" si="6">SUM(B44:B57)</f>
        <v>0</v>
      </c>
      <c r="C58" s="28">
        <f t="shared" si="6"/>
        <v>0</v>
      </c>
      <c r="D58" s="28">
        <f t="shared" si="6"/>
        <v>0</v>
      </c>
      <c r="E58" s="28">
        <f t="shared" si="6"/>
        <v>0</v>
      </c>
      <c r="F58" s="28">
        <f t="shared" si="6"/>
        <v>0</v>
      </c>
      <c r="G58" s="28">
        <f t="shared" si="6"/>
        <v>0</v>
      </c>
      <c r="H58" s="28">
        <f t="shared" si="6"/>
        <v>0</v>
      </c>
      <c r="I58" s="28">
        <f t="shared" si="6"/>
        <v>0</v>
      </c>
      <c r="J58" s="28">
        <f t="shared" si="6"/>
        <v>0</v>
      </c>
      <c r="K58" s="28">
        <f t="shared" si="6"/>
        <v>0</v>
      </c>
      <c r="L58" s="28">
        <f t="shared" si="6"/>
        <v>0</v>
      </c>
      <c r="M58" s="28">
        <f t="shared" si="6"/>
        <v>1058540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</row>
    <row r="59">
      <c r="A59" s="41" t="s">
        <v>55</v>
      </c>
      <c r="B59" s="42">
        <f t="shared" ref="B59:M59" si="7">B44+B45+B57</f>
        <v>0</v>
      </c>
      <c r="C59" s="42">
        <f t="shared" si="7"/>
        <v>0</v>
      </c>
      <c r="D59" s="42">
        <f t="shared" si="7"/>
        <v>0</v>
      </c>
      <c r="E59" s="42">
        <f t="shared" si="7"/>
        <v>0</v>
      </c>
      <c r="F59" s="42">
        <f t="shared" si="7"/>
        <v>0</v>
      </c>
      <c r="G59" s="42">
        <f t="shared" si="7"/>
        <v>0</v>
      </c>
      <c r="H59" s="42">
        <f t="shared" si="7"/>
        <v>0</v>
      </c>
      <c r="I59" s="42">
        <f t="shared" si="7"/>
        <v>0</v>
      </c>
      <c r="J59" s="42">
        <f t="shared" si="7"/>
        <v>0</v>
      </c>
      <c r="K59" s="42">
        <f t="shared" si="7"/>
        <v>0</v>
      </c>
      <c r="L59" s="42">
        <f t="shared" si="7"/>
        <v>0</v>
      </c>
      <c r="M59" s="42">
        <f t="shared" si="7"/>
        <v>217738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</row>
    <row r="60">
      <c r="A60" s="2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</row>
    <row r="61">
      <c r="B61" s="35" t="s">
        <v>56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9"/>
      <c r="Q61" s="43"/>
      <c r="R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</row>
    <row r="62">
      <c r="A62" s="10"/>
      <c r="B62" s="11" t="s">
        <v>1</v>
      </c>
      <c r="C62" s="11" t="s">
        <v>2</v>
      </c>
      <c r="D62" s="11" t="s">
        <v>3</v>
      </c>
      <c r="E62" s="11" t="s">
        <v>4</v>
      </c>
      <c r="F62" s="11" t="s">
        <v>5</v>
      </c>
      <c r="G62" s="11" t="s">
        <v>6</v>
      </c>
      <c r="H62" s="11" t="s">
        <v>7</v>
      </c>
      <c r="I62" s="11" t="s">
        <v>8</v>
      </c>
      <c r="J62" s="11" t="s">
        <v>9</v>
      </c>
      <c r="K62" s="11" t="s">
        <v>10</v>
      </c>
      <c r="L62" s="11" t="s">
        <v>11</v>
      </c>
      <c r="M62" s="11" t="s">
        <v>12</v>
      </c>
      <c r="N62" s="6"/>
      <c r="O62" s="6"/>
      <c r="P62" s="44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</row>
    <row r="63">
      <c r="A63" s="41" t="s">
        <v>57</v>
      </c>
      <c r="B63" s="42"/>
      <c r="C63" s="42"/>
      <c r="D63" s="42"/>
      <c r="E63" s="42"/>
      <c r="F63" s="42"/>
      <c r="G63" s="42"/>
      <c r="H63" s="42"/>
      <c r="I63" s="42"/>
      <c r="J63" s="45"/>
      <c r="K63" s="45"/>
      <c r="L63" s="45"/>
      <c r="M63" s="45"/>
      <c r="N63" s="6"/>
      <c r="O63" s="6"/>
      <c r="P63" s="44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</row>
    <row r="64">
      <c r="A64" s="41" t="s">
        <v>0</v>
      </c>
      <c r="B64" s="42"/>
      <c r="C64" s="42"/>
      <c r="D64" s="42"/>
      <c r="E64" s="42"/>
      <c r="F64" s="42"/>
      <c r="G64" s="42"/>
      <c r="H64" s="42"/>
      <c r="I64" s="45"/>
      <c r="J64" s="45"/>
      <c r="K64" s="45"/>
      <c r="L64" s="45"/>
      <c r="M64" s="45"/>
      <c r="N64" s="6"/>
      <c r="O64" s="6"/>
      <c r="P64" s="44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</row>
    <row r="65">
      <c r="A65" s="41" t="s">
        <v>58</v>
      </c>
      <c r="B65" s="42"/>
      <c r="C65" s="42"/>
      <c r="D65" s="42"/>
      <c r="E65" s="42"/>
      <c r="F65" s="42"/>
      <c r="G65" s="42"/>
      <c r="H65" s="42"/>
      <c r="I65" s="45"/>
      <c r="J65" s="45"/>
      <c r="K65" s="45"/>
      <c r="L65" s="45"/>
      <c r="M65" s="45"/>
      <c r="N65" s="6"/>
      <c r="O65" s="6"/>
      <c r="P65" s="44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</row>
    <row r="66">
      <c r="A66" s="41" t="s">
        <v>59</v>
      </c>
      <c r="B66" s="45">
        <f t="shared" ref="B66:M66" si="8">B63+B64-B65</f>
        <v>0</v>
      </c>
      <c r="C66" s="45">
        <f t="shared" si="8"/>
        <v>0</v>
      </c>
      <c r="D66" s="45">
        <f t="shared" si="8"/>
        <v>0</v>
      </c>
      <c r="E66" s="45">
        <f t="shared" si="8"/>
        <v>0</v>
      </c>
      <c r="F66" s="45">
        <f t="shared" si="8"/>
        <v>0</v>
      </c>
      <c r="G66" s="45">
        <f t="shared" si="8"/>
        <v>0</v>
      </c>
      <c r="H66" s="45">
        <f t="shared" si="8"/>
        <v>0</v>
      </c>
      <c r="I66" s="45">
        <f t="shared" si="8"/>
        <v>0</v>
      </c>
      <c r="J66" s="45">
        <f t="shared" si="8"/>
        <v>0</v>
      </c>
      <c r="K66" s="45">
        <f t="shared" si="8"/>
        <v>0</v>
      </c>
      <c r="L66" s="45">
        <f t="shared" si="8"/>
        <v>0</v>
      </c>
      <c r="M66" s="45">
        <f t="shared" si="8"/>
        <v>0</v>
      </c>
      <c r="N66" s="6"/>
      <c r="O66" s="6"/>
      <c r="P66" s="44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</row>
    <row r="67">
      <c r="A67" s="41" t="s">
        <v>60</v>
      </c>
      <c r="B67" s="42"/>
      <c r="C67" s="42"/>
      <c r="D67" s="42"/>
      <c r="E67" s="42"/>
      <c r="F67" s="42"/>
      <c r="G67" s="42"/>
      <c r="H67" s="42"/>
      <c r="I67" s="45"/>
      <c r="J67" s="45"/>
      <c r="K67" s="45"/>
      <c r="L67" s="45"/>
      <c r="M67" s="45"/>
      <c r="N67" s="6"/>
      <c r="O67" s="6"/>
      <c r="P67" s="44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</row>
    <row r="68">
      <c r="A68" s="41" t="s">
        <v>61</v>
      </c>
      <c r="B68" s="45">
        <f t="shared" ref="B68:M68" si="9">B66-B67</f>
        <v>0</v>
      </c>
      <c r="C68" s="45">
        <f t="shared" si="9"/>
        <v>0</v>
      </c>
      <c r="D68" s="45">
        <f t="shared" si="9"/>
        <v>0</v>
      </c>
      <c r="E68" s="45">
        <f t="shared" si="9"/>
        <v>0</v>
      </c>
      <c r="F68" s="45">
        <f t="shared" si="9"/>
        <v>0</v>
      </c>
      <c r="G68" s="45">
        <f t="shared" si="9"/>
        <v>0</v>
      </c>
      <c r="H68" s="45">
        <f t="shared" si="9"/>
        <v>0</v>
      </c>
      <c r="I68" s="45">
        <f t="shared" si="9"/>
        <v>0</v>
      </c>
      <c r="J68" s="45">
        <f t="shared" si="9"/>
        <v>0</v>
      </c>
      <c r="K68" s="45">
        <f t="shared" si="9"/>
        <v>0</v>
      </c>
      <c r="L68" s="45">
        <f t="shared" si="9"/>
        <v>0</v>
      </c>
      <c r="M68" s="45">
        <f t="shared" si="9"/>
        <v>0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</row>
    <row r="70">
      <c r="A70" s="6"/>
      <c r="B70" s="6"/>
      <c r="C70" s="6"/>
      <c r="D70" s="6"/>
      <c r="E70" s="6"/>
      <c r="F70" s="32"/>
      <c r="G70" s="32"/>
      <c r="H70" s="22"/>
      <c r="I70" s="6"/>
      <c r="J70" s="22"/>
      <c r="K70" s="22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</row>
    <row r="71">
      <c r="A71" s="22"/>
      <c r="B71" s="6"/>
      <c r="C71" s="22"/>
      <c r="D71" s="46"/>
      <c r="E71" s="47"/>
      <c r="F71" s="2"/>
      <c r="G71" s="22"/>
      <c r="H71" s="22"/>
      <c r="I71" s="22"/>
      <c r="J71" s="6"/>
      <c r="K71" s="47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</row>
    <row r="72">
      <c r="A72" s="6"/>
      <c r="B72" s="6"/>
      <c r="C72" s="22"/>
      <c r="D72" s="48"/>
      <c r="E72" s="47"/>
      <c r="F72" s="2"/>
      <c r="G72" s="22"/>
      <c r="H72" s="22"/>
      <c r="I72" s="22"/>
      <c r="J72" s="6"/>
      <c r="K72" s="47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</row>
    <row r="73">
      <c r="A73" s="6"/>
      <c r="B73" s="6"/>
      <c r="C73" s="47" t="s">
        <v>7</v>
      </c>
      <c r="D73" s="47" t="s">
        <v>8</v>
      </c>
      <c r="E73" s="47" t="s">
        <v>9</v>
      </c>
      <c r="F73" s="47" t="s">
        <v>10</v>
      </c>
      <c r="G73" s="47" t="s">
        <v>11</v>
      </c>
      <c r="H73" s="22" t="s">
        <v>12</v>
      </c>
      <c r="I73" s="6"/>
      <c r="J73" s="6"/>
      <c r="K73" s="2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</row>
    <row r="74">
      <c r="A74" s="6"/>
      <c r="B74" s="22" t="s">
        <v>62</v>
      </c>
      <c r="C74" s="47">
        <v>2500000.0</v>
      </c>
      <c r="D74" s="49">
        <f t="shared" ref="D74:H74" si="10">C79</f>
        <v>2000000</v>
      </c>
      <c r="E74" s="49">
        <f t="shared" si="10"/>
        <v>1500000</v>
      </c>
      <c r="F74" s="49">
        <f t="shared" si="10"/>
        <v>1000000</v>
      </c>
      <c r="G74" s="49">
        <f t="shared" si="10"/>
        <v>500000</v>
      </c>
      <c r="H74" s="49">
        <f t="shared" si="10"/>
        <v>0</v>
      </c>
      <c r="I74" s="6"/>
      <c r="J74" s="6"/>
      <c r="K74" s="50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</row>
    <row r="75">
      <c r="A75" s="6"/>
      <c r="B75" s="22" t="s">
        <v>63</v>
      </c>
      <c r="C75" s="47">
        <v>600000.0</v>
      </c>
      <c r="D75" s="47">
        <v>600000.0</v>
      </c>
      <c r="E75" s="47">
        <v>600000.0</v>
      </c>
      <c r="F75" s="47">
        <v>600000.0</v>
      </c>
      <c r="G75" s="47">
        <v>600000.0</v>
      </c>
      <c r="H75" s="47">
        <v>600000.0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</row>
    <row r="76">
      <c r="A76" s="6"/>
      <c r="B76" s="6"/>
      <c r="C76" s="47"/>
      <c r="D76" s="49"/>
      <c r="E76" s="2"/>
      <c r="F76" s="2"/>
      <c r="G76" s="2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</row>
    <row r="77">
      <c r="A77" s="6"/>
      <c r="B77" s="22" t="s">
        <v>58</v>
      </c>
      <c r="C77" s="47">
        <v>1100000.0</v>
      </c>
      <c r="D77" s="47">
        <v>1100000.0</v>
      </c>
      <c r="E77" s="47">
        <v>1100000.0</v>
      </c>
      <c r="F77" s="47">
        <v>1100000.0</v>
      </c>
      <c r="G77" s="47">
        <v>1100000.0</v>
      </c>
      <c r="H77" s="47">
        <v>1100000.0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</row>
    <row r="78">
      <c r="A78" s="6"/>
      <c r="B78" s="22"/>
      <c r="C78" s="47"/>
      <c r="D78" s="2"/>
      <c r="E78" s="2"/>
      <c r="F78" s="2"/>
      <c r="G78" s="2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</row>
    <row r="79">
      <c r="A79" s="6"/>
      <c r="B79" s="22" t="s">
        <v>45</v>
      </c>
      <c r="C79" s="47">
        <f t="shared" ref="C79:H79" si="11">C74+C75-C77</f>
        <v>2000000</v>
      </c>
      <c r="D79" s="47">
        <f t="shared" si="11"/>
        <v>1500000</v>
      </c>
      <c r="E79" s="47">
        <f t="shared" si="11"/>
        <v>1000000</v>
      </c>
      <c r="F79" s="47">
        <f t="shared" si="11"/>
        <v>500000</v>
      </c>
      <c r="G79" s="47">
        <f t="shared" si="11"/>
        <v>0</v>
      </c>
      <c r="H79" s="47">
        <f t="shared" si="11"/>
        <v>-500000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</row>
    <row r="80">
      <c r="A80" s="6"/>
      <c r="B80" s="6"/>
      <c r="C80" s="22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</row>
    <row r="86">
      <c r="A86" s="6"/>
      <c r="B86" s="6"/>
      <c r="C86" s="6"/>
      <c r="D86" s="19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</row>
    <row r="87">
      <c r="A87" s="6"/>
      <c r="B87" s="6"/>
      <c r="C87" s="6"/>
      <c r="D87" s="19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</row>
    <row r="88">
      <c r="A88" s="6"/>
      <c r="B88" s="6"/>
      <c r="C88" s="6"/>
      <c r="D88" s="19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</row>
    <row r="89">
      <c r="A89" s="6"/>
      <c r="B89" s="6"/>
      <c r="C89" s="6"/>
      <c r="D89" s="19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</row>
    <row r="90">
      <c r="A90" s="6"/>
      <c r="B90" s="6"/>
      <c r="C90" s="6"/>
      <c r="D90" s="19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</row>
    <row r="91">
      <c r="A91" s="6"/>
      <c r="B91" s="6"/>
      <c r="C91" s="6"/>
      <c r="D91" s="19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</row>
    <row r="92">
      <c r="A92" s="6"/>
      <c r="B92" s="6"/>
      <c r="C92" s="6"/>
      <c r="D92" s="19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</row>
  </sheetData>
  <mergeCells count="4">
    <mergeCell ref="B4:M4"/>
    <mergeCell ref="B15:M15"/>
    <mergeCell ref="B42:M42"/>
    <mergeCell ref="B61:M6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3" width="11.38"/>
    <col customWidth="1" min="4" max="6" width="10.0"/>
    <col customWidth="1" min="7" max="7" width="11.38"/>
    <col customWidth="1" min="8" max="9" width="10.5"/>
    <col customWidth="1" min="10" max="10" width="11.63"/>
    <col customWidth="1" min="11" max="11" width="10.5"/>
    <col customWidth="1" min="12" max="12" width="11.5"/>
    <col customWidth="1" min="13" max="13" width="10.5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14</v>
      </c>
      <c r="B2" s="53">
        <v>1500000.0</v>
      </c>
      <c r="C2" s="53">
        <f t="shared" ref="C2:D2" si="1">1800000</f>
        <v>1800000</v>
      </c>
      <c r="D2" s="53">
        <f t="shared" si="1"/>
        <v>1800000</v>
      </c>
      <c r="E2" s="53">
        <f>1800000+80000</f>
        <v>1880000</v>
      </c>
      <c r="F2" s="54"/>
      <c r="G2" s="54"/>
      <c r="H2" s="54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/>
      <c r="B3" s="53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/>
      <c r="B4" s="53"/>
      <c r="C4" s="54"/>
      <c r="D4" s="54"/>
      <c r="E4" s="54"/>
      <c r="F4" s="54"/>
      <c r="G4" s="54"/>
      <c r="H4" s="53"/>
      <c r="I4" s="53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/>
      <c r="B5" s="54"/>
      <c r="C5" s="54"/>
      <c r="D5" s="54"/>
      <c r="E5" s="54"/>
      <c r="F5" s="54"/>
      <c r="G5" s="54"/>
      <c r="H5" s="54"/>
      <c r="I5" s="54"/>
      <c r="J5" s="54"/>
      <c r="K5" s="53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/>
      <c r="B6" s="54"/>
      <c r="C6" s="54"/>
      <c r="D6" s="54"/>
      <c r="E6" s="54"/>
      <c r="F6" s="53"/>
      <c r="G6" s="54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/>
      <c r="B7" s="54"/>
      <c r="C7" s="54"/>
      <c r="D7" s="54"/>
      <c r="E7" s="54"/>
      <c r="F7" s="53"/>
      <c r="G7" s="54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3"/>
      <c r="B8" s="54"/>
      <c r="C8" s="54"/>
      <c r="D8" s="54"/>
      <c r="E8" s="54"/>
      <c r="F8" s="53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2">+SUM(B2:B88)</f>
        <v>1500000</v>
      </c>
      <c r="C89" s="55">
        <f t="shared" si="2"/>
        <v>1800000</v>
      </c>
      <c r="D89" s="55">
        <f t="shared" si="2"/>
        <v>1800000</v>
      </c>
      <c r="E89" s="55">
        <f t="shared" si="2"/>
        <v>1880000</v>
      </c>
      <c r="F89" s="55">
        <f t="shared" si="2"/>
        <v>0</v>
      </c>
      <c r="G89" s="55">
        <f t="shared" si="2"/>
        <v>0</v>
      </c>
      <c r="H89" s="55">
        <f t="shared" si="2"/>
        <v>0</v>
      </c>
      <c r="I89" s="55">
        <f t="shared" si="2"/>
        <v>0</v>
      </c>
      <c r="J89" s="55">
        <f t="shared" si="2"/>
        <v>0</v>
      </c>
      <c r="K89" s="55">
        <f t="shared" si="2"/>
        <v>0</v>
      </c>
      <c r="L89" s="55">
        <f t="shared" si="2"/>
        <v>0</v>
      </c>
      <c r="M89" s="55">
        <f t="shared" si="2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7" width="10.0"/>
    <col customWidth="1" min="8" max="9" width="10.5"/>
    <col customWidth="1" min="10" max="10" width="11.63"/>
    <col customWidth="1" min="11" max="11" width="10.0"/>
    <col customWidth="1" min="12" max="12" width="11.5"/>
    <col customWidth="1" min="13" max="13" width="10.13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/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/>
      <c r="B3" s="54"/>
      <c r="C3" s="53"/>
      <c r="D3" s="54"/>
      <c r="E3" s="54"/>
      <c r="F3" s="54"/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0</v>
      </c>
      <c r="C89" s="55">
        <f t="shared" si="1"/>
        <v>0</v>
      </c>
      <c r="D89" s="55">
        <f t="shared" si="1"/>
        <v>0</v>
      </c>
      <c r="E89" s="55">
        <f t="shared" si="1"/>
        <v>0</v>
      </c>
      <c r="F89" s="55">
        <f t="shared" si="1"/>
        <v>0</v>
      </c>
      <c r="G89" s="55">
        <f t="shared" si="1"/>
        <v>0</v>
      </c>
      <c r="H89" s="55">
        <f t="shared" si="1"/>
        <v>0</v>
      </c>
      <c r="I89" s="55">
        <f t="shared" si="1"/>
        <v>0</v>
      </c>
      <c r="J89" s="55">
        <f t="shared" si="1"/>
        <v>0</v>
      </c>
      <c r="K89" s="55">
        <f t="shared" si="1"/>
        <v>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9" width="10.0"/>
    <col customWidth="1" min="10" max="10" width="11.63"/>
    <col customWidth="1" min="11" max="11" width="10.0"/>
    <col customWidth="1" min="12" max="12" width="11.5"/>
    <col customWidth="1" min="13" max="13" width="10.13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0</v>
      </c>
      <c r="C89" s="55">
        <f t="shared" si="1"/>
        <v>0</v>
      </c>
      <c r="D89" s="55">
        <f t="shared" si="1"/>
        <v>0</v>
      </c>
      <c r="E89" s="55">
        <f t="shared" si="1"/>
        <v>0</v>
      </c>
      <c r="F89" s="55">
        <f t="shared" si="1"/>
        <v>0</v>
      </c>
      <c r="G89" s="55">
        <f t="shared" si="1"/>
        <v>0</v>
      </c>
      <c r="H89" s="55">
        <f t="shared" si="1"/>
        <v>0</v>
      </c>
      <c r="I89" s="55">
        <f t="shared" si="1"/>
        <v>0</v>
      </c>
      <c r="J89" s="55">
        <f t="shared" si="1"/>
        <v>0</v>
      </c>
      <c r="K89" s="55">
        <f t="shared" si="1"/>
        <v>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6" width="10.0"/>
    <col customWidth="1" min="7" max="9" width="10.5"/>
    <col customWidth="1" min="10" max="10" width="11.63"/>
    <col customWidth="1" min="11" max="11" width="10.5"/>
    <col customWidth="1" min="12" max="12" width="11.5"/>
    <col customWidth="1" min="13" max="13" width="10.63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0</v>
      </c>
      <c r="C89" s="55">
        <f t="shared" si="1"/>
        <v>0</v>
      </c>
      <c r="D89" s="55">
        <f t="shared" si="1"/>
        <v>0</v>
      </c>
      <c r="E89" s="55">
        <f t="shared" si="1"/>
        <v>0</v>
      </c>
      <c r="F89" s="55">
        <f t="shared" si="1"/>
        <v>0</v>
      </c>
      <c r="G89" s="55">
        <f t="shared" si="1"/>
        <v>0</v>
      </c>
      <c r="H89" s="55">
        <f t="shared" si="1"/>
        <v>0</v>
      </c>
      <c r="I89" s="55">
        <f t="shared" si="1"/>
        <v>0</v>
      </c>
      <c r="J89" s="55">
        <f t="shared" si="1"/>
        <v>0</v>
      </c>
      <c r="K89" s="55">
        <f t="shared" si="1"/>
        <v>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6" width="10.0"/>
    <col customWidth="1" min="7" max="7" width="11.38"/>
    <col customWidth="1" min="8" max="9" width="10.0"/>
    <col customWidth="1" min="10" max="10" width="11.63"/>
    <col customWidth="1" min="11" max="11" width="10.0"/>
    <col customWidth="1" min="12" max="12" width="11.5"/>
    <col customWidth="1" min="13" max="13" width="10.13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/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/>
      <c r="B3" s="54"/>
      <c r="C3" s="53"/>
      <c r="D3" s="54"/>
      <c r="E3" s="54"/>
      <c r="F3" s="54"/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/>
      <c r="B4" s="54"/>
      <c r="C4" s="54"/>
      <c r="D4" s="53"/>
      <c r="E4" s="54"/>
      <c r="F4" s="54"/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/>
      <c r="B5" s="54"/>
      <c r="C5" s="54"/>
      <c r="D5" s="54"/>
      <c r="E5" s="53"/>
      <c r="F5" s="54"/>
      <c r="G5" s="54"/>
      <c r="H5" s="54"/>
      <c r="I5" s="54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0</v>
      </c>
      <c r="C89" s="55">
        <f t="shared" si="1"/>
        <v>0</v>
      </c>
      <c r="D89" s="55">
        <f t="shared" si="1"/>
        <v>0</v>
      </c>
      <c r="E89" s="55">
        <f t="shared" si="1"/>
        <v>0</v>
      </c>
      <c r="F89" s="55">
        <f t="shared" si="1"/>
        <v>0</v>
      </c>
      <c r="G89" s="55">
        <f t="shared" si="1"/>
        <v>0</v>
      </c>
      <c r="H89" s="55">
        <f t="shared" si="1"/>
        <v>0</v>
      </c>
      <c r="I89" s="55">
        <f t="shared" si="1"/>
        <v>0</v>
      </c>
      <c r="J89" s="55">
        <f t="shared" si="1"/>
        <v>0</v>
      </c>
      <c r="K89" s="55">
        <f t="shared" si="1"/>
        <v>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6" width="10.0"/>
    <col customWidth="1" min="7" max="7" width="11.38"/>
    <col customWidth="1" min="8" max="9" width="10.0"/>
    <col customWidth="1" min="10" max="10" width="11.63"/>
    <col customWidth="1" min="11" max="11" width="10.0"/>
    <col customWidth="1" min="12" max="12" width="11.5"/>
    <col customWidth="1" min="13" max="13" width="10.13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/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/>
      <c r="B3" s="53"/>
      <c r="C3" s="54"/>
      <c r="D3" s="53"/>
      <c r="E3" s="54"/>
      <c r="F3" s="54"/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/>
      <c r="B4" s="54"/>
      <c r="C4" s="54"/>
      <c r="D4" s="54"/>
      <c r="E4" s="53"/>
      <c r="F4" s="54"/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0</v>
      </c>
      <c r="C89" s="55">
        <f t="shared" si="1"/>
        <v>0</v>
      </c>
      <c r="D89" s="55">
        <f t="shared" si="1"/>
        <v>0</v>
      </c>
      <c r="E89" s="55">
        <f t="shared" si="1"/>
        <v>0</v>
      </c>
      <c r="F89" s="55">
        <f t="shared" si="1"/>
        <v>0</v>
      </c>
      <c r="G89" s="55">
        <f t="shared" si="1"/>
        <v>0</v>
      </c>
      <c r="H89" s="55">
        <f t="shared" si="1"/>
        <v>0</v>
      </c>
      <c r="I89" s="55">
        <f t="shared" si="1"/>
        <v>0</v>
      </c>
      <c r="J89" s="55">
        <f t="shared" si="1"/>
        <v>0</v>
      </c>
      <c r="K89" s="55">
        <f t="shared" si="1"/>
        <v>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6" width="10.0"/>
    <col customWidth="1" min="7" max="7" width="11.38"/>
    <col customWidth="1" min="8" max="9" width="10.0"/>
    <col customWidth="1" min="10" max="10" width="11.63"/>
    <col customWidth="1" min="11" max="11" width="10.0"/>
    <col customWidth="1" min="12" max="12" width="11.5"/>
    <col customWidth="1" min="13" max="13" width="10.13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/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/>
      <c r="B3" s="54"/>
      <c r="C3" s="54"/>
      <c r="D3" s="54"/>
      <c r="E3" s="54"/>
      <c r="F3" s="53"/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0</v>
      </c>
      <c r="C89" s="55">
        <f t="shared" si="1"/>
        <v>0</v>
      </c>
      <c r="D89" s="55">
        <f t="shared" si="1"/>
        <v>0</v>
      </c>
      <c r="E89" s="55">
        <f t="shared" si="1"/>
        <v>0</v>
      </c>
      <c r="F89" s="55">
        <f t="shared" si="1"/>
        <v>0</v>
      </c>
      <c r="G89" s="55">
        <f t="shared" si="1"/>
        <v>0</v>
      </c>
      <c r="H89" s="55">
        <f t="shared" si="1"/>
        <v>0</v>
      </c>
      <c r="I89" s="55">
        <f t="shared" si="1"/>
        <v>0</v>
      </c>
      <c r="J89" s="55">
        <f t="shared" si="1"/>
        <v>0</v>
      </c>
      <c r="K89" s="55">
        <f t="shared" si="1"/>
        <v>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3" width="10.5"/>
    <col customWidth="1" min="4" max="6" width="10.0"/>
    <col customWidth="1" min="7" max="9" width="10.5"/>
    <col customWidth="1" min="10" max="10" width="11.63"/>
    <col customWidth="1" min="11" max="11" width="10.5"/>
    <col customWidth="1" min="12" max="12" width="11.5"/>
    <col customWidth="1" min="13" max="13" width="10.5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23</v>
      </c>
      <c r="B2" s="53">
        <v>392352.0</v>
      </c>
      <c r="C2" s="53">
        <v>392352.0</v>
      </c>
      <c r="D2" s="53"/>
      <c r="E2" s="53"/>
      <c r="F2" s="53"/>
      <c r="G2" s="53"/>
      <c r="H2" s="53"/>
      <c r="I2" s="53"/>
      <c r="J2" s="53"/>
      <c r="K2" s="53"/>
      <c r="L2" s="53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/>
      <c r="B3" s="54"/>
      <c r="C3" s="53"/>
      <c r="D3" s="54"/>
      <c r="E3" s="53"/>
      <c r="F3" s="53"/>
      <c r="G3" s="53"/>
      <c r="H3" s="54"/>
      <c r="I3" s="54"/>
      <c r="J3" s="53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/>
      <c r="B4" s="54"/>
      <c r="C4" s="54"/>
      <c r="D4" s="53"/>
      <c r="E4" s="54"/>
      <c r="F4" s="54"/>
      <c r="G4" s="54"/>
      <c r="H4" s="54"/>
      <c r="I4" s="54"/>
      <c r="J4" s="54"/>
      <c r="K4" s="53"/>
      <c r="L4" s="53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/>
      <c r="B5" s="54"/>
      <c r="C5" s="54"/>
      <c r="D5" s="54"/>
      <c r="E5" s="53"/>
      <c r="F5" s="54"/>
      <c r="G5" s="54"/>
      <c r="H5" s="54"/>
      <c r="I5" s="54"/>
      <c r="J5" s="54"/>
      <c r="K5" s="53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/>
      <c r="B6" s="54"/>
      <c r="C6" s="54"/>
      <c r="D6" s="54"/>
      <c r="E6" s="53"/>
      <c r="F6" s="53"/>
      <c r="G6" s="53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/>
      <c r="B7" s="54"/>
      <c r="C7" s="54"/>
      <c r="D7" s="54"/>
      <c r="E7" s="54"/>
      <c r="F7" s="54"/>
      <c r="G7" s="53"/>
      <c r="H7" s="54"/>
      <c r="I7" s="53"/>
      <c r="J7" s="53"/>
      <c r="K7" s="53"/>
      <c r="L7" s="53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3"/>
      <c r="B8" s="54"/>
      <c r="C8" s="54"/>
      <c r="D8" s="54"/>
      <c r="E8" s="54"/>
      <c r="F8" s="54"/>
      <c r="G8" s="54"/>
      <c r="H8" s="53"/>
      <c r="I8" s="53"/>
      <c r="J8" s="53"/>
      <c r="K8" s="53"/>
      <c r="L8" s="53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3"/>
      <c r="B9" s="54"/>
      <c r="C9" s="54"/>
      <c r="D9" s="54"/>
      <c r="E9" s="54"/>
      <c r="F9" s="54"/>
      <c r="G9" s="54"/>
      <c r="H9" s="54"/>
      <c r="I9" s="53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3"/>
      <c r="B10" s="54"/>
      <c r="C10" s="54"/>
      <c r="D10" s="54"/>
      <c r="E10" s="54"/>
      <c r="F10" s="54"/>
      <c r="G10" s="54"/>
      <c r="H10" s="54"/>
      <c r="I10" s="54"/>
      <c r="J10" s="53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3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3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3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3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392352</v>
      </c>
      <c r="C89" s="55">
        <f t="shared" si="1"/>
        <v>392352</v>
      </c>
      <c r="D89" s="55">
        <f t="shared" si="1"/>
        <v>0</v>
      </c>
      <c r="E89" s="55">
        <f t="shared" si="1"/>
        <v>0</v>
      </c>
      <c r="F89" s="55">
        <f t="shared" si="1"/>
        <v>0</v>
      </c>
      <c r="G89" s="55">
        <f t="shared" si="1"/>
        <v>0</v>
      </c>
      <c r="H89" s="55">
        <f t="shared" si="1"/>
        <v>0</v>
      </c>
      <c r="I89" s="55">
        <f t="shared" si="1"/>
        <v>0</v>
      </c>
      <c r="J89" s="55">
        <f t="shared" si="1"/>
        <v>0</v>
      </c>
      <c r="K89" s="55">
        <f t="shared" si="1"/>
        <v>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3" width="10.5"/>
    <col customWidth="1" min="4" max="6" width="10.0"/>
    <col customWidth="1" min="7" max="7" width="10.5"/>
    <col customWidth="1" min="8" max="9" width="10.0"/>
    <col customWidth="1" min="10" max="10" width="11.63"/>
    <col customWidth="1" min="11" max="11" width="11.38"/>
    <col customWidth="1" min="12" max="12" width="11.5"/>
    <col customWidth="1" min="13" max="13" width="10.5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24</v>
      </c>
      <c r="B2" s="53">
        <f>200000</f>
        <v>200000</v>
      </c>
      <c r="C2" s="53"/>
      <c r="D2" s="54"/>
      <c r="E2" s="54"/>
      <c r="F2" s="53">
        <v>10000.0</v>
      </c>
      <c r="G2" s="54"/>
      <c r="H2" s="54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 t="s">
        <v>65</v>
      </c>
      <c r="B3" s="54"/>
      <c r="C3" s="54"/>
      <c r="D3" s="53">
        <v>107970.5</v>
      </c>
      <c r="E3" s="54"/>
      <c r="F3" s="53">
        <v>40000.0</v>
      </c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 t="s">
        <v>24</v>
      </c>
      <c r="B4" s="54"/>
      <c r="C4" s="53"/>
      <c r="D4" s="54">
        <f>7040.75+7780+24018+5119+11395+12900+12900+8000</f>
        <v>89152.75</v>
      </c>
      <c r="E4" s="54"/>
      <c r="F4" s="54"/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 t="s">
        <v>24</v>
      </c>
      <c r="B5" s="53"/>
      <c r="C5" s="53"/>
      <c r="D5" s="54"/>
      <c r="E5" s="53">
        <f>12000+22000+13000</f>
        <v>47000</v>
      </c>
      <c r="F5" s="54"/>
      <c r="G5" s="54"/>
      <c r="H5" s="54"/>
      <c r="I5" s="54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 t="s">
        <v>24</v>
      </c>
      <c r="B6" s="54"/>
      <c r="C6" s="54"/>
      <c r="D6" s="53"/>
      <c r="E6" s="54">
        <f>15000+23200+23500</f>
        <v>61700</v>
      </c>
      <c r="F6" s="54"/>
      <c r="G6" s="54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 t="s">
        <v>24</v>
      </c>
      <c r="B7" s="54"/>
      <c r="C7" s="53"/>
      <c r="D7" s="54"/>
      <c r="E7" s="53">
        <f>24000+25000+30000</f>
        <v>79000</v>
      </c>
      <c r="F7" s="54"/>
      <c r="G7" s="54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3" t="s">
        <v>24</v>
      </c>
      <c r="B8" s="54"/>
      <c r="C8" s="54"/>
      <c r="D8" s="53"/>
      <c r="E8" s="54">
        <f>20700+5000+7090+16000+6000</f>
        <v>54790</v>
      </c>
      <c r="F8" s="53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3" t="s">
        <v>24</v>
      </c>
      <c r="B9" s="54"/>
      <c r="C9" s="54"/>
      <c r="D9" s="53"/>
      <c r="E9" s="53">
        <v>36000.0</v>
      </c>
      <c r="F9" s="54"/>
      <c r="G9" s="54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3" t="s">
        <v>24</v>
      </c>
      <c r="B10" s="54"/>
      <c r="C10" s="54"/>
      <c r="D10" s="54"/>
      <c r="E10" s="54"/>
      <c r="F10" s="53">
        <v>19300.0</v>
      </c>
      <c r="G10" s="53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3" t="s">
        <v>24</v>
      </c>
      <c r="B11" s="54"/>
      <c r="C11" s="54"/>
      <c r="D11" s="54"/>
      <c r="E11" s="53"/>
      <c r="F11" s="53">
        <v>20000.0</v>
      </c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3" t="s">
        <v>24</v>
      </c>
      <c r="B12" s="54"/>
      <c r="C12" s="54"/>
      <c r="D12" s="54"/>
      <c r="E12" s="54"/>
      <c r="F12" s="53">
        <f>16116.55+6500+6300+23172.21</f>
        <v>52088.76</v>
      </c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3" t="s">
        <v>24</v>
      </c>
      <c r="B13" s="54"/>
      <c r="C13" s="54"/>
      <c r="D13" s="54"/>
      <c r="E13" s="53"/>
      <c r="F13" s="54"/>
      <c r="G13" s="53">
        <v>9169.92</v>
      </c>
      <c r="H13" s="53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3" t="s">
        <v>24</v>
      </c>
      <c r="B14" s="54"/>
      <c r="C14" s="54"/>
      <c r="D14" s="54"/>
      <c r="E14" s="54"/>
      <c r="F14" s="53"/>
      <c r="G14" s="53">
        <v>20000.0</v>
      </c>
      <c r="H14" s="54"/>
      <c r="I14" s="53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3" t="s">
        <v>24</v>
      </c>
      <c r="B15" s="54"/>
      <c r="C15" s="54"/>
      <c r="D15" s="54"/>
      <c r="E15" s="54"/>
      <c r="F15" s="54"/>
      <c r="G15" s="53">
        <v>26500.0</v>
      </c>
      <c r="H15" s="53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3" t="s">
        <v>24</v>
      </c>
      <c r="B16" s="54"/>
      <c r="C16" s="54"/>
      <c r="D16" s="54"/>
      <c r="E16" s="54"/>
      <c r="F16" s="54"/>
      <c r="G16" s="54">
        <f>9500+13000+29000+6000+5000+16000+23000+11500</f>
        <v>113000</v>
      </c>
      <c r="H16" s="53"/>
      <c r="I16" s="54"/>
      <c r="J16" s="54"/>
      <c r="K16" s="53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3" t="s">
        <v>24</v>
      </c>
      <c r="B17" s="54"/>
      <c r="C17" s="54"/>
      <c r="D17" s="54"/>
      <c r="E17" s="54"/>
      <c r="F17" s="54"/>
      <c r="G17" s="54">
        <f>13800+6520+7900+11000+13000+11000</f>
        <v>63220</v>
      </c>
      <c r="H17" s="53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3" t="s">
        <v>66</v>
      </c>
      <c r="B18" s="54"/>
      <c r="C18" s="54"/>
      <c r="D18" s="54"/>
      <c r="E18" s="54"/>
      <c r="F18" s="54"/>
      <c r="G18" s="54"/>
      <c r="H18" s="53"/>
      <c r="I18" s="53">
        <v>15094.0</v>
      </c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6">
        <v>45882.0</v>
      </c>
      <c r="B19" s="54"/>
      <c r="C19" s="54"/>
      <c r="D19" s="54"/>
      <c r="E19" s="54"/>
      <c r="F19" s="54"/>
      <c r="G19" s="54"/>
      <c r="H19" s="54"/>
      <c r="I19" s="53">
        <v>11471.6</v>
      </c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6">
        <v>45883.0</v>
      </c>
      <c r="B20" s="54"/>
      <c r="C20" s="54"/>
      <c r="D20" s="54"/>
      <c r="E20" s="54"/>
      <c r="F20" s="54"/>
      <c r="G20" s="54"/>
      <c r="H20" s="54"/>
      <c r="I20" s="53">
        <v>10000.0</v>
      </c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6">
        <v>45886.0</v>
      </c>
      <c r="B21" s="54"/>
      <c r="C21" s="54"/>
      <c r="D21" s="54"/>
      <c r="E21" s="54"/>
      <c r="F21" s="54"/>
      <c r="G21" s="54"/>
      <c r="H21" s="54"/>
      <c r="I21" s="53">
        <v>17213.7</v>
      </c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6">
        <v>45895.0</v>
      </c>
      <c r="B22" s="54"/>
      <c r="C22" s="54"/>
      <c r="D22" s="54"/>
      <c r="E22" s="54"/>
      <c r="F22" s="54"/>
      <c r="G22" s="54"/>
      <c r="H22" s="54"/>
      <c r="I22" s="54">
        <f>450+1500+15013+10005+14067+7109+2500+5900+2000+12600</f>
        <v>71144</v>
      </c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6">
        <v>45898.0</v>
      </c>
      <c r="B23" s="54"/>
      <c r="C23" s="54"/>
      <c r="D23" s="54"/>
      <c r="E23" s="54"/>
      <c r="F23" s="54"/>
      <c r="G23" s="54"/>
      <c r="H23" s="54"/>
      <c r="I23" s="54">
        <f>6607+7612.76</f>
        <v>14219.76</v>
      </c>
      <c r="J23" s="53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7">
        <v>45901.0</v>
      </c>
      <c r="B24" s="54"/>
      <c r="C24" s="54"/>
      <c r="D24" s="54"/>
      <c r="E24" s="54"/>
      <c r="F24" s="54"/>
      <c r="G24" s="54"/>
      <c r="H24" s="54"/>
      <c r="I24" s="53"/>
      <c r="J24" s="53">
        <v>17852.0</v>
      </c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3" t="s">
        <v>24</v>
      </c>
      <c r="B25" s="54"/>
      <c r="C25" s="54"/>
      <c r="D25" s="54"/>
      <c r="E25" s="54"/>
      <c r="F25" s="54"/>
      <c r="G25" s="54"/>
      <c r="H25" s="54"/>
      <c r="I25" s="54"/>
      <c r="J25" s="53">
        <f>5300+8930</f>
        <v>14230</v>
      </c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3" t="s">
        <v>24</v>
      </c>
      <c r="B26" s="54"/>
      <c r="C26" s="54"/>
      <c r="D26" s="54"/>
      <c r="E26" s="54"/>
      <c r="F26" s="54"/>
      <c r="G26" s="54"/>
      <c r="H26" s="54"/>
      <c r="I26" s="54"/>
      <c r="J26" s="53">
        <v>20754.2</v>
      </c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3" t="s">
        <v>24</v>
      </c>
      <c r="B27" s="54"/>
      <c r="C27" s="54"/>
      <c r="D27" s="54"/>
      <c r="E27" s="54"/>
      <c r="F27" s="54"/>
      <c r="G27" s="54"/>
      <c r="H27" s="54"/>
      <c r="I27" s="54"/>
      <c r="J27" s="54">
        <f>13122+8643+2720+6815.25+3600+9100+8100+5500</f>
        <v>57600.25</v>
      </c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3" t="s">
        <v>24</v>
      </c>
      <c r="B28" s="54"/>
      <c r="C28" s="54"/>
      <c r="D28" s="54"/>
      <c r="E28" s="54"/>
      <c r="F28" s="54"/>
      <c r="G28" s="54"/>
      <c r="H28" s="54"/>
      <c r="I28" s="54"/>
      <c r="J28" s="54">
        <f>15500+16200+4500+1750+9070+5500+8800+8500+5900+5900+8000+10000</f>
        <v>99620</v>
      </c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3" t="s">
        <v>24</v>
      </c>
      <c r="B29" s="54"/>
      <c r="C29" s="54"/>
      <c r="D29" s="54"/>
      <c r="E29" s="54"/>
      <c r="F29" s="54"/>
      <c r="G29" s="54"/>
      <c r="H29" s="54"/>
      <c r="I29" s="54"/>
      <c r="J29" s="58"/>
      <c r="K29" s="54">
        <f>68000+9000+1200+6600+2500+6700+1500+9500+600+10000+2400+9800+3000</f>
        <v>130800</v>
      </c>
      <c r="L29" s="53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3"/>
      <c r="B30" s="54"/>
      <c r="C30" s="54"/>
      <c r="D30" s="54"/>
      <c r="E30" s="54"/>
      <c r="F30" s="54"/>
      <c r="G30" s="54"/>
      <c r="H30" s="54"/>
      <c r="I30" s="54"/>
      <c r="J30" s="58"/>
      <c r="K30" s="54">
        <f>10400+14300+1200</f>
        <v>25900</v>
      </c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3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>
        <f>12772.5</f>
        <v>12772.5</v>
      </c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3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3">
        <f>13000</f>
        <v>13000</v>
      </c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3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5" t="s">
        <v>54</v>
      </c>
      <c r="B121" s="55">
        <f t="shared" ref="B121:M121" si="1">+SUM(B2:B120)</f>
        <v>200000</v>
      </c>
      <c r="C121" s="55">
        <f t="shared" si="1"/>
        <v>0</v>
      </c>
      <c r="D121" s="55">
        <f t="shared" si="1"/>
        <v>197123.25</v>
      </c>
      <c r="E121" s="55">
        <f t="shared" si="1"/>
        <v>278490</v>
      </c>
      <c r="F121" s="55">
        <f t="shared" si="1"/>
        <v>141388.76</v>
      </c>
      <c r="G121" s="55">
        <f t="shared" si="1"/>
        <v>231889.92</v>
      </c>
      <c r="H121" s="55">
        <f t="shared" si="1"/>
        <v>0</v>
      </c>
      <c r="I121" s="55">
        <f t="shared" si="1"/>
        <v>139143.06</v>
      </c>
      <c r="J121" s="55">
        <f t="shared" si="1"/>
        <v>210056.45</v>
      </c>
      <c r="K121" s="55">
        <f t="shared" si="1"/>
        <v>156700</v>
      </c>
      <c r="L121" s="55">
        <f t="shared" si="1"/>
        <v>25772.5</v>
      </c>
      <c r="M121" s="55">
        <f t="shared" si="1"/>
        <v>0</v>
      </c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 ht="15.75" customHeight="1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  <row r="1002" ht="15.75" customHeight="1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</row>
    <row r="1003" ht="15.75" customHeight="1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</row>
    <row r="1004" ht="15.75" customHeight="1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</row>
    <row r="1005" ht="15.75" customHeight="1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</row>
    <row r="1006" ht="15.75" customHeight="1">
      <c r="A1006" s="52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</row>
    <row r="1007" ht="15.75" customHeight="1">
      <c r="A1007" s="52"/>
      <c r="B1007" s="52"/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</row>
    <row r="1008" ht="15.75" customHeight="1">
      <c r="A1008" s="52"/>
      <c r="B1008" s="52"/>
      <c r="C1008" s="52"/>
      <c r="D1008" s="52"/>
      <c r="E1008" s="52"/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</row>
    <row r="1009" ht="15.75" customHeight="1">
      <c r="A1009" s="52"/>
      <c r="B1009" s="52"/>
      <c r="C1009" s="52"/>
      <c r="D1009" s="52"/>
      <c r="E1009" s="52"/>
      <c r="F1009" s="52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</row>
    <row r="1010" ht="15.75" customHeight="1">
      <c r="A1010" s="52"/>
      <c r="B1010" s="52"/>
      <c r="C1010" s="52"/>
      <c r="D1010" s="52"/>
      <c r="E1010" s="52"/>
      <c r="F1010" s="52"/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</row>
    <row r="1011" ht="15.75" customHeight="1">
      <c r="A1011" s="52"/>
      <c r="B1011" s="52"/>
      <c r="C1011" s="52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</row>
    <row r="1012" ht="15.75" customHeight="1">
      <c r="A1012" s="52"/>
      <c r="B1012" s="52"/>
      <c r="C1012" s="52"/>
      <c r="D1012" s="52"/>
      <c r="E1012" s="52"/>
      <c r="F1012" s="52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</row>
    <row r="1013" ht="15.75" customHeight="1">
      <c r="A1013" s="52"/>
      <c r="B1013" s="52"/>
      <c r="C1013" s="52"/>
      <c r="D1013" s="52"/>
      <c r="E1013" s="52"/>
      <c r="F1013" s="52"/>
      <c r="G1013" s="52"/>
      <c r="H1013" s="52"/>
      <c r="I1013" s="52"/>
      <c r="J1013" s="52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</row>
    <row r="1014" ht="15.75" customHeight="1">
      <c r="A1014" s="52"/>
      <c r="B1014" s="52"/>
      <c r="C1014" s="52"/>
      <c r="D1014" s="52"/>
      <c r="E1014" s="52"/>
      <c r="F1014" s="52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</row>
    <row r="1015" ht="15.75" customHeight="1">
      <c r="A1015" s="52"/>
      <c r="B1015" s="52"/>
      <c r="C1015" s="5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</row>
    <row r="1016" ht="15.75" customHeight="1">
      <c r="A1016" s="52"/>
      <c r="B1016" s="52"/>
      <c r="C1016" s="52"/>
      <c r="D1016" s="52"/>
      <c r="E1016" s="52"/>
      <c r="F1016" s="52"/>
      <c r="G1016" s="52"/>
      <c r="H1016" s="52"/>
      <c r="I1016" s="52"/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</row>
    <row r="1017" ht="15.75" customHeight="1">
      <c r="A1017" s="52"/>
      <c r="B1017" s="52"/>
      <c r="C1017" s="52"/>
      <c r="D1017" s="52"/>
      <c r="E1017" s="52"/>
      <c r="F1017" s="52"/>
      <c r="G1017" s="52"/>
      <c r="H1017" s="52"/>
      <c r="I1017" s="52"/>
      <c r="J1017" s="52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</row>
    <row r="1018" ht="15.75" customHeight="1">
      <c r="A1018" s="52"/>
      <c r="B1018" s="52"/>
      <c r="C1018" s="52"/>
      <c r="D1018" s="52"/>
      <c r="E1018" s="52"/>
      <c r="F1018" s="52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</row>
    <row r="1019" ht="15.75" customHeight="1">
      <c r="A1019" s="52"/>
      <c r="B1019" s="52"/>
      <c r="C1019" s="5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</row>
    <row r="1020" ht="15.75" customHeight="1">
      <c r="A1020" s="52"/>
      <c r="B1020" s="52"/>
      <c r="C1020" s="52"/>
      <c r="D1020" s="52"/>
      <c r="E1020" s="52"/>
      <c r="F1020" s="52"/>
      <c r="G1020" s="52"/>
      <c r="H1020" s="52"/>
      <c r="I1020" s="52"/>
      <c r="J1020" s="52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</row>
    <row r="1021" ht="15.75" customHeight="1">
      <c r="A1021" s="52"/>
      <c r="B1021" s="52"/>
      <c r="C1021" s="52"/>
      <c r="D1021" s="52"/>
      <c r="E1021" s="52"/>
      <c r="F1021" s="52"/>
      <c r="G1021" s="52"/>
      <c r="H1021" s="52"/>
      <c r="I1021" s="52"/>
      <c r="J1021" s="52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</row>
    <row r="1022" ht="15.75" customHeight="1">
      <c r="A1022" s="52"/>
      <c r="B1022" s="52"/>
      <c r="C1022" s="52"/>
      <c r="D1022" s="52"/>
      <c r="E1022" s="52"/>
      <c r="F1022" s="52"/>
      <c r="G1022" s="52"/>
      <c r="H1022" s="52"/>
      <c r="I1022" s="52"/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</row>
    <row r="1023" ht="15.75" customHeight="1">
      <c r="A1023" s="52"/>
      <c r="B1023" s="52"/>
      <c r="C1023" s="5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</row>
    <row r="1024" ht="15.75" customHeight="1">
      <c r="A1024" s="52"/>
      <c r="B1024" s="52"/>
      <c r="C1024" s="52"/>
      <c r="D1024" s="52"/>
      <c r="E1024" s="52"/>
      <c r="F1024" s="52"/>
      <c r="G1024" s="52"/>
      <c r="H1024" s="52"/>
      <c r="I1024" s="52"/>
      <c r="J1024" s="52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</row>
    <row r="1025" ht="15.75" customHeight="1">
      <c r="A1025" s="52"/>
      <c r="B1025" s="52"/>
      <c r="C1025" s="52"/>
      <c r="D1025" s="52"/>
      <c r="E1025" s="52"/>
      <c r="F1025" s="52"/>
      <c r="G1025" s="52"/>
      <c r="H1025" s="52"/>
      <c r="I1025" s="52"/>
      <c r="J1025" s="52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</row>
    <row r="1026" ht="15.75" customHeight="1">
      <c r="A1026" s="52"/>
      <c r="B1026" s="52"/>
      <c r="C1026" s="52"/>
      <c r="D1026" s="52"/>
      <c r="E1026" s="52"/>
      <c r="F1026" s="52"/>
      <c r="G1026" s="52"/>
      <c r="H1026" s="52"/>
      <c r="I1026" s="52"/>
      <c r="J1026" s="52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</row>
    <row r="1027" ht="15.75" customHeight="1">
      <c r="A1027" s="52"/>
      <c r="B1027" s="52"/>
      <c r="C1027" s="5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</row>
    <row r="1028" ht="15.75" customHeight="1">
      <c r="A1028" s="52"/>
      <c r="B1028" s="52"/>
      <c r="C1028" s="52"/>
      <c r="D1028" s="52"/>
      <c r="E1028" s="52"/>
      <c r="F1028" s="52"/>
      <c r="G1028" s="52"/>
      <c r="H1028" s="52"/>
      <c r="I1028" s="52"/>
      <c r="J1028" s="52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</row>
    <row r="1029" ht="15.75" customHeight="1">
      <c r="A1029" s="52"/>
      <c r="B1029" s="52"/>
      <c r="C1029" s="52"/>
      <c r="D1029" s="52"/>
      <c r="E1029" s="52"/>
      <c r="F1029" s="52"/>
      <c r="G1029" s="52"/>
      <c r="H1029" s="52"/>
      <c r="I1029" s="52"/>
      <c r="J1029" s="52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</row>
    <row r="1030" ht="15.75" customHeight="1">
      <c r="A1030" s="52"/>
      <c r="B1030" s="52"/>
      <c r="C1030" s="52"/>
      <c r="D1030" s="52"/>
      <c r="E1030" s="52"/>
      <c r="F1030" s="52"/>
      <c r="G1030" s="52"/>
      <c r="H1030" s="52"/>
      <c r="I1030" s="52"/>
      <c r="J1030" s="52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</row>
    <row r="1031" ht="15.75" customHeight="1">
      <c r="A1031" s="52"/>
      <c r="B1031" s="52"/>
      <c r="C1031" s="5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</row>
    <row r="1032" ht="15.75" customHeight="1">
      <c r="A1032" s="52"/>
      <c r="B1032" s="52"/>
      <c r="C1032" s="52"/>
      <c r="D1032" s="52"/>
      <c r="E1032" s="52"/>
      <c r="F1032" s="52"/>
      <c r="G1032" s="52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</row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3" width="10.5"/>
    <col customWidth="1" min="4" max="6" width="10.0"/>
    <col customWidth="1" min="7" max="7" width="10.5"/>
    <col customWidth="1" min="8" max="9" width="10.0"/>
    <col customWidth="1" min="10" max="10" width="11.63"/>
    <col customWidth="1" min="11" max="11" width="11.38"/>
    <col customWidth="1" min="12" max="12" width="11.5"/>
    <col customWidth="1" min="13" max="13" width="10.5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67</v>
      </c>
      <c r="B2" s="53"/>
      <c r="C2" s="54"/>
      <c r="D2" s="53">
        <v>10000.0</v>
      </c>
      <c r="E2" s="54"/>
      <c r="F2" s="54"/>
      <c r="G2" s="54"/>
      <c r="H2" s="54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/>
      <c r="B3" s="53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/>
      <c r="B4" s="53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/>
      <c r="B5" s="54"/>
      <c r="C5" s="54"/>
      <c r="D5" s="54"/>
      <c r="E5" s="54"/>
      <c r="F5" s="54"/>
      <c r="G5" s="54"/>
      <c r="H5" s="54"/>
      <c r="I5" s="53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/>
      <c r="B6" s="54"/>
      <c r="C6" s="53"/>
      <c r="D6" s="54"/>
      <c r="E6" s="54"/>
      <c r="F6" s="54"/>
      <c r="G6" s="54"/>
      <c r="H6" s="54"/>
      <c r="I6" s="53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/>
      <c r="B7" s="54"/>
      <c r="C7" s="53"/>
      <c r="D7" s="54"/>
      <c r="E7" s="54"/>
      <c r="F7" s="54"/>
      <c r="G7" s="54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3"/>
      <c r="B8" s="54"/>
      <c r="C8" s="53"/>
      <c r="D8" s="54"/>
      <c r="E8" s="54"/>
      <c r="F8" s="54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3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3"/>
      <c r="B10" s="54"/>
      <c r="C10" s="53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3"/>
      <c r="B11" s="54"/>
      <c r="C11" s="53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3"/>
      <c r="B12" s="54"/>
      <c r="C12" s="54"/>
      <c r="D12" s="54"/>
      <c r="E12" s="53"/>
      <c r="F12" s="54"/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3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3"/>
      <c r="B14" s="54"/>
      <c r="C14" s="54"/>
      <c r="D14" s="54"/>
      <c r="E14" s="54"/>
      <c r="F14" s="53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3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3"/>
      <c r="B16" s="54"/>
      <c r="C16" s="54"/>
      <c r="D16" s="54"/>
      <c r="E16" s="54"/>
      <c r="F16" s="54"/>
      <c r="G16" s="54"/>
      <c r="H16" s="53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3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3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3"/>
      <c r="B19" s="54"/>
      <c r="C19" s="54"/>
      <c r="D19" s="54"/>
      <c r="E19" s="54"/>
      <c r="F19" s="54"/>
      <c r="G19" s="54"/>
      <c r="H19" s="54"/>
      <c r="I19" s="53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3"/>
      <c r="B20" s="54"/>
      <c r="C20" s="54"/>
      <c r="D20" s="54"/>
      <c r="E20" s="54"/>
      <c r="F20" s="54"/>
      <c r="G20" s="54"/>
      <c r="H20" s="54"/>
      <c r="I20" s="53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3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3"/>
      <c r="B22" s="54"/>
      <c r="C22" s="54"/>
      <c r="D22" s="54"/>
      <c r="E22" s="54"/>
      <c r="F22" s="54"/>
      <c r="G22" s="54"/>
      <c r="H22" s="54"/>
      <c r="I22" s="54"/>
      <c r="J22" s="53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3"/>
      <c r="B23" s="54"/>
      <c r="C23" s="54"/>
      <c r="D23" s="54"/>
      <c r="E23" s="54"/>
      <c r="F23" s="54"/>
      <c r="G23" s="54"/>
      <c r="H23" s="54"/>
      <c r="I23" s="54"/>
      <c r="J23" s="53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3"/>
      <c r="B24" s="54"/>
      <c r="C24" s="54"/>
      <c r="D24" s="54"/>
      <c r="E24" s="54"/>
      <c r="F24" s="54"/>
      <c r="G24" s="54"/>
      <c r="H24" s="54"/>
      <c r="I24" s="54"/>
      <c r="J24" s="53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3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3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3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3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8"/>
      <c r="B29" s="54"/>
      <c r="C29" s="54"/>
      <c r="D29" s="54"/>
      <c r="E29" s="54"/>
      <c r="F29" s="54"/>
      <c r="G29" s="54"/>
      <c r="H29" s="54"/>
      <c r="I29" s="54"/>
      <c r="J29" s="58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8"/>
      <c r="B30" s="54"/>
      <c r="C30" s="54"/>
      <c r="D30" s="54"/>
      <c r="E30" s="54"/>
      <c r="F30" s="54"/>
      <c r="G30" s="54"/>
      <c r="H30" s="54"/>
      <c r="I30" s="54"/>
      <c r="J30" s="58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5" t="s">
        <v>54</v>
      </c>
      <c r="B121" s="55">
        <f t="shared" ref="B121:M121" si="1">+SUM(B2:B120)</f>
        <v>0</v>
      </c>
      <c r="C121" s="55">
        <f t="shared" si="1"/>
        <v>0</v>
      </c>
      <c r="D121" s="55">
        <f t="shared" si="1"/>
        <v>10000</v>
      </c>
      <c r="E121" s="55">
        <f t="shared" si="1"/>
        <v>0</v>
      </c>
      <c r="F121" s="55">
        <f t="shared" si="1"/>
        <v>0</v>
      </c>
      <c r="G121" s="55">
        <f t="shared" si="1"/>
        <v>0</v>
      </c>
      <c r="H121" s="55">
        <f t="shared" si="1"/>
        <v>0</v>
      </c>
      <c r="I121" s="55">
        <f t="shared" si="1"/>
        <v>0</v>
      </c>
      <c r="J121" s="55">
        <f t="shared" si="1"/>
        <v>0</v>
      </c>
      <c r="K121" s="55">
        <f t="shared" si="1"/>
        <v>0</v>
      </c>
      <c r="L121" s="55">
        <f t="shared" si="1"/>
        <v>0</v>
      </c>
      <c r="M121" s="55">
        <f t="shared" si="1"/>
        <v>0</v>
      </c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 ht="15.75" customHeight="1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  <row r="1002" ht="15.75" customHeight="1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</row>
    <row r="1003" ht="15.75" customHeight="1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</row>
    <row r="1004" ht="15.75" customHeight="1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</row>
    <row r="1005" ht="15.75" customHeight="1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</row>
    <row r="1006" ht="15.75" customHeight="1">
      <c r="A1006" s="52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</row>
    <row r="1007" ht="15.75" customHeight="1">
      <c r="A1007" s="52"/>
      <c r="B1007" s="52"/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</row>
    <row r="1008" ht="15.75" customHeight="1">
      <c r="A1008" s="52"/>
      <c r="B1008" s="52"/>
      <c r="C1008" s="52"/>
      <c r="D1008" s="52"/>
      <c r="E1008" s="52"/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</row>
    <row r="1009" ht="15.75" customHeight="1">
      <c r="A1009" s="52"/>
      <c r="B1009" s="52"/>
      <c r="C1009" s="52"/>
      <c r="D1009" s="52"/>
      <c r="E1009" s="52"/>
      <c r="F1009" s="52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</row>
    <row r="1010" ht="15.75" customHeight="1">
      <c r="A1010" s="52"/>
      <c r="B1010" s="52"/>
      <c r="C1010" s="52"/>
      <c r="D1010" s="52"/>
      <c r="E1010" s="52"/>
      <c r="F1010" s="52"/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</row>
    <row r="1011" ht="15.75" customHeight="1">
      <c r="A1011" s="52"/>
      <c r="B1011" s="52"/>
      <c r="C1011" s="52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</row>
    <row r="1012" ht="15.75" customHeight="1">
      <c r="A1012" s="52"/>
      <c r="B1012" s="52"/>
      <c r="C1012" s="52"/>
      <c r="D1012" s="52"/>
      <c r="E1012" s="52"/>
      <c r="F1012" s="52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</row>
    <row r="1013" ht="15.75" customHeight="1">
      <c r="A1013" s="52"/>
      <c r="B1013" s="52"/>
      <c r="C1013" s="52"/>
      <c r="D1013" s="52"/>
      <c r="E1013" s="52"/>
      <c r="F1013" s="52"/>
      <c r="G1013" s="52"/>
      <c r="H1013" s="52"/>
      <c r="I1013" s="52"/>
      <c r="J1013" s="52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</row>
    <row r="1014" ht="15.75" customHeight="1">
      <c r="A1014" s="52"/>
      <c r="B1014" s="52"/>
      <c r="C1014" s="52"/>
      <c r="D1014" s="52"/>
      <c r="E1014" s="52"/>
      <c r="F1014" s="52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</row>
    <row r="1015" ht="15.75" customHeight="1">
      <c r="A1015" s="52"/>
      <c r="B1015" s="52"/>
      <c r="C1015" s="5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</row>
    <row r="1016" ht="15.75" customHeight="1">
      <c r="A1016" s="52"/>
      <c r="B1016" s="52"/>
      <c r="C1016" s="52"/>
      <c r="D1016" s="52"/>
      <c r="E1016" s="52"/>
      <c r="F1016" s="52"/>
      <c r="G1016" s="52"/>
      <c r="H1016" s="52"/>
      <c r="I1016" s="52"/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</row>
    <row r="1017" ht="15.75" customHeight="1">
      <c r="A1017" s="52"/>
      <c r="B1017" s="52"/>
      <c r="C1017" s="52"/>
      <c r="D1017" s="52"/>
      <c r="E1017" s="52"/>
      <c r="F1017" s="52"/>
      <c r="G1017" s="52"/>
      <c r="H1017" s="52"/>
      <c r="I1017" s="52"/>
      <c r="J1017" s="52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</row>
    <row r="1018" ht="15.75" customHeight="1">
      <c r="A1018" s="52"/>
      <c r="B1018" s="52"/>
      <c r="C1018" s="52"/>
      <c r="D1018" s="52"/>
      <c r="E1018" s="52"/>
      <c r="F1018" s="52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</row>
    <row r="1019" ht="15.75" customHeight="1">
      <c r="A1019" s="52"/>
      <c r="B1019" s="52"/>
      <c r="C1019" s="5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</row>
    <row r="1020" ht="15.75" customHeight="1">
      <c r="A1020" s="52"/>
      <c r="B1020" s="52"/>
      <c r="C1020" s="52"/>
      <c r="D1020" s="52"/>
      <c r="E1020" s="52"/>
      <c r="F1020" s="52"/>
      <c r="G1020" s="52"/>
      <c r="H1020" s="52"/>
      <c r="I1020" s="52"/>
      <c r="J1020" s="52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</row>
    <row r="1021" ht="15.75" customHeight="1">
      <c r="A1021" s="52"/>
      <c r="B1021" s="52"/>
      <c r="C1021" s="52"/>
      <c r="D1021" s="52"/>
      <c r="E1021" s="52"/>
      <c r="F1021" s="52"/>
      <c r="G1021" s="52"/>
      <c r="H1021" s="52"/>
      <c r="I1021" s="52"/>
      <c r="J1021" s="52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</row>
    <row r="1022" ht="15.75" customHeight="1">
      <c r="A1022" s="52"/>
      <c r="B1022" s="52"/>
      <c r="C1022" s="52"/>
      <c r="D1022" s="52"/>
      <c r="E1022" s="52"/>
      <c r="F1022" s="52"/>
      <c r="G1022" s="52"/>
      <c r="H1022" s="52"/>
      <c r="I1022" s="52"/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</row>
    <row r="1023" ht="15.75" customHeight="1">
      <c r="A1023" s="52"/>
      <c r="B1023" s="52"/>
      <c r="C1023" s="5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</row>
    <row r="1024" ht="15.75" customHeight="1">
      <c r="A1024" s="52"/>
      <c r="B1024" s="52"/>
      <c r="C1024" s="52"/>
      <c r="D1024" s="52"/>
      <c r="E1024" s="52"/>
      <c r="F1024" s="52"/>
      <c r="G1024" s="52"/>
      <c r="H1024" s="52"/>
      <c r="I1024" s="52"/>
      <c r="J1024" s="52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</row>
    <row r="1025" ht="15.75" customHeight="1">
      <c r="A1025" s="52"/>
      <c r="B1025" s="52"/>
      <c r="C1025" s="52"/>
      <c r="D1025" s="52"/>
      <c r="E1025" s="52"/>
      <c r="F1025" s="52"/>
      <c r="G1025" s="52"/>
      <c r="H1025" s="52"/>
      <c r="I1025" s="52"/>
      <c r="J1025" s="52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</row>
    <row r="1026" ht="15.75" customHeight="1">
      <c r="A1026" s="52"/>
      <c r="B1026" s="52"/>
      <c r="C1026" s="52"/>
      <c r="D1026" s="52"/>
      <c r="E1026" s="52"/>
      <c r="F1026" s="52"/>
      <c r="G1026" s="52"/>
      <c r="H1026" s="52"/>
      <c r="I1026" s="52"/>
      <c r="J1026" s="52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</row>
    <row r="1027" ht="15.75" customHeight="1">
      <c r="A1027" s="52"/>
      <c r="B1027" s="52"/>
      <c r="C1027" s="5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</row>
    <row r="1028" ht="15.75" customHeight="1">
      <c r="A1028" s="52"/>
      <c r="B1028" s="52"/>
      <c r="C1028" s="52"/>
      <c r="D1028" s="52"/>
      <c r="E1028" s="52"/>
      <c r="F1028" s="52"/>
      <c r="G1028" s="52"/>
      <c r="H1028" s="52"/>
      <c r="I1028" s="52"/>
      <c r="J1028" s="52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</row>
    <row r="1029" ht="15.75" customHeight="1">
      <c r="A1029" s="52"/>
      <c r="B1029" s="52"/>
      <c r="C1029" s="52"/>
      <c r="D1029" s="52"/>
      <c r="E1029" s="52"/>
      <c r="F1029" s="52"/>
      <c r="G1029" s="52"/>
      <c r="H1029" s="52"/>
      <c r="I1029" s="52"/>
      <c r="J1029" s="52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</row>
    <row r="1030" ht="15.75" customHeight="1">
      <c r="A1030" s="52"/>
      <c r="B1030" s="52"/>
      <c r="C1030" s="52"/>
      <c r="D1030" s="52"/>
      <c r="E1030" s="52"/>
      <c r="F1030" s="52"/>
      <c r="G1030" s="52"/>
      <c r="H1030" s="52"/>
      <c r="I1030" s="52"/>
      <c r="J1030" s="52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</row>
    <row r="1031" ht="15.75" customHeight="1">
      <c r="A1031" s="52"/>
      <c r="B1031" s="52"/>
      <c r="C1031" s="5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</row>
    <row r="1032" ht="15.75" customHeight="1">
      <c r="A1032" s="52"/>
      <c r="B1032" s="52"/>
      <c r="C1032" s="52"/>
      <c r="D1032" s="52"/>
      <c r="E1032" s="52"/>
      <c r="F1032" s="52"/>
      <c r="G1032" s="52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</row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9" width="10.0"/>
    <col customWidth="1" min="10" max="10" width="11.63"/>
    <col customWidth="1" min="11" max="11" width="10.0"/>
    <col customWidth="1" min="12" max="12" width="11.5"/>
    <col customWidth="1" min="13" max="13" width="10.13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68</v>
      </c>
      <c r="B2" s="53">
        <v>16000.0</v>
      </c>
      <c r="C2" s="53">
        <v>20000.0</v>
      </c>
      <c r="D2" s="53">
        <v>20000.0</v>
      </c>
      <c r="E2" s="54"/>
      <c r="F2" s="54"/>
      <c r="G2" s="54"/>
      <c r="H2" s="54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 t="s">
        <v>69</v>
      </c>
      <c r="B3" s="54"/>
      <c r="C3" s="53"/>
      <c r="D3" s="53">
        <f>5000+3100+3100+450</f>
        <v>11650</v>
      </c>
      <c r="E3" s="54"/>
      <c r="F3" s="54"/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 t="s">
        <v>68</v>
      </c>
      <c r="B4" s="54"/>
      <c r="C4" s="53"/>
      <c r="D4" s="54"/>
      <c r="E4" s="53">
        <v>10000.0</v>
      </c>
      <c r="F4" s="54"/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 t="s">
        <v>70</v>
      </c>
      <c r="B5" s="53">
        <v>12700.0</v>
      </c>
      <c r="C5" s="53">
        <v>12700.0</v>
      </c>
      <c r="D5" s="53">
        <v>12700.0</v>
      </c>
      <c r="E5" s="53">
        <v>12700.0</v>
      </c>
      <c r="F5" s="53">
        <v>12700.0</v>
      </c>
      <c r="G5" s="53">
        <v>12700.0</v>
      </c>
      <c r="H5" s="54"/>
      <c r="I5" s="53">
        <v>13358.0</v>
      </c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 t="s">
        <v>68</v>
      </c>
      <c r="B6" s="54"/>
      <c r="C6" s="53"/>
      <c r="D6" s="53"/>
      <c r="E6" s="54"/>
      <c r="F6" s="54"/>
      <c r="G6" s="54"/>
      <c r="H6" s="54"/>
      <c r="I6" s="53">
        <v>20000.0</v>
      </c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 t="s">
        <v>71</v>
      </c>
      <c r="B7" s="54"/>
      <c r="C7" s="53"/>
      <c r="D7" s="53"/>
      <c r="E7" s="54"/>
      <c r="F7" s="54"/>
      <c r="G7" s="54"/>
      <c r="H7" s="54"/>
      <c r="I7" s="53">
        <v>10000.0</v>
      </c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3" t="s">
        <v>72</v>
      </c>
      <c r="B8" s="54"/>
      <c r="C8" s="53"/>
      <c r="D8" s="53"/>
      <c r="E8" s="54"/>
      <c r="F8" s="54"/>
      <c r="G8" s="54"/>
      <c r="H8" s="54"/>
      <c r="I8" s="53">
        <v>10000.0</v>
      </c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3" t="s">
        <v>73</v>
      </c>
      <c r="B9" s="54"/>
      <c r="C9" s="54"/>
      <c r="D9" s="53"/>
      <c r="E9" s="54"/>
      <c r="F9" s="54"/>
      <c r="G9" s="54"/>
      <c r="H9" s="54"/>
      <c r="I9" s="53">
        <v>10000.0</v>
      </c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3" t="s">
        <v>74</v>
      </c>
      <c r="B10" s="54"/>
      <c r="C10" s="54"/>
      <c r="D10" s="54"/>
      <c r="E10" s="54"/>
      <c r="F10" s="54"/>
      <c r="G10" s="54"/>
      <c r="H10" s="54"/>
      <c r="I10" s="54"/>
      <c r="J10" s="53">
        <v>10000.0</v>
      </c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3" t="s">
        <v>74</v>
      </c>
      <c r="B11" s="54"/>
      <c r="C11" s="54"/>
      <c r="D11" s="53"/>
      <c r="E11" s="53"/>
      <c r="F11" s="54"/>
      <c r="G11" s="54"/>
      <c r="H11" s="54"/>
      <c r="I11" s="54"/>
      <c r="J11" s="53">
        <v>40000.0</v>
      </c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3" t="s">
        <v>74</v>
      </c>
      <c r="B12" s="54"/>
      <c r="C12" s="54"/>
      <c r="D12" s="54"/>
      <c r="E12" s="53"/>
      <c r="F12" s="53"/>
      <c r="G12" s="54"/>
      <c r="H12" s="54"/>
      <c r="I12" s="54"/>
      <c r="J12" s="54"/>
      <c r="K12" s="53">
        <v>10000.0</v>
      </c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3" t="s">
        <v>74</v>
      </c>
      <c r="B13" s="54"/>
      <c r="C13" s="54"/>
      <c r="D13" s="54"/>
      <c r="E13" s="53"/>
      <c r="F13" s="53"/>
      <c r="G13" s="54"/>
      <c r="H13" s="54"/>
      <c r="I13" s="54"/>
      <c r="J13" s="54"/>
      <c r="K13" s="54"/>
      <c r="L13" s="53">
        <v>15000.0</v>
      </c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3"/>
      <c r="B14" s="54"/>
      <c r="C14" s="54"/>
      <c r="D14" s="54"/>
      <c r="E14" s="54"/>
      <c r="F14" s="53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3"/>
      <c r="B15" s="54"/>
      <c r="C15" s="54"/>
      <c r="D15" s="54"/>
      <c r="E15" s="54"/>
      <c r="F15" s="53"/>
      <c r="G15" s="53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3"/>
      <c r="B16" s="54"/>
      <c r="C16" s="54"/>
      <c r="D16" s="54"/>
      <c r="E16" s="53"/>
      <c r="F16" s="53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3"/>
      <c r="B17" s="54"/>
      <c r="C17" s="54"/>
      <c r="D17" s="54"/>
      <c r="E17" s="54"/>
      <c r="F17" s="54"/>
      <c r="G17" s="53"/>
      <c r="H17" s="53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3"/>
      <c r="B18" s="54"/>
      <c r="C18" s="54"/>
      <c r="D18" s="54"/>
      <c r="E18" s="54"/>
      <c r="F18" s="54"/>
      <c r="G18" s="53"/>
      <c r="H18" s="53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3"/>
      <c r="B19" s="54"/>
      <c r="C19" s="54"/>
      <c r="D19" s="54"/>
      <c r="E19" s="54"/>
      <c r="F19" s="54"/>
      <c r="G19" s="53"/>
      <c r="H19" s="53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3"/>
      <c r="B20" s="54"/>
      <c r="C20" s="54"/>
      <c r="D20" s="54"/>
      <c r="E20" s="54"/>
      <c r="F20" s="54"/>
      <c r="G20" s="53"/>
      <c r="H20" s="53"/>
      <c r="I20" s="53"/>
      <c r="J20" s="54"/>
      <c r="K20" s="53"/>
      <c r="L20" s="53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3"/>
      <c r="B21" s="54"/>
      <c r="C21" s="54"/>
      <c r="D21" s="54"/>
      <c r="E21" s="54"/>
      <c r="F21" s="54"/>
      <c r="G21" s="54"/>
      <c r="H21" s="53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3"/>
      <c r="B22" s="54"/>
      <c r="C22" s="54"/>
      <c r="D22" s="54"/>
      <c r="E22" s="54"/>
      <c r="F22" s="54"/>
      <c r="G22" s="54"/>
      <c r="H22" s="53"/>
      <c r="I22" s="54"/>
      <c r="J22" s="54"/>
      <c r="K22" s="54"/>
      <c r="L22" s="53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3"/>
      <c r="B23" s="54"/>
      <c r="C23" s="54"/>
      <c r="D23" s="54"/>
      <c r="E23" s="54"/>
      <c r="F23" s="54"/>
      <c r="G23" s="54"/>
      <c r="H23" s="53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3"/>
      <c r="B24" s="54"/>
      <c r="C24" s="54"/>
      <c r="D24" s="54"/>
      <c r="E24" s="54"/>
      <c r="F24" s="54"/>
      <c r="G24" s="54"/>
      <c r="H24" s="54"/>
      <c r="I24" s="53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3"/>
      <c r="B25" s="54"/>
      <c r="C25" s="54"/>
      <c r="D25" s="54"/>
      <c r="E25" s="54"/>
      <c r="F25" s="54"/>
      <c r="G25" s="54"/>
      <c r="H25" s="54"/>
      <c r="I25" s="53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3"/>
      <c r="B26" s="54"/>
      <c r="C26" s="54"/>
      <c r="D26" s="54"/>
      <c r="E26" s="54"/>
      <c r="F26" s="54"/>
      <c r="G26" s="54"/>
      <c r="H26" s="54"/>
      <c r="I26" s="53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3"/>
      <c r="B27" s="54"/>
      <c r="C27" s="54"/>
      <c r="D27" s="54"/>
      <c r="E27" s="54"/>
      <c r="F27" s="54"/>
      <c r="G27" s="54"/>
      <c r="H27" s="54"/>
      <c r="I27" s="53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3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3"/>
      <c r="B29" s="54"/>
      <c r="C29" s="54"/>
      <c r="D29" s="54"/>
      <c r="E29" s="54"/>
      <c r="F29" s="54"/>
      <c r="G29" s="54"/>
      <c r="H29" s="54"/>
      <c r="I29" s="54"/>
      <c r="J29" s="53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3"/>
      <c r="B30" s="54"/>
      <c r="C30" s="54"/>
      <c r="D30" s="54"/>
      <c r="E30" s="54"/>
      <c r="F30" s="54"/>
      <c r="G30" s="54"/>
      <c r="H30" s="54"/>
      <c r="I30" s="54"/>
      <c r="J30" s="53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3"/>
      <c r="B31" s="54"/>
      <c r="C31" s="54"/>
      <c r="D31" s="54"/>
      <c r="E31" s="54"/>
      <c r="F31" s="54"/>
      <c r="G31" s="54"/>
      <c r="H31" s="54"/>
      <c r="I31" s="54"/>
      <c r="J31" s="53"/>
      <c r="K31" s="53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3"/>
      <c r="B32" s="54"/>
      <c r="C32" s="54"/>
      <c r="D32" s="54"/>
      <c r="E32" s="54"/>
      <c r="F32" s="54"/>
      <c r="G32" s="54"/>
      <c r="H32" s="54"/>
      <c r="I32" s="54"/>
      <c r="J32" s="53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3"/>
      <c r="B33" s="54"/>
      <c r="C33" s="54"/>
      <c r="D33" s="54"/>
      <c r="E33" s="54"/>
      <c r="F33" s="54"/>
      <c r="G33" s="54"/>
      <c r="H33" s="54"/>
      <c r="I33" s="54"/>
      <c r="J33" s="54"/>
      <c r="K33" s="53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3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3"/>
      <c r="B35" s="54"/>
      <c r="C35" s="54"/>
      <c r="D35" s="54"/>
      <c r="E35" s="54"/>
      <c r="F35" s="54"/>
      <c r="G35" s="54"/>
      <c r="H35" s="54"/>
      <c r="I35" s="54"/>
      <c r="J35" s="54"/>
      <c r="K35" s="53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3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3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3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3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3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3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3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3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3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3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3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3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5" t="s">
        <v>54</v>
      </c>
      <c r="B121" s="55">
        <f t="shared" ref="B121:M121" si="1">+SUM(B2:B120)</f>
        <v>28700</v>
      </c>
      <c r="C121" s="55">
        <f t="shared" si="1"/>
        <v>32700</v>
      </c>
      <c r="D121" s="55">
        <f t="shared" si="1"/>
        <v>44350</v>
      </c>
      <c r="E121" s="55">
        <f t="shared" si="1"/>
        <v>22700</v>
      </c>
      <c r="F121" s="55">
        <f t="shared" si="1"/>
        <v>12700</v>
      </c>
      <c r="G121" s="55">
        <f t="shared" si="1"/>
        <v>12700</v>
      </c>
      <c r="H121" s="55">
        <f t="shared" si="1"/>
        <v>0</v>
      </c>
      <c r="I121" s="55">
        <f t="shared" si="1"/>
        <v>63358</v>
      </c>
      <c r="J121" s="55">
        <f t="shared" si="1"/>
        <v>50000</v>
      </c>
      <c r="K121" s="55">
        <f t="shared" si="1"/>
        <v>10000</v>
      </c>
      <c r="L121" s="55">
        <f t="shared" si="1"/>
        <v>15000</v>
      </c>
      <c r="M121" s="55">
        <f t="shared" si="1"/>
        <v>0</v>
      </c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 ht="15.75" customHeight="1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  <row r="1002" ht="15.75" customHeight="1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</row>
    <row r="1003" ht="15.75" customHeight="1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</row>
    <row r="1004" ht="15.75" customHeight="1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</row>
    <row r="1005" ht="15.75" customHeight="1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</row>
    <row r="1006" ht="15.75" customHeight="1">
      <c r="A1006" s="52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</row>
    <row r="1007" ht="15.75" customHeight="1">
      <c r="A1007" s="52"/>
      <c r="B1007" s="52"/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</row>
    <row r="1008" ht="15.75" customHeight="1">
      <c r="A1008" s="52"/>
      <c r="B1008" s="52"/>
      <c r="C1008" s="52"/>
      <c r="D1008" s="52"/>
      <c r="E1008" s="52"/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</row>
    <row r="1009" ht="15.75" customHeight="1">
      <c r="A1009" s="52"/>
      <c r="B1009" s="52"/>
      <c r="C1009" s="52"/>
      <c r="D1009" s="52"/>
      <c r="E1009" s="52"/>
      <c r="F1009" s="52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</row>
    <row r="1010" ht="15.75" customHeight="1">
      <c r="A1010" s="52"/>
      <c r="B1010" s="52"/>
      <c r="C1010" s="52"/>
      <c r="D1010" s="52"/>
      <c r="E1010" s="52"/>
      <c r="F1010" s="52"/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</row>
    <row r="1011" ht="15.75" customHeight="1">
      <c r="A1011" s="52"/>
      <c r="B1011" s="52"/>
      <c r="C1011" s="52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</row>
    <row r="1012" ht="15.75" customHeight="1">
      <c r="A1012" s="52"/>
      <c r="B1012" s="52"/>
      <c r="C1012" s="52"/>
      <c r="D1012" s="52"/>
      <c r="E1012" s="52"/>
      <c r="F1012" s="52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</row>
    <row r="1013" ht="15.75" customHeight="1">
      <c r="A1013" s="52"/>
      <c r="B1013" s="52"/>
      <c r="C1013" s="52"/>
      <c r="D1013" s="52"/>
      <c r="E1013" s="52"/>
      <c r="F1013" s="52"/>
      <c r="G1013" s="52"/>
      <c r="H1013" s="52"/>
      <c r="I1013" s="52"/>
      <c r="J1013" s="52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</row>
    <row r="1014" ht="15.75" customHeight="1">
      <c r="A1014" s="52"/>
      <c r="B1014" s="52"/>
      <c r="C1014" s="52"/>
      <c r="D1014" s="52"/>
      <c r="E1014" s="52"/>
      <c r="F1014" s="52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</row>
    <row r="1015" ht="15.75" customHeight="1">
      <c r="A1015" s="52"/>
      <c r="B1015" s="52"/>
      <c r="C1015" s="5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</row>
    <row r="1016" ht="15.75" customHeight="1">
      <c r="A1016" s="52"/>
      <c r="B1016" s="52"/>
      <c r="C1016" s="52"/>
      <c r="D1016" s="52"/>
      <c r="E1016" s="52"/>
      <c r="F1016" s="52"/>
      <c r="G1016" s="52"/>
      <c r="H1016" s="52"/>
      <c r="I1016" s="52"/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</row>
    <row r="1017" ht="15.75" customHeight="1">
      <c r="A1017" s="52"/>
      <c r="B1017" s="52"/>
      <c r="C1017" s="52"/>
      <c r="D1017" s="52"/>
      <c r="E1017" s="52"/>
      <c r="F1017" s="52"/>
      <c r="G1017" s="52"/>
      <c r="H1017" s="52"/>
      <c r="I1017" s="52"/>
      <c r="J1017" s="52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</row>
    <row r="1018" ht="15.75" customHeight="1">
      <c r="A1018" s="52"/>
      <c r="B1018" s="52"/>
      <c r="C1018" s="52"/>
      <c r="D1018" s="52"/>
      <c r="E1018" s="52"/>
      <c r="F1018" s="52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</row>
    <row r="1019" ht="15.75" customHeight="1">
      <c r="A1019" s="52"/>
      <c r="B1019" s="52"/>
      <c r="C1019" s="5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</row>
    <row r="1020" ht="15.75" customHeight="1">
      <c r="A1020" s="52"/>
      <c r="B1020" s="52"/>
      <c r="C1020" s="52"/>
      <c r="D1020" s="52"/>
      <c r="E1020" s="52"/>
      <c r="F1020" s="52"/>
      <c r="G1020" s="52"/>
      <c r="H1020" s="52"/>
      <c r="I1020" s="52"/>
      <c r="J1020" s="52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</row>
    <row r="1021" ht="15.75" customHeight="1">
      <c r="A1021" s="52"/>
      <c r="B1021" s="52"/>
      <c r="C1021" s="52"/>
      <c r="D1021" s="52"/>
      <c r="E1021" s="52"/>
      <c r="F1021" s="52"/>
      <c r="G1021" s="52"/>
      <c r="H1021" s="52"/>
      <c r="I1021" s="52"/>
      <c r="J1021" s="52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</row>
    <row r="1022" ht="15.75" customHeight="1">
      <c r="A1022" s="52"/>
      <c r="B1022" s="52"/>
      <c r="C1022" s="52"/>
      <c r="D1022" s="52"/>
      <c r="E1022" s="52"/>
      <c r="F1022" s="52"/>
      <c r="G1022" s="52"/>
      <c r="H1022" s="52"/>
      <c r="I1022" s="52"/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</row>
    <row r="1023" ht="15.75" customHeight="1">
      <c r="A1023" s="52"/>
      <c r="B1023" s="52"/>
      <c r="C1023" s="5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</row>
    <row r="1024" ht="15.75" customHeight="1">
      <c r="A1024" s="52"/>
      <c r="B1024" s="52"/>
      <c r="C1024" s="52"/>
      <c r="D1024" s="52"/>
      <c r="E1024" s="52"/>
      <c r="F1024" s="52"/>
      <c r="G1024" s="52"/>
      <c r="H1024" s="52"/>
      <c r="I1024" s="52"/>
      <c r="J1024" s="52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</row>
    <row r="1025" ht="15.75" customHeight="1">
      <c r="A1025" s="52"/>
      <c r="B1025" s="52"/>
      <c r="C1025" s="52"/>
      <c r="D1025" s="52"/>
      <c r="E1025" s="52"/>
      <c r="F1025" s="52"/>
      <c r="G1025" s="52"/>
      <c r="H1025" s="52"/>
      <c r="I1025" s="52"/>
      <c r="J1025" s="52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</row>
    <row r="1026" ht="15.75" customHeight="1">
      <c r="A1026" s="52"/>
      <c r="B1026" s="52"/>
      <c r="C1026" s="52"/>
      <c r="D1026" s="52"/>
      <c r="E1026" s="52"/>
      <c r="F1026" s="52"/>
      <c r="G1026" s="52"/>
      <c r="H1026" s="52"/>
      <c r="I1026" s="52"/>
      <c r="J1026" s="52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</row>
    <row r="1027" ht="15.75" customHeight="1">
      <c r="A1027" s="52"/>
      <c r="B1027" s="52"/>
      <c r="C1027" s="5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</row>
    <row r="1028" ht="15.75" customHeight="1">
      <c r="A1028" s="52"/>
      <c r="B1028" s="52"/>
      <c r="C1028" s="52"/>
      <c r="D1028" s="52"/>
      <c r="E1028" s="52"/>
      <c r="F1028" s="52"/>
      <c r="G1028" s="52"/>
      <c r="H1028" s="52"/>
      <c r="I1028" s="52"/>
      <c r="J1028" s="52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</row>
    <row r="1029" ht="15.75" customHeight="1">
      <c r="A1029" s="52"/>
      <c r="B1029" s="52"/>
      <c r="C1029" s="52"/>
      <c r="D1029" s="52"/>
      <c r="E1029" s="52"/>
      <c r="F1029" s="52"/>
      <c r="G1029" s="52"/>
      <c r="H1029" s="52"/>
      <c r="I1029" s="52"/>
      <c r="J1029" s="52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</row>
    <row r="1030" ht="15.75" customHeight="1">
      <c r="A1030" s="52"/>
      <c r="B1030" s="52"/>
      <c r="C1030" s="52"/>
      <c r="D1030" s="52"/>
      <c r="E1030" s="52"/>
      <c r="F1030" s="52"/>
      <c r="G1030" s="52"/>
      <c r="H1030" s="52"/>
      <c r="I1030" s="52"/>
      <c r="J1030" s="52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</row>
    <row r="1031" ht="15.75" customHeight="1">
      <c r="A1031" s="52"/>
      <c r="B1031" s="52"/>
      <c r="C1031" s="5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</row>
    <row r="1032" ht="15.75" customHeight="1">
      <c r="A1032" s="52"/>
      <c r="B1032" s="52"/>
      <c r="C1032" s="52"/>
      <c r="D1032" s="52"/>
      <c r="E1032" s="52"/>
      <c r="F1032" s="52"/>
      <c r="G1032" s="52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3" width="10.5"/>
    <col customWidth="1" min="4" max="6" width="10.0"/>
    <col customWidth="1" min="7" max="7" width="10.5"/>
    <col customWidth="1" min="8" max="9" width="10.0"/>
    <col customWidth="1" min="10" max="10" width="11.63"/>
    <col customWidth="1" min="11" max="11" width="11.38"/>
    <col customWidth="1" min="12" max="12" width="11.5"/>
    <col customWidth="1" min="13" max="13" width="10.5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75</v>
      </c>
      <c r="B2" s="54"/>
      <c r="C2" s="53"/>
      <c r="D2" s="54"/>
      <c r="E2" s="53">
        <v>22518.0</v>
      </c>
      <c r="F2" s="53">
        <v>32208.81</v>
      </c>
      <c r="G2" s="53">
        <v>33242.0</v>
      </c>
      <c r="H2" s="54"/>
      <c r="I2" s="53">
        <v>78125.0</v>
      </c>
      <c r="J2" s="54"/>
      <c r="K2" s="53">
        <v>70000.0</v>
      </c>
      <c r="L2" s="53">
        <v>70000.0</v>
      </c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 t="s">
        <v>76</v>
      </c>
      <c r="B3" s="54"/>
      <c r="C3" s="53"/>
      <c r="D3" s="54"/>
      <c r="E3" s="53">
        <v>11000.0</v>
      </c>
      <c r="F3" s="53">
        <v>12331.67</v>
      </c>
      <c r="G3" s="53">
        <v>6823.0</v>
      </c>
      <c r="H3" s="54"/>
      <c r="I3" s="53">
        <v>12813.0</v>
      </c>
      <c r="J3" s="53">
        <v>11280.0</v>
      </c>
      <c r="K3" s="53">
        <v>20000.0</v>
      </c>
      <c r="L3" s="53">
        <v>20000.0</v>
      </c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 t="s">
        <v>77</v>
      </c>
      <c r="B4" s="54"/>
      <c r="C4" s="53"/>
      <c r="D4" s="54"/>
      <c r="E4" s="53">
        <v>0.0</v>
      </c>
      <c r="F4" s="54"/>
      <c r="G4" s="54"/>
      <c r="H4" s="54"/>
      <c r="I4" s="53">
        <v>20846.0</v>
      </c>
      <c r="J4" s="54"/>
      <c r="K4" s="53">
        <v>25000.0</v>
      </c>
      <c r="L4" s="53">
        <v>25000.0</v>
      </c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 t="s">
        <v>78</v>
      </c>
      <c r="B5" s="53"/>
      <c r="C5" s="53"/>
      <c r="D5" s="54"/>
      <c r="E5" s="53">
        <v>30992.0</v>
      </c>
      <c r="F5" s="53">
        <v>31292.0</v>
      </c>
      <c r="G5" s="53">
        <v>31605.0</v>
      </c>
      <c r="H5" s="54"/>
      <c r="I5" s="53">
        <v>32219.0</v>
      </c>
      <c r="J5" s="54"/>
      <c r="K5" s="53">
        <v>36000.0</v>
      </c>
      <c r="L5" s="53">
        <v>36000.0</v>
      </c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/>
      <c r="B6" s="54"/>
      <c r="C6" s="54"/>
      <c r="D6" s="54"/>
      <c r="E6" s="53" t="s">
        <v>79</v>
      </c>
      <c r="F6" s="53"/>
      <c r="G6" s="54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8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8"/>
      <c r="B29" s="54"/>
      <c r="C29" s="54"/>
      <c r="D29" s="54"/>
      <c r="E29" s="54"/>
      <c r="F29" s="54"/>
      <c r="G29" s="54"/>
      <c r="H29" s="54"/>
      <c r="I29" s="54"/>
      <c r="J29" s="58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8"/>
      <c r="B30" s="54"/>
      <c r="C30" s="54"/>
      <c r="D30" s="54"/>
      <c r="E30" s="54"/>
      <c r="F30" s="54"/>
      <c r="G30" s="54"/>
      <c r="H30" s="54"/>
      <c r="I30" s="54"/>
      <c r="J30" s="58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5" t="s">
        <v>54</v>
      </c>
      <c r="B121" s="55">
        <f t="shared" ref="B121:M121" si="1">+SUM(B2:B120)</f>
        <v>0</v>
      </c>
      <c r="C121" s="55">
        <f t="shared" si="1"/>
        <v>0</v>
      </c>
      <c r="D121" s="55">
        <f t="shared" si="1"/>
        <v>0</v>
      </c>
      <c r="E121" s="55">
        <f t="shared" si="1"/>
        <v>64510</v>
      </c>
      <c r="F121" s="55">
        <f t="shared" si="1"/>
        <v>75832.48</v>
      </c>
      <c r="G121" s="55">
        <f t="shared" si="1"/>
        <v>71670</v>
      </c>
      <c r="H121" s="55">
        <f t="shared" si="1"/>
        <v>0</v>
      </c>
      <c r="I121" s="55">
        <f t="shared" si="1"/>
        <v>144003</v>
      </c>
      <c r="J121" s="55">
        <f t="shared" si="1"/>
        <v>11280</v>
      </c>
      <c r="K121" s="55">
        <f t="shared" si="1"/>
        <v>151000</v>
      </c>
      <c r="L121" s="55">
        <f t="shared" si="1"/>
        <v>151000</v>
      </c>
      <c r="M121" s="55">
        <f t="shared" si="1"/>
        <v>0</v>
      </c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 ht="15.75" customHeight="1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  <row r="1002" ht="15.75" customHeight="1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</row>
    <row r="1003" ht="15.75" customHeight="1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</row>
    <row r="1004" ht="15.75" customHeight="1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</row>
    <row r="1005" ht="15.75" customHeight="1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</row>
    <row r="1006" ht="15.75" customHeight="1">
      <c r="A1006" s="52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</row>
    <row r="1007" ht="15.75" customHeight="1">
      <c r="A1007" s="52"/>
      <c r="B1007" s="52"/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</row>
    <row r="1008" ht="15.75" customHeight="1">
      <c r="A1008" s="52"/>
      <c r="B1008" s="52"/>
      <c r="C1008" s="52"/>
      <c r="D1008" s="52"/>
      <c r="E1008" s="52"/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</row>
    <row r="1009" ht="15.75" customHeight="1">
      <c r="A1009" s="52"/>
      <c r="B1009" s="52"/>
      <c r="C1009" s="52"/>
      <c r="D1009" s="52"/>
      <c r="E1009" s="52"/>
      <c r="F1009" s="52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</row>
    <row r="1010" ht="15.75" customHeight="1">
      <c r="A1010" s="52"/>
      <c r="B1010" s="52"/>
      <c r="C1010" s="52"/>
      <c r="D1010" s="52"/>
      <c r="E1010" s="52"/>
      <c r="F1010" s="52"/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</row>
    <row r="1011" ht="15.75" customHeight="1">
      <c r="A1011" s="52"/>
      <c r="B1011" s="52"/>
      <c r="C1011" s="52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</row>
    <row r="1012" ht="15.75" customHeight="1">
      <c r="A1012" s="52"/>
      <c r="B1012" s="52"/>
      <c r="C1012" s="52"/>
      <c r="D1012" s="52"/>
      <c r="E1012" s="52"/>
      <c r="F1012" s="52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</row>
    <row r="1013" ht="15.75" customHeight="1">
      <c r="A1013" s="52"/>
      <c r="B1013" s="52"/>
      <c r="C1013" s="52"/>
      <c r="D1013" s="52"/>
      <c r="E1013" s="52"/>
      <c r="F1013" s="52"/>
      <c r="G1013" s="52"/>
      <c r="H1013" s="52"/>
      <c r="I1013" s="52"/>
      <c r="J1013" s="52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</row>
    <row r="1014" ht="15.75" customHeight="1">
      <c r="A1014" s="52"/>
      <c r="B1014" s="52"/>
      <c r="C1014" s="52"/>
      <c r="D1014" s="52"/>
      <c r="E1014" s="52"/>
      <c r="F1014" s="52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</row>
    <row r="1015" ht="15.75" customHeight="1">
      <c r="A1015" s="52"/>
      <c r="B1015" s="52"/>
      <c r="C1015" s="5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</row>
    <row r="1016" ht="15.75" customHeight="1">
      <c r="A1016" s="52"/>
      <c r="B1016" s="52"/>
      <c r="C1016" s="52"/>
      <c r="D1016" s="52"/>
      <c r="E1016" s="52"/>
      <c r="F1016" s="52"/>
      <c r="G1016" s="52"/>
      <c r="H1016" s="52"/>
      <c r="I1016" s="52"/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</row>
    <row r="1017" ht="15.75" customHeight="1">
      <c r="A1017" s="52"/>
      <c r="B1017" s="52"/>
      <c r="C1017" s="52"/>
      <c r="D1017" s="52"/>
      <c r="E1017" s="52"/>
      <c r="F1017" s="52"/>
      <c r="G1017" s="52"/>
      <c r="H1017" s="52"/>
      <c r="I1017" s="52"/>
      <c r="J1017" s="52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</row>
    <row r="1018" ht="15.75" customHeight="1">
      <c r="A1018" s="52"/>
      <c r="B1018" s="52"/>
      <c r="C1018" s="52"/>
      <c r="D1018" s="52"/>
      <c r="E1018" s="52"/>
      <c r="F1018" s="52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</row>
    <row r="1019" ht="15.75" customHeight="1">
      <c r="A1019" s="52"/>
      <c r="B1019" s="52"/>
      <c r="C1019" s="5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</row>
    <row r="1020" ht="15.75" customHeight="1">
      <c r="A1020" s="52"/>
      <c r="B1020" s="52"/>
      <c r="C1020" s="52"/>
      <c r="D1020" s="52"/>
      <c r="E1020" s="52"/>
      <c r="F1020" s="52"/>
      <c r="G1020" s="52"/>
      <c r="H1020" s="52"/>
      <c r="I1020" s="52"/>
      <c r="J1020" s="52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</row>
    <row r="1021" ht="15.75" customHeight="1">
      <c r="A1021" s="52"/>
      <c r="B1021" s="52"/>
      <c r="C1021" s="52"/>
      <c r="D1021" s="52"/>
      <c r="E1021" s="52"/>
      <c r="F1021" s="52"/>
      <c r="G1021" s="52"/>
      <c r="H1021" s="52"/>
      <c r="I1021" s="52"/>
      <c r="J1021" s="52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</row>
    <row r="1022" ht="15.75" customHeight="1">
      <c r="A1022" s="52"/>
      <c r="B1022" s="52"/>
      <c r="C1022" s="52"/>
      <c r="D1022" s="52"/>
      <c r="E1022" s="52"/>
      <c r="F1022" s="52"/>
      <c r="G1022" s="52"/>
      <c r="H1022" s="52"/>
      <c r="I1022" s="52"/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</row>
    <row r="1023" ht="15.75" customHeight="1">
      <c r="A1023" s="52"/>
      <c r="B1023" s="52"/>
      <c r="C1023" s="5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</row>
    <row r="1024" ht="15.75" customHeight="1">
      <c r="A1024" s="52"/>
      <c r="B1024" s="52"/>
      <c r="C1024" s="52"/>
      <c r="D1024" s="52"/>
      <c r="E1024" s="52"/>
      <c r="F1024" s="52"/>
      <c r="G1024" s="52"/>
      <c r="H1024" s="52"/>
      <c r="I1024" s="52"/>
      <c r="J1024" s="52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</row>
    <row r="1025" ht="15.75" customHeight="1">
      <c r="A1025" s="52"/>
      <c r="B1025" s="52"/>
      <c r="C1025" s="52"/>
      <c r="D1025" s="52"/>
      <c r="E1025" s="52"/>
      <c r="F1025" s="52"/>
      <c r="G1025" s="52"/>
      <c r="H1025" s="52"/>
      <c r="I1025" s="52"/>
      <c r="J1025" s="52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</row>
    <row r="1026" ht="15.75" customHeight="1">
      <c r="A1026" s="52"/>
      <c r="B1026" s="52"/>
      <c r="C1026" s="52"/>
      <c r="D1026" s="52"/>
      <c r="E1026" s="52"/>
      <c r="F1026" s="52"/>
      <c r="G1026" s="52"/>
      <c r="H1026" s="52"/>
      <c r="I1026" s="52"/>
      <c r="J1026" s="52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</row>
    <row r="1027" ht="15.75" customHeight="1">
      <c r="A1027" s="52"/>
      <c r="B1027" s="52"/>
      <c r="C1027" s="5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</row>
    <row r="1028" ht="15.75" customHeight="1">
      <c r="A1028" s="52"/>
      <c r="B1028" s="52"/>
      <c r="C1028" s="52"/>
      <c r="D1028" s="52"/>
      <c r="E1028" s="52"/>
      <c r="F1028" s="52"/>
      <c r="G1028" s="52"/>
      <c r="H1028" s="52"/>
      <c r="I1028" s="52"/>
      <c r="J1028" s="52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</row>
    <row r="1029" ht="15.75" customHeight="1">
      <c r="A1029" s="52"/>
      <c r="B1029" s="52"/>
      <c r="C1029" s="52"/>
      <c r="D1029" s="52"/>
      <c r="E1029" s="52"/>
      <c r="F1029" s="52"/>
      <c r="G1029" s="52"/>
      <c r="H1029" s="52"/>
      <c r="I1029" s="52"/>
      <c r="J1029" s="52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</row>
    <row r="1030" ht="15.75" customHeight="1">
      <c r="A1030" s="52"/>
      <c r="B1030" s="52"/>
      <c r="C1030" s="52"/>
      <c r="D1030" s="52"/>
      <c r="E1030" s="52"/>
      <c r="F1030" s="52"/>
      <c r="G1030" s="52"/>
      <c r="H1030" s="52"/>
      <c r="I1030" s="52"/>
      <c r="J1030" s="52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</row>
    <row r="1031" ht="15.75" customHeight="1">
      <c r="A1031" s="52"/>
      <c r="B1031" s="52"/>
      <c r="C1031" s="5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</row>
    <row r="1032" ht="15.75" customHeight="1">
      <c r="A1032" s="52"/>
      <c r="B1032" s="52"/>
      <c r="C1032" s="52"/>
      <c r="D1032" s="52"/>
      <c r="E1032" s="52"/>
      <c r="F1032" s="52"/>
      <c r="G1032" s="52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</row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3" width="10.5"/>
    <col customWidth="1" min="4" max="6" width="10.0"/>
    <col customWidth="1" min="7" max="7" width="10.5"/>
    <col customWidth="1" min="8" max="9" width="10.0"/>
    <col customWidth="1" min="10" max="10" width="11.63"/>
    <col customWidth="1" min="11" max="11" width="11.38"/>
    <col customWidth="1" min="12" max="12" width="11.5"/>
    <col customWidth="1" min="13" max="13" width="10.5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/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/>
      <c r="B3" s="53"/>
      <c r="C3" s="53"/>
      <c r="D3" s="54"/>
      <c r="E3" s="54"/>
      <c r="F3" s="54"/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/>
      <c r="B4" s="54"/>
      <c r="C4" s="53"/>
      <c r="D4" s="54"/>
      <c r="E4" s="54"/>
      <c r="F4" s="54"/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8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8"/>
      <c r="B29" s="54"/>
      <c r="C29" s="54"/>
      <c r="D29" s="54"/>
      <c r="E29" s="54"/>
      <c r="F29" s="54"/>
      <c r="G29" s="54"/>
      <c r="H29" s="54"/>
      <c r="I29" s="54"/>
      <c r="J29" s="58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8"/>
      <c r="B30" s="54"/>
      <c r="C30" s="54"/>
      <c r="D30" s="54"/>
      <c r="E30" s="54"/>
      <c r="F30" s="54"/>
      <c r="G30" s="54"/>
      <c r="H30" s="54"/>
      <c r="I30" s="54"/>
      <c r="J30" s="58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5" t="s">
        <v>54</v>
      </c>
      <c r="B121" s="55">
        <f t="shared" ref="B121:M121" si="1">+SUM(B2:B120)</f>
        <v>0</v>
      </c>
      <c r="C121" s="55">
        <f t="shared" si="1"/>
        <v>0</v>
      </c>
      <c r="D121" s="55">
        <f t="shared" si="1"/>
        <v>0</v>
      </c>
      <c r="E121" s="55">
        <f t="shared" si="1"/>
        <v>0</v>
      </c>
      <c r="F121" s="55">
        <f t="shared" si="1"/>
        <v>0</v>
      </c>
      <c r="G121" s="55">
        <f t="shared" si="1"/>
        <v>0</v>
      </c>
      <c r="H121" s="55">
        <f t="shared" si="1"/>
        <v>0</v>
      </c>
      <c r="I121" s="55">
        <f t="shared" si="1"/>
        <v>0</v>
      </c>
      <c r="J121" s="55">
        <f t="shared" si="1"/>
        <v>0</v>
      </c>
      <c r="K121" s="55">
        <f t="shared" si="1"/>
        <v>0</v>
      </c>
      <c r="L121" s="55">
        <f t="shared" si="1"/>
        <v>0</v>
      </c>
      <c r="M121" s="55">
        <f t="shared" si="1"/>
        <v>0</v>
      </c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 ht="15.75" customHeight="1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  <row r="1002" ht="15.75" customHeight="1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</row>
    <row r="1003" ht="15.75" customHeight="1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</row>
    <row r="1004" ht="15.75" customHeight="1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</row>
    <row r="1005" ht="15.75" customHeight="1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</row>
    <row r="1006" ht="15.75" customHeight="1">
      <c r="A1006" s="52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</row>
    <row r="1007" ht="15.75" customHeight="1">
      <c r="A1007" s="52"/>
      <c r="B1007" s="52"/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</row>
    <row r="1008" ht="15.75" customHeight="1">
      <c r="A1008" s="52"/>
      <c r="B1008" s="52"/>
      <c r="C1008" s="52"/>
      <c r="D1008" s="52"/>
      <c r="E1008" s="52"/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</row>
    <row r="1009" ht="15.75" customHeight="1">
      <c r="A1009" s="52"/>
      <c r="B1009" s="52"/>
      <c r="C1009" s="52"/>
      <c r="D1009" s="52"/>
      <c r="E1009" s="52"/>
      <c r="F1009" s="52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</row>
    <row r="1010" ht="15.75" customHeight="1">
      <c r="A1010" s="52"/>
      <c r="B1010" s="52"/>
      <c r="C1010" s="52"/>
      <c r="D1010" s="52"/>
      <c r="E1010" s="52"/>
      <c r="F1010" s="52"/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</row>
    <row r="1011" ht="15.75" customHeight="1">
      <c r="A1011" s="52"/>
      <c r="B1011" s="52"/>
      <c r="C1011" s="52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</row>
    <row r="1012" ht="15.75" customHeight="1">
      <c r="A1012" s="52"/>
      <c r="B1012" s="52"/>
      <c r="C1012" s="52"/>
      <c r="D1012" s="52"/>
      <c r="E1012" s="52"/>
      <c r="F1012" s="52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</row>
    <row r="1013" ht="15.75" customHeight="1">
      <c r="A1013" s="52"/>
      <c r="B1013" s="52"/>
      <c r="C1013" s="52"/>
      <c r="D1013" s="52"/>
      <c r="E1013" s="52"/>
      <c r="F1013" s="52"/>
      <c r="G1013" s="52"/>
      <c r="H1013" s="52"/>
      <c r="I1013" s="52"/>
      <c r="J1013" s="52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</row>
    <row r="1014" ht="15.75" customHeight="1">
      <c r="A1014" s="52"/>
      <c r="B1014" s="52"/>
      <c r="C1014" s="52"/>
      <c r="D1014" s="52"/>
      <c r="E1014" s="52"/>
      <c r="F1014" s="52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</row>
    <row r="1015" ht="15.75" customHeight="1">
      <c r="A1015" s="52"/>
      <c r="B1015" s="52"/>
      <c r="C1015" s="5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</row>
    <row r="1016" ht="15.75" customHeight="1">
      <c r="A1016" s="52"/>
      <c r="B1016" s="52"/>
      <c r="C1016" s="52"/>
      <c r="D1016" s="52"/>
      <c r="E1016" s="52"/>
      <c r="F1016" s="52"/>
      <c r="G1016" s="52"/>
      <c r="H1016" s="52"/>
      <c r="I1016" s="52"/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</row>
    <row r="1017" ht="15.75" customHeight="1">
      <c r="A1017" s="52"/>
      <c r="B1017" s="52"/>
      <c r="C1017" s="52"/>
      <c r="D1017" s="52"/>
      <c r="E1017" s="52"/>
      <c r="F1017" s="52"/>
      <c r="G1017" s="52"/>
      <c r="H1017" s="52"/>
      <c r="I1017" s="52"/>
      <c r="J1017" s="52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</row>
    <row r="1018" ht="15.75" customHeight="1">
      <c r="A1018" s="52"/>
      <c r="B1018" s="52"/>
      <c r="C1018" s="52"/>
      <c r="D1018" s="52"/>
      <c r="E1018" s="52"/>
      <c r="F1018" s="52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</row>
    <row r="1019" ht="15.75" customHeight="1">
      <c r="A1019" s="52"/>
      <c r="B1019" s="52"/>
      <c r="C1019" s="5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</row>
    <row r="1020" ht="15.75" customHeight="1">
      <c r="A1020" s="52"/>
      <c r="B1020" s="52"/>
      <c r="C1020" s="52"/>
      <c r="D1020" s="52"/>
      <c r="E1020" s="52"/>
      <c r="F1020" s="52"/>
      <c r="G1020" s="52"/>
      <c r="H1020" s="52"/>
      <c r="I1020" s="52"/>
      <c r="J1020" s="52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</row>
    <row r="1021" ht="15.75" customHeight="1">
      <c r="A1021" s="52"/>
      <c r="B1021" s="52"/>
      <c r="C1021" s="52"/>
      <c r="D1021" s="52"/>
      <c r="E1021" s="52"/>
      <c r="F1021" s="52"/>
      <c r="G1021" s="52"/>
      <c r="H1021" s="52"/>
      <c r="I1021" s="52"/>
      <c r="J1021" s="52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</row>
    <row r="1022" ht="15.75" customHeight="1">
      <c r="A1022" s="52"/>
      <c r="B1022" s="52"/>
      <c r="C1022" s="52"/>
      <c r="D1022" s="52"/>
      <c r="E1022" s="52"/>
      <c r="F1022" s="52"/>
      <c r="G1022" s="52"/>
      <c r="H1022" s="52"/>
      <c r="I1022" s="52"/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</row>
    <row r="1023" ht="15.75" customHeight="1">
      <c r="A1023" s="52"/>
      <c r="B1023" s="52"/>
      <c r="C1023" s="5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</row>
    <row r="1024" ht="15.75" customHeight="1">
      <c r="A1024" s="52"/>
      <c r="B1024" s="52"/>
      <c r="C1024" s="52"/>
      <c r="D1024" s="52"/>
      <c r="E1024" s="52"/>
      <c r="F1024" s="52"/>
      <c r="G1024" s="52"/>
      <c r="H1024" s="52"/>
      <c r="I1024" s="52"/>
      <c r="J1024" s="52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</row>
    <row r="1025" ht="15.75" customHeight="1">
      <c r="A1025" s="52"/>
      <c r="B1025" s="52"/>
      <c r="C1025" s="52"/>
      <c r="D1025" s="52"/>
      <c r="E1025" s="52"/>
      <c r="F1025" s="52"/>
      <c r="G1025" s="52"/>
      <c r="H1025" s="52"/>
      <c r="I1025" s="52"/>
      <c r="J1025" s="52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</row>
    <row r="1026" ht="15.75" customHeight="1">
      <c r="A1026" s="52"/>
      <c r="B1026" s="52"/>
      <c r="C1026" s="52"/>
      <c r="D1026" s="52"/>
      <c r="E1026" s="52"/>
      <c r="F1026" s="52"/>
      <c r="G1026" s="52"/>
      <c r="H1026" s="52"/>
      <c r="I1026" s="52"/>
      <c r="J1026" s="52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</row>
    <row r="1027" ht="15.75" customHeight="1">
      <c r="A1027" s="52"/>
      <c r="B1027" s="52"/>
      <c r="C1027" s="5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</row>
    <row r="1028" ht="15.75" customHeight="1">
      <c r="A1028" s="52"/>
      <c r="B1028" s="52"/>
      <c r="C1028" s="52"/>
      <c r="D1028" s="52"/>
      <c r="E1028" s="52"/>
      <c r="F1028" s="52"/>
      <c r="G1028" s="52"/>
      <c r="H1028" s="52"/>
      <c r="I1028" s="52"/>
      <c r="J1028" s="52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</row>
    <row r="1029" ht="15.75" customHeight="1">
      <c r="A1029" s="52"/>
      <c r="B1029" s="52"/>
      <c r="C1029" s="52"/>
      <c r="D1029" s="52"/>
      <c r="E1029" s="52"/>
      <c r="F1029" s="52"/>
      <c r="G1029" s="52"/>
      <c r="H1029" s="52"/>
      <c r="I1029" s="52"/>
      <c r="J1029" s="52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</row>
    <row r="1030" ht="15.75" customHeight="1">
      <c r="A1030" s="52"/>
      <c r="B1030" s="52"/>
      <c r="C1030" s="52"/>
      <c r="D1030" s="52"/>
      <c r="E1030" s="52"/>
      <c r="F1030" s="52"/>
      <c r="G1030" s="52"/>
      <c r="H1030" s="52"/>
      <c r="I1030" s="52"/>
      <c r="J1030" s="52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</row>
    <row r="1031" ht="15.75" customHeight="1">
      <c r="A1031" s="52"/>
      <c r="B1031" s="52"/>
      <c r="C1031" s="5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</row>
    <row r="1032" ht="15.75" customHeight="1">
      <c r="A1032" s="52"/>
      <c r="B1032" s="52"/>
      <c r="C1032" s="52"/>
      <c r="D1032" s="52"/>
      <c r="E1032" s="52"/>
      <c r="F1032" s="52"/>
      <c r="G1032" s="52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</row>
  </sheetData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9" width="10.0"/>
    <col customWidth="1" min="10" max="10" width="11.63"/>
    <col customWidth="1" min="11" max="11" width="10.0"/>
    <col customWidth="1" min="12" max="12" width="11.5"/>
    <col customWidth="1" min="13" max="13" width="10.13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80</v>
      </c>
      <c r="B2" s="53">
        <v>12000.0</v>
      </c>
      <c r="C2" s="53">
        <v>12000.0</v>
      </c>
      <c r="D2" s="53">
        <v>14000.0</v>
      </c>
      <c r="E2" s="53"/>
      <c r="F2" s="53"/>
      <c r="G2" s="53"/>
      <c r="H2" s="53"/>
      <c r="I2" s="54"/>
      <c r="J2" s="54"/>
      <c r="K2" s="53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 t="s">
        <v>80</v>
      </c>
      <c r="B3" s="54"/>
      <c r="C3" s="53"/>
      <c r="D3" s="54"/>
      <c r="E3" s="54">
        <f>6200</f>
        <v>6200</v>
      </c>
      <c r="F3" s="54"/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 t="s">
        <v>80</v>
      </c>
      <c r="B4" s="54"/>
      <c r="C4" s="54"/>
      <c r="D4" s="53"/>
      <c r="E4" s="53">
        <v>12000.0</v>
      </c>
      <c r="F4" s="54"/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 t="s">
        <v>80</v>
      </c>
      <c r="B5" s="54"/>
      <c r="C5" s="54"/>
      <c r="D5" s="54"/>
      <c r="E5" s="53"/>
      <c r="F5" s="54"/>
      <c r="G5" s="54"/>
      <c r="H5" s="54"/>
      <c r="I5" s="53">
        <v>13000.0</v>
      </c>
      <c r="J5" s="53">
        <v>14000.0</v>
      </c>
      <c r="K5" s="53">
        <v>14000.0</v>
      </c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/>
      <c r="B6" s="54"/>
      <c r="C6" s="54"/>
      <c r="D6" s="54"/>
      <c r="E6" s="54"/>
      <c r="F6" s="53"/>
      <c r="G6" s="54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/>
      <c r="B7" s="54"/>
      <c r="C7" s="54"/>
      <c r="D7" s="54"/>
      <c r="E7" s="54"/>
      <c r="F7" s="54"/>
      <c r="G7" s="53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3"/>
      <c r="B8" s="54"/>
      <c r="C8" s="54"/>
      <c r="D8" s="54"/>
      <c r="E8" s="54"/>
      <c r="F8" s="54"/>
      <c r="G8" s="54"/>
      <c r="H8" s="53"/>
      <c r="I8" s="53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3"/>
      <c r="B9" s="54"/>
      <c r="C9" s="54"/>
      <c r="D9" s="54"/>
      <c r="E9" s="54"/>
      <c r="F9" s="54"/>
      <c r="G9" s="54"/>
      <c r="H9" s="54"/>
      <c r="I9" s="54"/>
      <c r="J9" s="59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3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3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3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12000</v>
      </c>
      <c r="C89" s="55">
        <f t="shared" si="1"/>
        <v>12000</v>
      </c>
      <c r="D89" s="55">
        <f t="shared" si="1"/>
        <v>14000</v>
      </c>
      <c r="E89" s="55">
        <f t="shared" si="1"/>
        <v>18200</v>
      </c>
      <c r="F89" s="55">
        <f t="shared" si="1"/>
        <v>0</v>
      </c>
      <c r="G89" s="55">
        <f t="shared" si="1"/>
        <v>0</v>
      </c>
      <c r="H89" s="55">
        <f t="shared" si="1"/>
        <v>0</v>
      </c>
      <c r="I89" s="55">
        <f t="shared" si="1"/>
        <v>13000</v>
      </c>
      <c r="J89" s="55">
        <f t="shared" si="1"/>
        <v>14000</v>
      </c>
      <c r="K89" s="55">
        <f t="shared" si="1"/>
        <v>14000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3" width="10.5"/>
    <col customWidth="1" min="4" max="6" width="10.0"/>
    <col customWidth="1" min="7" max="7" width="10.5"/>
    <col customWidth="1" min="8" max="9" width="10.0"/>
    <col customWidth="1" min="10" max="10" width="11.63"/>
    <col customWidth="1" min="11" max="11" width="11.38"/>
    <col customWidth="1" min="12" max="12" width="11.5"/>
    <col customWidth="1" min="13" max="13" width="10.5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81</v>
      </c>
      <c r="B2" s="53">
        <v>60000.0</v>
      </c>
      <c r="C2" s="53">
        <v>60000.0</v>
      </c>
      <c r="D2" s="53">
        <v>65000.0</v>
      </c>
      <c r="E2" s="53">
        <v>65000.0</v>
      </c>
      <c r="F2" s="53"/>
      <c r="G2" s="53"/>
      <c r="H2" s="53"/>
      <c r="I2" s="53"/>
      <c r="J2" s="53"/>
      <c r="K2" s="53"/>
      <c r="L2" s="53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 t="s">
        <v>82</v>
      </c>
      <c r="B3" s="54"/>
      <c r="C3" s="53"/>
      <c r="D3" s="54"/>
      <c r="E3" s="53">
        <v>45000.0</v>
      </c>
      <c r="F3" s="54"/>
      <c r="G3" s="54"/>
      <c r="H3" s="54"/>
      <c r="I3" s="54"/>
      <c r="J3" s="54"/>
      <c r="K3" s="54"/>
      <c r="L3" s="53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 t="s">
        <v>83</v>
      </c>
      <c r="B4" s="54"/>
      <c r="C4" s="53"/>
      <c r="D4" s="54"/>
      <c r="E4" s="53">
        <v>6500.0</v>
      </c>
      <c r="F4" s="54"/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 t="s">
        <v>81</v>
      </c>
      <c r="B5" s="54"/>
      <c r="C5" s="53"/>
      <c r="D5" s="54"/>
      <c r="E5" s="54"/>
      <c r="F5" s="54"/>
      <c r="G5" s="54"/>
      <c r="H5" s="54"/>
      <c r="I5" s="54"/>
      <c r="J5" s="54"/>
      <c r="K5" s="53">
        <v>31500.0</v>
      </c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/>
      <c r="B6" s="54"/>
      <c r="C6" s="53"/>
      <c r="D6" s="54"/>
      <c r="E6" s="54"/>
      <c r="F6" s="54"/>
      <c r="G6" s="54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/>
      <c r="B7" s="54"/>
      <c r="C7" s="54"/>
      <c r="D7" s="53"/>
      <c r="E7" s="54"/>
      <c r="F7" s="54"/>
      <c r="G7" s="54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3"/>
      <c r="B8" s="54"/>
      <c r="C8" s="54"/>
      <c r="D8" s="54"/>
      <c r="E8" s="53"/>
      <c r="F8" s="53"/>
      <c r="G8" s="53"/>
      <c r="H8" s="53"/>
      <c r="I8" s="53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3"/>
      <c r="B9" s="54"/>
      <c r="C9" s="54"/>
      <c r="D9" s="54"/>
      <c r="E9" s="54"/>
      <c r="F9" s="54"/>
      <c r="G9" s="54"/>
      <c r="H9" s="54"/>
      <c r="I9" s="54"/>
      <c r="J9" s="53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3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3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3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8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8"/>
      <c r="B29" s="54"/>
      <c r="C29" s="54"/>
      <c r="D29" s="54"/>
      <c r="E29" s="54"/>
      <c r="F29" s="54"/>
      <c r="G29" s="54"/>
      <c r="H29" s="54"/>
      <c r="I29" s="54"/>
      <c r="J29" s="58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8"/>
      <c r="B30" s="54"/>
      <c r="C30" s="54"/>
      <c r="D30" s="54"/>
      <c r="E30" s="54"/>
      <c r="F30" s="54"/>
      <c r="G30" s="54"/>
      <c r="H30" s="54"/>
      <c r="I30" s="54"/>
      <c r="J30" s="58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5" t="s">
        <v>54</v>
      </c>
      <c r="B121" s="55">
        <f t="shared" ref="B121:M121" si="1">+SUM(B2:B120)</f>
        <v>60000</v>
      </c>
      <c r="C121" s="55">
        <f t="shared" si="1"/>
        <v>60000</v>
      </c>
      <c r="D121" s="55">
        <f t="shared" si="1"/>
        <v>65000</v>
      </c>
      <c r="E121" s="55">
        <f t="shared" si="1"/>
        <v>116500</v>
      </c>
      <c r="F121" s="55">
        <f t="shared" si="1"/>
        <v>0</v>
      </c>
      <c r="G121" s="55">
        <f t="shared" si="1"/>
        <v>0</v>
      </c>
      <c r="H121" s="55">
        <f t="shared" si="1"/>
        <v>0</v>
      </c>
      <c r="I121" s="55">
        <f t="shared" si="1"/>
        <v>0</v>
      </c>
      <c r="J121" s="55">
        <f t="shared" si="1"/>
        <v>0</v>
      </c>
      <c r="K121" s="55">
        <f t="shared" si="1"/>
        <v>31500</v>
      </c>
      <c r="L121" s="55">
        <f t="shared" si="1"/>
        <v>0</v>
      </c>
      <c r="M121" s="55">
        <f t="shared" si="1"/>
        <v>0</v>
      </c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 ht="15.75" customHeight="1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  <row r="1002" ht="15.75" customHeight="1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</row>
    <row r="1003" ht="15.75" customHeight="1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</row>
    <row r="1004" ht="15.75" customHeight="1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</row>
    <row r="1005" ht="15.75" customHeight="1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</row>
    <row r="1006" ht="15.75" customHeight="1">
      <c r="A1006" s="52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</row>
    <row r="1007" ht="15.75" customHeight="1">
      <c r="A1007" s="52"/>
      <c r="B1007" s="52"/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</row>
    <row r="1008" ht="15.75" customHeight="1">
      <c r="A1008" s="52"/>
      <c r="B1008" s="52"/>
      <c r="C1008" s="52"/>
      <c r="D1008" s="52"/>
      <c r="E1008" s="52"/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</row>
    <row r="1009" ht="15.75" customHeight="1">
      <c r="A1009" s="52"/>
      <c r="B1009" s="52"/>
      <c r="C1009" s="52"/>
      <c r="D1009" s="52"/>
      <c r="E1009" s="52"/>
      <c r="F1009" s="52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</row>
    <row r="1010" ht="15.75" customHeight="1">
      <c r="A1010" s="52"/>
      <c r="B1010" s="52"/>
      <c r="C1010" s="52"/>
      <c r="D1010" s="52"/>
      <c r="E1010" s="52"/>
      <c r="F1010" s="52"/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</row>
    <row r="1011" ht="15.75" customHeight="1">
      <c r="A1011" s="52"/>
      <c r="B1011" s="52"/>
      <c r="C1011" s="52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</row>
    <row r="1012" ht="15.75" customHeight="1">
      <c r="A1012" s="52"/>
      <c r="B1012" s="52"/>
      <c r="C1012" s="52"/>
      <c r="D1012" s="52"/>
      <c r="E1012" s="52"/>
      <c r="F1012" s="52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</row>
    <row r="1013" ht="15.75" customHeight="1">
      <c r="A1013" s="52"/>
      <c r="B1013" s="52"/>
      <c r="C1013" s="52"/>
      <c r="D1013" s="52"/>
      <c r="E1013" s="52"/>
      <c r="F1013" s="52"/>
      <c r="G1013" s="52"/>
      <c r="H1013" s="52"/>
      <c r="I1013" s="52"/>
      <c r="J1013" s="52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</row>
    <row r="1014" ht="15.75" customHeight="1">
      <c r="A1014" s="52"/>
      <c r="B1014" s="52"/>
      <c r="C1014" s="52"/>
      <c r="D1014" s="52"/>
      <c r="E1014" s="52"/>
      <c r="F1014" s="52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</row>
    <row r="1015" ht="15.75" customHeight="1">
      <c r="A1015" s="52"/>
      <c r="B1015" s="52"/>
      <c r="C1015" s="5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</row>
    <row r="1016" ht="15.75" customHeight="1">
      <c r="A1016" s="52"/>
      <c r="B1016" s="52"/>
      <c r="C1016" s="52"/>
      <c r="D1016" s="52"/>
      <c r="E1016" s="52"/>
      <c r="F1016" s="52"/>
      <c r="G1016" s="52"/>
      <c r="H1016" s="52"/>
      <c r="I1016" s="52"/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</row>
    <row r="1017" ht="15.75" customHeight="1">
      <c r="A1017" s="52"/>
      <c r="B1017" s="52"/>
      <c r="C1017" s="52"/>
      <c r="D1017" s="52"/>
      <c r="E1017" s="52"/>
      <c r="F1017" s="52"/>
      <c r="G1017" s="52"/>
      <c r="H1017" s="52"/>
      <c r="I1017" s="52"/>
      <c r="J1017" s="52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</row>
    <row r="1018" ht="15.75" customHeight="1">
      <c r="A1018" s="52"/>
      <c r="B1018" s="52"/>
      <c r="C1018" s="52"/>
      <c r="D1018" s="52"/>
      <c r="E1018" s="52"/>
      <c r="F1018" s="52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</row>
    <row r="1019" ht="15.75" customHeight="1">
      <c r="A1019" s="52"/>
      <c r="B1019" s="52"/>
      <c r="C1019" s="5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</row>
    <row r="1020" ht="15.75" customHeight="1">
      <c r="A1020" s="52"/>
      <c r="B1020" s="52"/>
      <c r="C1020" s="52"/>
      <c r="D1020" s="52"/>
      <c r="E1020" s="52"/>
      <c r="F1020" s="52"/>
      <c r="G1020" s="52"/>
      <c r="H1020" s="52"/>
      <c r="I1020" s="52"/>
      <c r="J1020" s="52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</row>
    <row r="1021" ht="15.75" customHeight="1">
      <c r="A1021" s="52"/>
      <c r="B1021" s="52"/>
      <c r="C1021" s="52"/>
      <c r="D1021" s="52"/>
      <c r="E1021" s="52"/>
      <c r="F1021" s="52"/>
      <c r="G1021" s="52"/>
      <c r="H1021" s="52"/>
      <c r="I1021" s="52"/>
      <c r="J1021" s="52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</row>
    <row r="1022" ht="15.75" customHeight="1">
      <c r="A1022" s="52"/>
      <c r="B1022" s="52"/>
      <c r="C1022" s="52"/>
      <c r="D1022" s="52"/>
      <c r="E1022" s="52"/>
      <c r="F1022" s="52"/>
      <c r="G1022" s="52"/>
      <c r="H1022" s="52"/>
      <c r="I1022" s="52"/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</row>
    <row r="1023" ht="15.75" customHeight="1">
      <c r="A1023" s="52"/>
      <c r="B1023" s="52"/>
      <c r="C1023" s="5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</row>
    <row r="1024" ht="15.75" customHeight="1">
      <c r="A1024" s="52"/>
      <c r="B1024" s="52"/>
      <c r="C1024" s="52"/>
      <c r="D1024" s="52"/>
      <c r="E1024" s="52"/>
      <c r="F1024" s="52"/>
      <c r="G1024" s="52"/>
      <c r="H1024" s="52"/>
      <c r="I1024" s="52"/>
      <c r="J1024" s="52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</row>
    <row r="1025" ht="15.75" customHeight="1">
      <c r="A1025" s="52"/>
      <c r="B1025" s="52"/>
      <c r="C1025" s="52"/>
      <c r="D1025" s="52"/>
      <c r="E1025" s="52"/>
      <c r="F1025" s="52"/>
      <c r="G1025" s="52"/>
      <c r="H1025" s="52"/>
      <c r="I1025" s="52"/>
      <c r="J1025" s="52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</row>
    <row r="1026" ht="15.75" customHeight="1">
      <c r="A1026" s="52"/>
      <c r="B1026" s="52"/>
      <c r="C1026" s="52"/>
      <c r="D1026" s="52"/>
      <c r="E1026" s="52"/>
      <c r="F1026" s="52"/>
      <c r="G1026" s="52"/>
      <c r="H1026" s="52"/>
      <c r="I1026" s="52"/>
      <c r="J1026" s="52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</row>
    <row r="1027" ht="15.75" customHeight="1">
      <c r="A1027" s="52"/>
      <c r="B1027" s="52"/>
      <c r="C1027" s="5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</row>
    <row r="1028" ht="15.75" customHeight="1">
      <c r="A1028" s="52"/>
      <c r="B1028" s="52"/>
      <c r="C1028" s="52"/>
      <c r="D1028" s="52"/>
      <c r="E1028" s="52"/>
      <c r="F1028" s="52"/>
      <c r="G1028" s="52"/>
      <c r="H1028" s="52"/>
      <c r="I1028" s="52"/>
      <c r="J1028" s="52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</row>
    <row r="1029" ht="15.75" customHeight="1">
      <c r="A1029" s="52"/>
      <c r="B1029" s="52"/>
      <c r="C1029" s="52"/>
      <c r="D1029" s="52"/>
      <c r="E1029" s="52"/>
      <c r="F1029" s="52"/>
      <c r="G1029" s="52"/>
      <c r="H1029" s="52"/>
      <c r="I1029" s="52"/>
      <c r="J1029" s="52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</row>
    <row r="1030" ht="15.75" customHeight="1">
      <c r="A1030" s="52"/>
      <c r="B1030" s="52"/>
      <c r="C1030" s="52"/>
      <c r="D1030" s="52"/>
      <c r="E1030" s="52"/>
      <c r="F1030" s="52"/>
      <c r="G1030" s="52"/>
      <c r="H1030" s="52"/>
      <c r="I1030" s="52"/>
      <c r="J1030" s="52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</row>
    <row r="1031" ht="15.75" customHeight="1">
      <c r="A1031" s="52"/>
      <c r="B1031" s="52"/>
      <c r="C1031" s="5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</row>
    <row r="1032" ht="15.75" customHeight="1">
      <c r="A1032" s="52"/>
      <c r="B1032" s="52"/>
      <c r="C1032" s="52"/>
      <c r="D1032" s="52"/>
      <c r="E1032" s="52"/>
      <c r="F1032" s="52"/>
      <c r="G1032" s="52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</row>
  </sheetData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6" width="10.0"/>
    <col customWidth="1" min="7" max="8" width="10.5"/>
    <col customWidth="1" min="9" max="9" width="10.0"/>
    <col customWidth="1" min="10" max="10" width="11.63"/>
    <col customWidth="1" min="11" max="11" width="10.0"/>
    <col customWidth="1" min="12" max="12" width="11.5"/>
    <col customWidth="1" min="13" max="13" width="10.13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/>
      <c r="B2" s="54"/>
      <c r="C2" s="54"/>
      <c r="D2" s="54"/>
      <c r="E2" s="53"/>
      <c r="F2" s="54"/>
      <c r="G2" s="53"/>
      <c r="H2" s="54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/>
      <c r="B3" s="54"/>
      <c r="C3" s="54"/>
      <c r="D3" s="54"/>
      <c r="E3" s="53"/>
      <c r="F3" s="54"/>
      <c r="G3" s="53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/>
      <c r="B4" s="54"/>
      <c r="C4" s="54"/>
      <c r="D4" s="54"/>
      <c r="E4" s="54"/>
      <c r="F4" s="53"/>
      <c r="G4" s="53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/>
      <c r="B5" s="54"/>
      <c r="C5" s="54"/>
      <c r="D5" s="54"/>
      <c r="E5" s="54"/>
      <c r="F5" s="54"/>
      <c r="G5" s="53"/>
      <c r="H5" s="54"/>
      <c r="I5" s="54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/>
      <c r="B6" s="54"/>
      <c r="C6" s="54"/>
      <c r="D6" s="54"/>
      <c r="E6" s="54"/>
      <c r="F6" s="53"/>
      <c r="G6" s="53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/>
      <c r="B7" s="54"/>
      <c r="C7" s="54"/>
      <c r="D7" s="54"/>
      <c r="E7" s="54"/>
      <c r="F7" s="54"/>
      <c r="G7" s="53"/>
      <c r="H7" s="53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3"/>
      <c r="B8" s="54"/>
      <c r="C8" s="54"/>
      <c r="D8" s="54"/>
      <c r="E8" s="54"/>
      <c r="F8" s="54"/>
      <c r="G8" s="54"/>
      <c r="H8" s="54"/>
      <c r="I8" s="53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3"/>
      <c r="B9" s="54"/>
      <c r="C9" s="54"/>
      <c r="D9" s="54"/>
      <c r="E9" s="54"/>
      <c r="F9" s="54"/>
      <c r="G9" s="54"/>
      <c r="H9" s="54"/>
      <c r="I9" s="54"/>
      <c r="J9" s="54"/>
      <c r="K9" s="53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3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3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3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3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3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3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3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0</v>
      </c>
      <c r="C89" s="55">
        <f t="shared" si="1"/>
        <v>0</v>
      </c>
      <c r="D89" s="55">
        <f t="shared" si="1"/>
        <v>0</v>
      </c>
      <c r="E89" s="55">
        <f t="shared" si="1"/>
        <v>0</v>
      </c>
      <c r="F89" s="55">
        <f t="shared" si="1"/>
        <v>0</v>
      </c>
      <c r="G89" s="55">
        <f t="shared" si="1"/>
        <v>0</v>
      </c>
      <c r="H89" s="55">
        <f t="shared" si="1"/>
        <v>0</v>
      </c>
      <c r="I89" s="55">
        <f t="shared" si="1"/>
        <v>0</v>
      </c>
      <c r="J89" s="55">
        <f t="shared" si="1"/>
        <v>0</v>
      </c>
      <c r="K89" s="55">
        <f t="shared" si="1"/>
        <v>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9" width="10.0"/>
    <col customWidth="1" min="10" max="10" width="11.63"/>
    <col customWidth="1" min="11" max="11" width="10.0"/>
    <col customWidth="1" min="12" max="12" width="11.5"/>
    <col customWidth="1" min="13" max="13" width="10.13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84</v>
      </c>
      <c r="B2" s="53"/>
      <c r="C2" s="53"/>
      <c r="D2" s="54"/>
      <c r="E2" s="53">
        <v>146000.0</v>
      </c>
      <c r="F2" s="54"/>
      <c r="G2" s="54"/>
      <c r="H2" s="54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 t="s">
        <v>85</v>
      </c>
      <c r="B3" s="54"/>
      <c r="C3" s="53"/>
      <c r="D3" s="54"/>
      <c r="E3" s="53">
        <v>53000.0</v>
      </c>
      <c r="F3" s="54"/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 t="s">
        <v>86</v>
      </c>
      <c r="B4" s="54"/>
      <c r="C4" s="53"/>
      <c r="D4" s="53"/>
      <c r="E4" s="54"/>
      <c r="F4" s="53">
        <v>65000.0</v>
      </c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 t="s">
        <v>87</v>
      </c>
      <c r="B5" s="54"/>
      <c r="C5" s="54"/>
      <c r="D5" s="54"/>
      <c r="E5" s="53"/>
      <c r="F5" s="53">
        <v>25000.0</v>
      </c>
      <c r="G5" s="54"/>
      <c r="H5" s="54"/>
      <c r="I5" s="54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 t="s">
        <v>88</v>
      </c>
      <c r="B6" s="54"/>
      <c r="C6" s="54"/>
      <c r="D6" s="54"/>
      <c r="E6" s="53"/>
      <c r="F6" s="53"/>
      <c r="G6" s="53">
        <v>15500.0</v>
      </c>
      <c r="H6" s="53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 t="s">
        <v>89</v>
      </c>
      <c r="B7" s="54"/>
      <c r="C7" s="54"/>
      <c r="D7" s="54"/>
      <c r="E7" s="53"/>
      <c r="F7" s="53"/>
      <c r="G7" s="53">
        <v>8000.0</v>
      </c>
      <c r="H7" s="53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3" t="s">
        <v>85</v>
      </c>
      <c r="B8" s="54"/>
      <c r="C8" s="54"/>
      <c r="D8" s="54"/>
      <c r="E8" s="53"/>
      <c r="F8" s="53"/>
      <c r="G8" s="53">
        <v>20000.0</v>
      </c>
      <c r="H8" s="53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3" t="s">
        <v>90</v>
      </c>
      <c r="B9" s="54"/>
      <c r="C9" s="54"/>
      <c r="D9" s="54"/>
      <c r="E9" s="53"/>
      <c r="F9" s="53"/>
      <c r="G9" s="54"/>
      <c r="H9" s="53"/>
      <c r="I9" s="54"/>
      <c r="J9" s="53">
        <f>82000+19080</f>
        <v>101080</v>
      </c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3"/>
      <c r="B10" s="54"/>
      <c r="C10" s="54"/>
      <c r="D10" s="54"/>
      <c r="E10" s="54"/>
      <c r="F10" s="53"/>
      <c r="G10" s="54"/>
      <c r="H10" s="53"/>
      <c r="I10" s="53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3"/>
      <c r="B11" s="54"/>
      <c r="C11" s="54"/>
      <c r="D11" s="54"/>
      <c r="E11" s="54"/>
      <c r="F11" s="54"/>
      <c r="G11" s="53"/>
      <c r="H11" s="54"/>
      <c r="I11" s="54"/>
      <c r="J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3"/>
      <c r="B12" s="54"/>
      <c r="C12" s="54"/>
      <c r="D12" s="54"/>
      <c r="E12" s="54"/>
      <c r="F12" s="54"/>
      <c r="G12" s="54"/>
      <c r="H12" s="54"/>
      <c r="I12" s="53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3"/>
      <c r="B13" s="54"/>
      <c r="C13" s="54"/>
      <c r="D13" s="54"/>
      <c r="E13" s="54"/>
      <c r="F13" s="54"/>
      <c r="G13" s="54"/>
      <c r="H13" s="54"/>
      <c r="I13" s="53"/>
      <c r="J13" s="54"/>
      <c r="K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3"/>
      <c r="B14" s="54"/>
      <c r="C14" s="54"/>
      <c r="D14" s="54"/>
      <c r="E14" s="54"/>
      <c r="F14" s="54"/>
      <c r="G14" s="54"/>
      <c r="H14" s="54"/>
      <c r="I14" s="54"/>
      <c r="J14" s="54"/>
      <c r="K14" s="53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3"/>
      <c r="B15" s="54"/>
      <c r="C15" s="54"/>
      <c r="D15" s="54"/>
      <c r="E15" s="54"/>
      <c r="F15" s="54"/>
      <c r="G15" s="54"/>
      <c r="H15" s="54"/>
      <c r="I15" s="54"/>
      <c r="J15" s="54"/>
      <c r="K15" s="53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3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3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8"/>
      <c r="B18" s="54"/>
      <c r="C18" s="54"/>
      <c r="D18" s="54"/>
      <c r="E18" s="54"/>
      <c r="F18" s="54"/>
      <c r="G18" s="54"/>
      <c r="H18" s="54"/>
      <c r="I18" s="54"/>
      <c r="J18" s="58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0</v>
      </c>
      <c r="C89" s="55">
        <f t="shared" si="1"/>
        <v>0</v>
      </c>
      <c r="D89" s="55">
        <f t="shared" si="1"/>
        <v>0</v>
      </c>
      <c r="E89" s="55">
        <f t="shared" si="1"/>
        <v>199000</v>
      </c>
      <c r="F89" s="55">
        <f t="shared" si="1"/>
        <v>90000</v>
      </c>
      <c r="G89" s="55">
        <f t="shared" si="1"/>
        <v>43500</v>
      </c>
      <c r="H89" s="55">
        <f t="shared" si="1"/>
        <v>0</v>
      </c>
      <c r="I89" s="55">
        <f t="shared" si="1"/>
        <v>0</v>
      </c>
      <c r="J89" s="55">
        <f t="shared" si="1"/>
        <v>101080</v>
      </c>
      <c r="K89" s="55">
        <f t="shared" si="1"/>
        <v>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9" width="10.0"/>
    <col customWidth="1" min="10" max="10" width="11.63"/>
    <col customWidth="1" min="11" max="11" width="10.0"/>
    <col customWidth="1" min="12" max="12" width="11.5"/>
    <col customWidth="1" min="13" max="13" width="10.13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91</v>
      </c>
      <c r="B2" s="53"/>
      <c r="C2" s="54"/>
      <c r="D2" s="53">
        <v>12000.0</v>
      </c>
      <c r="E2" s="53">
        <v>12000.0</v>
      </c>
      <c r="F2" s="54"/>
      <c r="G2" s="53"/>
      <c r="H2" s="54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 t="s">
        <v>92</v>
      </c>
      <c r="B3" s="53"/>
      <c r="C3" s="54"/>
      <c r="D3" s="54"/>
      <c r="E3" s="54"/>
      <c r="F3" s="53">
        <v>33000.0</v>
      </c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 t="s">
        <v>92</v>
      </c>
      <c r="B4" s="53"/>
      <c r="C4" s="54"/>
      <c r="D4" s="54"/>
      <c r="E4" s="54"/>
      <c r="F4" s="54"/>
      <c r="G4" s="54">
        <f>3505.5+6997.5</f>
        <v>10503</v>
      </c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 t="s">
        <v>93</v>
      </c>
      <c r="B5" s="53"/>
      <c r="C5" s="53"/>
      <c r="D5" s="54"/>
      <c r="E5" s="54"/>
      <c r="F5" s="54"/>
      <c r="G5" s="53">
        <v>15000.0</v>
      </c>
      <c r="H5" s="54"/>
      <c r="I5" s="54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/>
      <c r="B6" s="54"/>
      <c r="C6" s="54"/>
      <c r="D6" s="53"/>
      <c r="E6" s="54"/>
      <c r="F6" s="54"/>
      <c r="G6" s="54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/>
      <c r="B7" s="54"/>
      <c r="C7" s="54"/>
      <c r="D7" s="54"/>
      <c r="E7" s="54"/>
      <c r="F7" s="53"/>
      <c r="G7" s="54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3"/>
      <c r="B8" s="54"/>
      <c r="C8" s="54"/>
      <c r="D8" s="54"/>
      <c r="E8" s="54"/>
      <c r="F8" s="53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3"/>
      <c r="B9" s="54"/>
      <c r="C9" s="54"/>
      <c r="D9" s="54"/>
      <c r="E9" s="54"/>
      <c r="F9" s="54"/>
      <c r="G9" s="54"/>
      <c r="H9" s="53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3"/>
      <c r="B10" s="54"/>
      <c r="C10" s="54"/>
      <c r="D10" s="54"/>
      <c r="E10" s="54"/>
      <c r="F10" s="54"/>
      <c r="G10" s="54"/>
      <c r="H10" s="53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3"/>
      <c r="B11" s="54"/>
      <c r="C11" s="54"/>
      <c r="D11" s="54"/>
      <c r="E11" s="54"/>
      <c r="F11" s="54"/>
      <c r="G11" s="54"/>
      <c r="H11" s="53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3"/>
      <c r="B12" s="54"/>
      <c r="C12" s="54"/>
      <c r="D12" s="54"/>
      <c r="E12" s="54"/>
      <c r="F12" s="54"/>
      <c r="G12" s="54"/>
      <c r="H12" s="54"/>
      <c r="I12" s="53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8"/>
      <c r="B18" s="54"/>
      <c r="C18" s="54"/>
      <c r="D18" s="54"/>
      <c r="E18" s="54"/>
      <c r="F18" s="54"/>
      <c r="G18" s="54"/>
      <c r="H18" s="54"/>
      <c r="I18" s="54"/>
      <c r="J18" s="58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0</v>
      </c>
      <c r="C89" s="55">
        <f t="shared" si="1"/>
        <v>0</v>
      </c>
      <c r="D89" s="55">
        <f t="shared" si="1"/>
        <v>12000</v>
      </c>
      <c r="E89" s="55">
        <f t="shared" si="1"/>
        <v>12000</v>
      </c>
      <c r="F89" s="55">
        <f t="shared" si="1"/>
        <v>33000</v>
      </c>
      <c r="G89" s="55">
        <f t="shared" si="1"/>
        <v>25503</v>
      </c>
      <c r="H89" s="55">
        <f t="shared" si="1"/>
        <v>0</v>
      </c>
      <c r="I89" s="55">
        <f t="shared" si="1"/>
        <v>0</v>
      </c>
      <c r="J89" s="55">
        <f t="shared" si="1"/>
        <v>0</v>
      </c>
      <c r="K89" s="55">
        <f t="shared" si="1"/>
        <v>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9" width="10.0"/>
    <col customWidth="1" min="10" max="10" width="11.63"/>
    <col customWidth="1" min="11" max="11" width="10.0"/>
    <col customWidth="1" min="12" max="12" width="11.5"/>
    <col customWidth="1" min="13" max="13" width="10.13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/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/>
      <c r="B3" s="53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/>
      <c r="B4" s="54"/>
      <c r="C4" s="53"/>
      <c r="D4" s="54"/>
      <c r="E4" s="54"/>
      <c r="F4" s="54"/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/>
      <c r="B5" s="54"/>
      <c r="C5" s="54"/>
      <c r="D5" s="53"/>
      <c r="E5" s="54"/>
      <c r="F5" s="54"/>
      <c r="G5" s="54"/>
      <c r="H5" s="54"/>
      <c r="I5" s="54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/>
      <c r="B6" s="54"/>
      <c r="C6" s="54"/>
      <c r="D6" s="54"/>
      <c r="E6" s="53"/>
      <c r="F6" s="54"/>
      <c r="G6" s="54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/>
      <c r="B7" s="54"/>
      <c r="C7" s="54"/>
      <c r="D7" s="54"/>
      <c r="E7" s="54"/>
      <c r="F7" s="53"/>
      <c r="G7" s="54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0</v>
      </c>
      <c r="C89" s="55">
        <f t="shared" si="1"/>
        <v>0</v>
      </c>
      <c r="D89" s="55">
        <f t="shared" si="1"/>
        <v>0</v>
      </c>
      <c r="E89" s="55">
        <f t="shared" si="1"/>
        <v>0</v>
      </c>
      <c r="F89" s="55">
        <f t="shared" si="1"/>
        <v>0</v>
      </c>
      <c r="G89" s="55">
        <f t="shared" si="1"/>
        <v>0</v>
      </c>
      <c r="H89" s="55">
        <f t="shared" si="1"/>
        <v>0</v>
      </c>
      <c r="I89" s="55">
        <f t="shared" si="1"/>
        <v>0</v>
      </c>
      <c r="J89" s="55">
        <f t="shared" si="1"/>
        <v>0</v>
      </c>
      <c r="K89" s="55">
        <f t="shared" si="1"/>
        <v>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9" width="10.0"/>
    <col customWidth="1" min="10" max="10" width="11.63"/>
    <col customWidth="1" min="11" max="11" width="10.0"/>
    <col customWidth="1" min="12" max="12" width="11.5"/>
    <col customWidth="1" min="13" max="13" width="10.13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94</v>
      </c>
      <c r="B2" s="53">
        <v>45000.0</v>
      </c>
      <c r="C2" s="53">
        <v>45000.0</v>
      </c>
      <c r="D2" s="53">
        <v>30000.0</v>
      </c>
      <c r="E2" s="53"/>
      <c r="F2" s="53"/>
      <c r="G2" s="53">
        <v>36000.0</v>
      </c>
      <c r="H2" s="53"/>
      <c r="I2" s="53"/>
      <c r="J2" s="53"/>
      <c r="K2" s="53"/>
      <c r="L2" s="53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 t="s">
        <v>95</v>
      </c>
      <c r="B3" s="53">
        <v>45000.0</v>
      </c>
      <c r="C3" s="53">
        <v>45000.0</v>
      </c>
      <c r="D3" s="53">
        <v>45000.0</v>
      </c>
      <c r="E3" s="53">
        <f>45000+64000</f>
        <v>109000</v>
      </c>
      <c r="F3" s="54"/>
      <c r="G3" s="53">
        <v>50000.0</v>
      </c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 t="s">
        <v>96</v>
      </c>
      <c r="B4" s="53">
        <v>25000.0</v>
      </c>
      <c r="C4" s="53">
        <v>25000.0</v>
      </c>
      <c r="D4" s="53">
        <v>25000.0</v>
      </c>
      <c r="E4" s="54"/>
      <c r="F4" s="54"/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 t="s">
        <v>97</v>
      </c>
      <c r="B5" s="53">
        <v>40000.0</v>
      </c>
      <c r="C5" s="53">
        <v>40000.0</v>
      </c>
      <c r="D5" s="53">
        <v>40000.0</v>
      </c>
      <c r="E5" s="53"/>
      <c r="F5" s="54"/>
      <c r="G5" s="53">
        <v>45000.0</v>
      </c>
      <c r="H5" s="54"/>
      <c r="I5" s="54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 t="s">
        <v>98</v>
      </c>
      <c r="B6" s="54"/>
      <c r="C6" s="54"/>
      <c r="D6" s="54"/>
      <c r="E6" s="54"/>
      <c r="F6" s="53"/>
      <c r="G6" s="53">
        <v>17000.0</v>
      </c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 t="s">
        <v>99</v>
      </c>
      <c r="B7" s="54"/>
      <c r="C7" s="54"/>
      <c r="D7" s="54"/>
      <c r="E7" s="54"/>
      <c r="F7" s="54"/>
      <c r="G7" s="53">
        <v>16000.0</v>
      </c>
      <c r="H7" s="53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3" t="s">
        <v>94</v>
      </c>
      <c r="B8" s="54"/>
      <c r="C8" s="54"/>
      <c r="D8" s="54"/>
      <c r="E8" s="54"/>
      <c r="F8" s="54"/>
      <c r="G8" s="53">
        <v>36000.0</v>
      </c>
      <c r="H8" s="54"/>
      <c r="I8" s="53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3" t="s">
        <v>100</v>
      </c>
      <c r="B9" s="54"/>
      <c r="C9" s="54"/>
      <c r="D9" s="54"/>
      <c r="E9" s="54"/>
      <c r="F9" s="54"/>
      <c r="G9" s="54"/>
      <c r="H9" s="54"/>
      <c r="I9" s="53">
        <v>79000.0</v>
      </c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3" t="s">
        <v>94</v>
      </c>
      <c r="B10" s="54"/>
      <c r="C10" s="54"/>
      <c r="D10" s="54"/>
      <c r="E10" s="54"/>
      <c r="F10" s="54"/>
      <c r="G10" s="54"/>
      <c r="H10" s="54"/>
      <c r="I10" s="53">
        <v>39000.0</v>
      </c>
      <c r="J10" s="53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3" t="s">
        <v>95</v>
      </c>
      <c r="B11" s="54"/>
      <c r="C11" s="54"/>
      <c r="D11" s="54"/>
      <c r="E11" s="54"/>
      <c r="F11" s="54"/>
      <c r="G11" s="54"/>
      <c r="H11" s="54"/>
      <c r="I11" s="53">
        <v>42000.0</v>
      </c>
      <c r="J11" s="54"/>
      <c r="K11" s="53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3" t="s">
        <v>101</v>
      </c>
      <c r="B12" s="54"/>
      <c r="C12" s="54"/>
      <c r="D12" s="54"/>
      <c r="E12" s="54"/>
      <c r="F12" s="54"/>
      <c r="G12" s="54"/>
      <c r="H12" s="54"/>
      <c r="I12" s="53">
        <v>10000.0</v>
      </c>
      <c r="J12" s="54"/>
      <c r="K12" s="54"/>
      <c r="L12" s="53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3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3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155000</v>
      </c>
      <c r="C89" s="55">
        <f t="shared" si="1"/>
        <v>155000</v>
      </c>
      <c r="D89" s="55">
        <f t="shared" si="1"/>
        <v>140000</v>
      </c>
      <c r="E89" s="55">
        <f t="shared" si="1"/>
        <v>109000</v>
      </c>
      <c r="F89" s="55">
        <f t="shared" si="1"/>
        <v>0</v>
      </c>
      <c r="G89" s="55">
        <f t="shared" si="1"/>
        <v>200000</v>
      </c>
      <c r="H89" s="55">
        <f t="shared" si="1"/>
        <v>0</v>
      </c>
      <c r="I89" s="55">
        <f t="shared" si="1"/>
        <v>170000</v>
      </c>
      <c r="J89" s="55">
        <f t="shared" si="1"/>
        <v>0</v>
      </c>
      <c r="K89" s="55">
        <f t="shared" si="1"/>
        <v>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9" width="10.0"/>
    <col customWidth="1" min="10" max="10" width="11.63"/>
    <col customWidth="1" min="11" max="11" width="10.0"/>
    <col customWidth="1" min="12" max="12" width="11.5"/>
    <col customWidth="1" min="13" max="13" width="10.13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/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/>
      <c r="B3" s="54"/>
      <c r="C3" s="53"/>
      <c r="D3" s="54"/>
      <c r="E3" s="54"/>
      <c r="F3" s="54"/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/>
      <c r="B4" s="54"/>
      <c r="C4" s="54"/>
      <c r="D4" s="60"/>
      <c r="E4" s="54"/>
      <c r="F4" s="54"/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/>
      <c r="B5" s="54"/>
      <c r="C5" s="54"/>
      <c r="D5" s="54"/>
      <c r="E5" s="60"/>
      <c r="F5" s="54"/>
      <c r="G5" s="54"/>
      <c r="H5" s="54"/>
      <c r="I5" s="54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/>
      <c r="B6" s="54"/>
      <c r="C6" s="54"/>
      <c r="D6" s="54"/>
      <c r="E6" s="54"/>
      <c r="F6" s="60"/>
      <c r="G6" s="54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/>
      <c r="B7" s="54"/>
      <c r="C7" s="54"/>
      <c r="D7" s="54"/>
      <c r="E7" s="54"/>
      <c r="F7" s="54"/>
      <c r="G7" s="60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0</v>
      </c>
      <c r="C89" s="55">
        <f t="shared" si="1"/>
        <v>0</v>
      </c>
      <c r="D89" s="55">
        <f t="shared" si="1"/>
        <v>0</v>
      </c>
      <c r="E89" s="55">
        <f t="shared" si="1"/>
        <v>0</v>
      </c>
      <c r="F89" s="55">
        <f t="shared" si="1"/>
        <v>0</v>
      </c>
      <c r="G89" s="55">
        <f t="shared" si="1"/>
        <v>0</v>
      </c>
      <c r="H89" s="55">
        <f t="shared" si="1"/>
        <v>0</v>
      </c>
      <c r="I89" s="55">
        <f t="shared" si="1"/>
        <v>0</v>
      </c>
      <c r="J89" s="55">
        <f t="shared" si="1"/>
        <v>0</v>
      </c>
      <c r="K89" s="55">
        <f t="shared" si="1"/>
        <v>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9" width="10.0"/>
    <col customWidth="1" min="10" max="10" width="11.63"/>
    <col customWidth="1" min="11" max="11" width="10.0"/>
    <col customWidth="1" min="12" max="12" width="11.5"/>
    <col customWidth="1" min="13" max="13" width="10.13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3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/>
      <c r="B4" s="54"/>
      <c r="C4" s="54"/>
      <c r="D4" s="54"/>
      <c r="E4" s="54"/>
      <c r="F4" s="54"/>
      <c r="G4" s="54"/>
      <c r="H4" s="54"/>
      <c r="I4" s="53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/>
      <c r="B5" s="54"/>
      <c r="C5" s="54"/>
      <c r="D5" s="54"/>
      <c r="E5" s="54"/>
      <c r="F5" s="54"/>
      <c r="G5" s="54"/>
      <c r="H5" s="54"/>
      <c r="I5" s="54"/>
      <c r="J5" s="53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0</v>
      </c>
      <c r="C89" s="55">
        <f t="shared" si="1"/>
        <v>0</v>
      </c>
      <c r="D89" s="55">
        <f t="shared" si="1"/>
        <v>0</v>
      </c>
      <c r="E89" s="55">
        <f t="shared" si="1"/>
        <v>0</v>
      </c>
      <c r="F89" s="55">
        <f t="shared" si="1"/>
        <v>0</v>
      </c>
      <c r="G89" s="55">
        <f t="shared" si="1"/>
        <v>0</v>
      </c>
      <c r="H89" s="55">
        <f t="shared" si="1"/>
        <v>0</v>
      </c>
      <c r="I89" s="55">
        <f t="shared" si="1"/>
        <v>0</v>
      </c>
      <c r="J89" s="55">
        <f t="shared" si="1"/>
        <v>0</v>
      </c>
      <c r="K89" s="55">
        <f t="shared" si="1"/>
        <v>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3" width="10.5"/>
    <col customWidth="1" min="4" max="6" width="10.0"/>
    <col customWidth="1" min="7" max="7" width="10.5"/>
    <col customWidth="1" min="8" max="9" width="10.0"/>
    <col customWidth="1" min="10" max="10" width="11.63"/>
    <col customWidth="1" min="11" max="11" width="11.38"/>
    <col customWidth="1" min="12" max="12" width="11.5"/>
    <col customWidth="1" min="13" max="13" width="10.5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/>
      <c r="B2" s="53"/>
      <c r="C2" s="54"/>
      <c r="D2" s="54"/>
      <c r="E2" s="54"/>
      <c r="F2" s="54"/>
      <c r="G2" s="54"/>
      <c r="H2" s="54"/>
      <c r="I2" s="54"/>
      <c r="J2" s="54"/>
      <c r="K2" s="53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/>
      <c r="B3" s="54"/>
      <c r="C3" s="54"/>
      <c r="D3" s="53"/>
      <c r="E3" s="54"/>
      <c r="F3" s="54"/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3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8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8"/>
      <c r="B29" s="54"/>
      <c r="C29" s="54"/>
      <c r="D29" s="54"/>
      <c r="E29" s="54"/>
      <c r="F29" s="54"/>
      <c r="G29" s="54"/>
      <c r="H29" s="54"/>
      <c r="I29" s="54"/>
      <c r="J29" s="58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8"/>
      <c r="B30" s="54"/>
      <c r="C30" s="54"/>
      <c r="D30" s="54"/>
      <c r="E30" s="54"/>
      <c r="F30" s="54"/>
      <c r="G30" s="54"/>
      <c r="H30" s="54"/>
      <c r="I30" s="54"/>
      <c r="J30" s="58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5" t="s">
        <v>54</v>
      </c>
      <c r="B121" s="55">
        <f t="shared" ref="B121:M121" si="1">+SUM(B2:B120)</f>
        <v>0</v>
      </c>
      <c r="C121" s="55">
        <f t="shared" si="1"/>
        <v>0</v>
      </c>
      <c r="D121" s="55">
        <f t="shared" si="1"/>
        <v>0</v>
      </c>
      <c r="E121" s="55">
        <f t="shared" si="1"/>
        <v>0</v>
      </c>
      <c r="F121" s="55">
        <f t="shared" si="1"/>
        <v>0</v>
      </c>
      <c r="G121" s="55">
        <f t="shared" si="1"/>
        <v>0</v>
      </c>
      <c r="H121" s="55">
        <f t="shared" si="1"/>
        <v>0</v>
      </c>
      <c r="I121" s="55">
        <f t="shared" si="1"/>
        <v>0</v>
      </c>
      <c r="J121" s="55">
        <f t="shared" si="1"/>
        <v>0</v>
      </c>
      <c r="K121" s="55">
        <f t="shared" si="1"/>
        <v>0</v>
      </c>
      <c r="L121" s="55">
        <f t="shared" si="1"/>
        <v>0</v>
      </c>
      <c r="M121" s="55">
        <f t="shared" si="1"/>
        <v>0</v>
      </c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 ht="15.75" customHeight="1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  <row r="1002" ht="15.75" customHeight="1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</row>
    <row r="1003" ht="15.75" customHeight="1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</row>
    <row r="1004" ht="15.75" customHeight="1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</row>
    <row r="1005" ht="15.75" customHeight="1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</row>
    <row r="1006" ht="15.75" customHeight="1">
      <c r="A1006" s="52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</row>
    <row r="1007" ht="15.75" customHeight="1">
      <c r="A1007" s="52"/>
      <c r="B1007" s="52"/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</row>
    <row r="1008" ht="15.75" customHeight="1">
      <c r="A1008" s="52"/>
      <c r="B1008" s="52"/>
      <c r="C1008" s="52"/>
      <c r="D1008" s="52"/>
      <c r="E1008" s="52"/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</row>
    <row r="1009" ht="15.75" customHeight="1">
      <c r="A1009" s="52"/>
      <c r="B1009" s="52"/>
      <c r="C1009" s="52"/>
      <c r="D1009" s="52"/>
      <c r="E1009" s="52"/>
      <c r="F1009" s="52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</row>
    <row r="1010" ht="15.75" customHeight="1">
      <c r="A1010" s="52"/>
      <c r="B1010" s="52"/>
      <c r="C1010" s="52"/>
      <c r="D1010" s="52"/>
      <c r="E1010" s="52"/>
      <c r="F1010" s="52"/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</row>
    <row r="1011" ht="15.75" customHeight="1">
      <c r="A1011" s="52"/>
      <c r="B1011" s="52"/>
      <c r="C1011" s="52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</row>
    <row r="1012" ht="15.75" customHeight="1">
      <c r="A1012" s="52"/>
      <c r="B1012" s="52"/>
      <c r="C1012" s="52"/>
      <c r="D1012" s="52"/>
      <c r="E1012" s="52"/>
      <c r="F1012" s="52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</row>
    <row r="1013" ht="15.75" customHeight="1">
      <c r="A1013" s="52"/>
      <c r="B1013" s="52"/>
      <c r="C1013" s="52"/>
      <c r="D1013" s="52"/>
      <c r="E1013" s="52"/>
      <c r="F1013" s="52"/>
      <c r="G1013" s="52"/>
      <c r="H1013" s="52"/>
      <c r="I1013" s="52"/>
      <c r="J1013" s="52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</row>
    <row r="1014" ht="15.75" customHeight="1">
      <c r="A1014" s="52"/>
      <c r="B1014" s="52"/>
      <c r="C1014" s="52"/>
      <c r="D1014" s="52"/>
      <c r="E1014" s="52"/>
      <c r="F1014" s="52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</row>
    <row r="1015" ht="15.75" customHeight="1">
      <c r="A1015" s="52"/>
      <c r="B1015" s="52"/>
      <c r="C1015" s="5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</row>
    <row r="1016" ht="15.75" customHeight="1">
      <c r="A1016" s="52"/>
      <c r="B1016" s="52"/>
      <c r="C1016" s="52"/>
      <c r="D1016" s="52"/>
      <c r="E1016" s="52"/>
      <c r="F1016" s="52"/>
      <c r="G1016" s="52"/>
      <c r="H1016" s="52"/>
      <c r="I1016" s="52"/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</row>
    <row r="1017" ht="15.75" customHeight="1">
      <c r="A1017" s="52"/>
      <c r="B1017" s="52"/>
      <c r="C1017" s="52"/>
      <c r="D1017" s="52"/>
      <c r="E1017" s="52"/>
      <c r="F1017" s="52"/>
      <c r="G1017" s="52"/>
      <c r="H1017" s="52"/>
      <c r="I1017" s="52"/>
      <c r="J1017" s="52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</row>
    <row r="1018" ht="15.75" customHeight="1">
      <c r="A1018" s="52"/>
      <c r="B1018" s="52"/>
      <c r="C1018" s="52"/>
      <c r="D1018" s="52"/>
      <c r="E1018" s="52"/>
      <c r="F1018" s="52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</row>
    <row r="1019" ht="15.75" customHeight="1">
      <c r="A1019" s="52"/>
      <c r="B1019" s="52"/>
      <c r="C1019" s="5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</row>
    <row r="1020" ht="15.75" customHeight="1">
      <c r="A1020" s="52"/>
      <c r="B1020" s="52"/>
      <c r="C1020" s="52"/>
      <c r="D1020" s="52"/>
      <c r="E1020" s="52"/>
      <c r="F1020" s="52"/>
      <c r="G1020" s="52"/>
      <c r="H1020" s="52"/>
      <c r="I1020" s="52"/>
      <c r="J1020" s="52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</row>
    <row r="1021" ht="15.75" customHeight="1">
      <c r="A1021" s="52"/>
      <c r="B1021" s="52"/>
      <c r="C1021" s="52"/>
      <c r="D1021" s="52"/>
      <c r="E1021" s="52"/>
      <c r="F1021" s="52"/>
      <c r="G1021" s="52"/>
      <c r="H1021" s="52"/>
      <c r="I1021" s="52"/>
      <c r="J1021" s="52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</row>
    <row r="1022" ht="15.75" customHeight="1">
      <c r="A1022" s="52"/>
      <c r="B1022" s="52"/>
      <c r="C1022" s="52"/>
      <c r="D1022" s="52"/>
      <c r="E1022" s="52"/>
      <c r="F1022" s="52"/>
      <c r="G1022" s="52"/>
      <c r="H1022" s="52"/>
      <c r="I1022" s="52"/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</row>
    <row r="1023" ht="15.75" customHeight="1">
      <c r="A1023" s="52"/>
      <c r="B1023" s="52"/>
      <c r="C1023" s="5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</row>
    <row r="1024" ht="15.75" customHeight="1">
      <c r="A1024" s="52"/>
      <c r="B1024" s="52"/>
      <c r="C1024" s="52"/>
      <c r="D1024" s="52"/>
      <c r="E1024" s="52"/>
      <c r="F1024" s="52"/>
      <c r="G1024" s="52"/>
      <c r="H1024" s="52"/>
      <c r="I1024" s="52"/>
      <c r="J1024" s="52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</row>
    <row r="1025" ht="15.75" customHeight="1">
      <c r="A1025" s="52"/>
      <c r="B1025" s="52"/>
      <c r="C1025" s="52"/>
      <c r="D1025" s="52"/>
      <c r="E1025" s="52"/>
      <c r="F1025" s="52"/>
      <c r="G1025" s="52"/>
      <c r="H1025" s="52"/>
      <c r="I1025" s="52"/>
      <c r="J1025" s="52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</row>
    <row r="1026" ht="15.75" customHeight="1">
      <c r="A1026" s="52"/>
      <c r="B1026" s="52"/>
      <c r="C1026" s="52"/>
      <c r="D1026" s="52"/>
      <c r="E1026" s="52"/>
      <c r="F1026" s="52"/>
      <c r="G1026" s="52"/>
      <c r="H1026" s="52"/>
      <c r="I1026" s="52"/>
      <c r="J1026" s="52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</row>
    <row r="1027" ht="15.75" customHeight="1">
      <c r="A1027" s="52"/>
      <c r="B1027" s="52"/>
      <c r="C1027" s="5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</row>
    <row r="1028" ht="15.75" customHeight="1">
      <c r="A1028" s="52"/>
      <c r="B1028" s="52"/>
      <c r="C1028" s="52"/>
      <c r="D1028" s="52"/>
      <c r="E1028" s="52"/>
      <c r="F1028" s="52"/>
      <c r="G1028" s="52"/>
      <c r="H1028" s="52"/>
      <c r="I1028" s="52"/>
      <c r="J1028" s="52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</row>
    <row r="1029" ht="15.75" customHeight="1">
      <c r="A1029" s="52"/>
      <c r="B1029" s="52"/>
      <c r="C1029" s="52"/>
      <c r="D1029" s="52"/>
      <c r="E1029" s="52"/>
      <c r="F1029" s="52"/>
      <c r="G1029" s="52"/>
      <c r="H1029" s="52"/>
      <c r="I1029" s="52"/>
      <c r="J1029" s="52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</row>
    <row r="1030" ht="15.75" customHeight="1">
      <c r="A1030" s="52"/>
      <c r="B1030" s="52"/>
      <c r="C1030" s="52"/>
      <c r="D1030" s="52"/>
      <c r="E1030" s="52"/>
      <c r="F1030" s="52"/>
      <c r="G1030" s="52"/>
      <c r="H1030" s="52"/>
      <c r="I1030" s="52"/>
      <c r="J1030" s="52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</row>
    <row r="1031" ht="15.75" customHeight="1">
      <c r="A1031" s="52"/>
      <c r="B1031" s="52"/>
      <c r="C1031" s="5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</row>
    <row r="1032" ht="15.75" customHeight="1">
      <c r="A1032" s="52"/>
      <c r="B1032" s="52"/>
      <c r="C1032" s="52"/>
      <c r="D1032" s="52"/>
      <c r="E1032" s="52"/>
      <c r="F1032" s="52"/>
      <c r="G1032" s="52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</row>
  </sheetData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9" width="10.0"/>
    <col customWidth="1" min="10" max="10" width="11.63"/>
    <col customWidth="1" min="11" max="11" width="10.0"/>
    <col customWidth="1" min="12" max="12" width="11.5"/>
    <col customWidth="1" min="13" max="13" width="10.13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102</v>
      </c>
      <c r="B2" s="53"/>
      <c r="C2" s="54"/>
      <c r="D2" s="53"/>
      <c r="E2" s="53">
        <v>13770.0</v>
      </c>
      <c r="F2" s="53"/>
      <c r="G2" s="54"/>
      <c r="H2" s="54"/>
      <c r="I2" s="54"/>
      <c r="J2" s="54"/>
      <c r="K2" s="53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 t="s">
        <v>103</v>
      </c>
      <c r="B3" s="54"/>
      <c r="C3" s="54"/>
      <c r="D3" s="53"/>
      <c r="E3" s="54"/>
      <c r="F3" s="54"/>
      <c r="G3" s="54"/>
      <c r="H3" s="54"/>
      <c r="I3" s="53">
        <v>22000.0</v>
      </c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 t="s">
        <v>104</v>
      </c>
      <c r="B4" s="54"/>
      <c r="C4" s="54"/>
      <c r="D4" s="54"/>
      <c r="E4" s="54"/>
      <c r="F4" s="54"/>
      <c r="G4" s="54"/>
      <c r="H4" s="54"/>
      <c r="I4" s="54"/>
      <c r="J4" s="54"/>
      <c r="K4" s="54">
        <f>25000</f>
        <v>25000</v>
      </c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 t="s">
        <v>105</v>
      </c>
      <c r="B5" s="54"/>
      <c r="C5" s="54"/>
      <c r="D5" s="54"/>
      <c r="E5" s="54"/>
      <c r="F5" s="54"/>
      <c r="G5" s="54"/>
      <c r="H5" s="54"/>
      <c r="I5" s="54"/>
      <c r="J5" s="54"/>
      <c r="K5" s="53">
        <v>7000.0</v>
      </c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/>
      <c r="B6" s="54"/>
      <c r="C6" s="54"/>
      <c r="D6" s="54"/>
      <c r="E6" s="54"/>
      <c r="F6" s="54"/>
      <c r="G6" s="54"/>
      <c r="H6" s="54"/>
      <c r="I6" s="53"/>
      <c r="J6" s="53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/>
      <c r="B7" s="54"/>
      <c r="C7" s="54"/>
      <c r="D7" s="54"/>
      <c r="E7" s="54"/>
      <c r="F7" s="54"/>
      <c r="G7" s="54"/>
      <c r="H7" s="54"/>
      <c r="I7" s="54"/>
      <c r="J7" s="54"/>
      <c r="K7" s="54"/>
      <c r="L7" s="53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0</v>
      </c>
      <c r="C89" s="55">
        <f t="shared" si="1"/>
        <v>0</v>
      </c>
      <c r="D89" s="55">
        <f t="shared" si="1"/>
        <v>0</v>
      </c>
      <c r="E89" s="55">
        <f t="shared" si="1"/>
        <v>13770</v>
      </c>
      <c r="F89" s="55">
        <f t="shared" si="1"/>
        <v>0</v>
      </c>
      <c r="G89" s="55">
        <f t="shared" si="1"/>
        <v>0</v>
      </c>
      <c r="H89" s="55">
        <f t="shared" si="1"/>
        <v>0</v>
      </c>
      <c r="I89" s="55">
        <f t="shared" si="1"/>
        <v>22000</v>
      </c>
      <c r="J89" s="55">
        <f t="shared" si="1"/>
        <v>0</v>
      </c>
      <c r="K89" s="55">
        <f t="shared" si="1"/>
        <v>32000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9" width="10.0"/>
    <col customWidth="1" min="10" max="10" width="11.63"/>
    <col customWidth="1" min="11" max="11" width="10.0"/>
    <col customWidth="1" min="12" max="12" width="11.5"/>
    <col customWidth="1" min="13" max="13" width="10.5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61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106</v>
      </c>
      <c r="B2" s="54"/>
      <c r="C2" s="54"/>
      <c r="D2" s="54"/>
      <c r="E2" s="54">
        <f>+32000+43000+20000+25000+23000</f>
        <v>143000</v>
      </c>
      <c r="F2" s="54"/>
      <c r="G2" s="54"/>
      <c r="H2" s="53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 t="s">
        <v>106</v>
      </c>
      <c r="B3" s="54"/>
      <c r="C3" s="54"/>
      <c r="D3" s="54"/>
      <c r="E3" s="53">
        <v>40000.0</v>
      </c>
      <c r="F3" s="54"/>
      <c r="G3" s="54"/>
      <c r="H3" s="54"/>
      <c r="I3" s="53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 t="s">
        <v>107</v>
      </c>
      <c r="B4" s="54"/>
      <c r="C4" s="53"/>
      <c r="D4" s="54"/>
      <c r="E4" s="53">
        <v>22674.0</v>
      </c>
      <c r="F4" s="54"/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/>
      <c r="B5" s="54"/>
      <c r="C5" s="54"/>
      <c r="D5" s="54"/>
      <c r="E5" s="54"/>
      <c r="F5" s="54"/>
      <c r="G5" s="54"/>
      <c r="H5" s="54"/>
      <c r="I5" s="53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/>
      <c r="B6" s="54"/>
      <c r="C6" s="54"/>
      <c r="D6" s="53"/>
      <c r="E6" s="54"/>
      <c r="F6" s="54"/>
      <c r="G6" s="54"/>
      <c r="H6" s="54"/>
      <c r="I6" s="53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/>
      <c r="B7" s="54"/>
      <c r="C7" s="54"/>
      <c r="D7" s="54"/>
      <c r="E7" s="53"/>
      <c r="F7" s="54"/>
      <c r="G7" s="54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3"/>
      <c r="B8" s="54"/>
      <c r="C8" s="54"/>
      <c r="D8" s="54"/>
      <c r="E8" s="53"/>
      <c r="F8" s="53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0</v>
      </c>
      <c r="C89" s="55">
        <f t="shared" si="1"/>
        <v>0</v>
      </c>
      <c r="D89" s="55">
        <f t="shared" si="1"/>
        <v>0</v>
      </c>
      <c r="E89" s="55">
        <f t="shared" si="1"/>
        <v>205674</v>
      </c>
      <c r="F89" s="55">
        <f t="shared" si="1"/>
        <v>0</v>
      </c>
      <c r="G89" s="55">
        <f t="shared" si="1"/>
        <v>0</v>
      </c>
      <c r="H89" s="55">
        <f t="shared" si="1"/>
        <v>0</v>
      </c>
      <c r="I89" s="55">
        <f t="shared" si="1"/>
        <v>0</v>
      </c>
      <c r="J89" s="55">
        <f t="shared" si="1"/>
        <v>0</v>
      </c>
      <c r="K89" s="55">
        <f t="shared" si="1"/>
        <v>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9" width="10.0"/>
    <col customWidth="1" min="10" max="10" width="11.63"/>
    <col customWidth="1" min="11" max="11" width="10.0"/>
    <col customWidth="1" min="12" max="12" width="11.5"/>
    <col customWidth="1" min="13" max="13" width="10.5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/>
      <c r="B2" s="54"/>
      <c r="C2" s="54"/>
      <c r="D2" s="54"/>
      <c r="E2" s="54"/>
      <c r="F2" s="53"/>
      <c r="G2" s="54"/>
      <c r="H2" s="54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/>
      <c r="B3" s="54"/>
      <c r="C3" s="54"/>
      <c r="D3" s="54"/>
      <c r="E3" s="54"/>
      <c r="F3" s="54"/>
      <c r="G3" s="53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/>
      <c r="B6" s="54"/>
      <c r="C6" s="54"/>
      <c r="D6" s="54"/>
      <c r="E6" s="54"/>
      <c r="F6" s="54"/>
      <c r="G6" s="53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/>
      <c r="B7" s="54"/>
      <c r="C7" s="54"/>
      <c r="D7" s="54"/>
      <c r="E7" s="54"/>
      <c r="F7" s="54"/>
      <c r="G7" s="53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3"/>
      <c r="B8" s="54"/>
      <c r="C8" s="54"/>
      <c r="D8" s="54"/>
      <c r="E8" s="54"/>
      <c r="F8" s="54"/>
      <c r="G8" s="53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0</v>
      </c>
      <c r="C89" s="55">
        <f t="shared" si="1"/>
        <v>0</v>
      </c>
      <c r="D89" s="55">
        <f t="shared" si="1"/>
        <v>0</v>
      </c>
      <c r="E89" s="55">
        <f t="shared" si="1"/>
        <v>0</v>
      </c>
      <c r="F89" s="55">
        <f t="shared" si="1"/>
        <v>0</v>
      </c>
      <c r="G89" s="55">
        <f t="shared" si="1"/>
        <v>0</v>
      </c>
      <c r="H89" s="55">
        <f t="shared" si="1"/>
        <v>0</v>
      </c>
      <c r="I89" s="55">
        <f t="shared" si="1"/>
        <v>0</v>
      </c>
      <c r="J89" s="55">
        <f t="shared" si="1"/>
        <v>0</v>
      </c>
      <c r="K89" s="55">
        <f t="shared" si="1"/>
        <v>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9" width="10.0"/>
    <col customWidth="1" min="10" max="10" width="11.63"/>
    <col customWidth="1" min="11" max="11" width="10.0"/>
    <col customWidth="1" min="12" max="12" width="11.5"/>
    <col customWidth="1" min="13" max="13" width="10.13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108</v>
      </c>
      <c r="B2" s="54">
        <f t="shared" ref="B2:E2" si="1">19*1360</f>
        <v>25840</v>
      </c>
      <c r="C2" s="54">
        <f t="shared" si="1"/>
        <v>25840</v>
      </c>
      <c r="D2" s="54">
        <f t="shared" si="1"/>
        <v>25840</v>
      </c>
      <c r="E2" s="54">
        <f t="shared" si="1"/>
        <v>25840</v>
      </c>
      <c r="F2" s="54"/>
      <c r="G2" s="54"/>
      <c r="H2" s="54"/>
      <c r="I2" s="54"/>
      <c r="J2" s="54"/>
      <c r="K2" s="54"/>
      <c r="L2" s="53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 t="s">
        <v>109</v>
      </c>
      <c r="B3" s="54"/>
      <c r="C3" s="54"/>
      <c r="D3" s="54"/>
      <c r="E3" s="54">
        <f t="shared" ref="E3:F3" si="2">9*1365</f>
        <v>12285</v>
      </c>
      <c r="F3" s="54">
        <f t="shared" si="2"/>
        <v>12285</v>
      </c>
      <c r="G3" s="54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 t="s">
        <v>110</v>
      </c>
      <c r="B4" s="54"/>
      <c r="C4" s="54"/>
      <c r="D4" s="54"/>
      <c r="E4" s="54"/>
      <c r="F4" s="54"/>
      <c r="G4" s="53">
        <v>31000.0</v>
      </c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8"/>
      <c r="B18" s="54"/>
      <c r="C18" s="54"/>
      <c r="D18" s="54"/>
      <c r="E18" s="54"/>
      <c r="F18" s="54"/>
      <c r="G18" s="54"/>
      <c r="H18" s="54"/>
      <c r="I18" s="54"/>
      <c r="J18" s="58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3">+SUM(B2:B88)</f>
        <v>25840</v>
      </c>
      <c r="C89" s="55">
        <f t="shared" si="3"/>
        <v>25840</v>
      </c>
      <c r="D89" s="55">
        <f t="shared" si="3"/>
        <v>25840</v>
      </c>
      <c r="E89" s="55">
        <f t="shared" si="3"/>
        <v>38125</v>
      </c>
      <c r="F89" s="55">
        <f t="shared" si="3"/>
        <v>12285</v>
      </c>
      <c r="G89" s="55">
        <f t="shared" si="3"/>
        <v>31000</v>
      </c>
      <c r="H89" s="55">
        <f t="shared" si="3"/>
        <v>0</v>
      </c>
      <c r="I89" s="55">
        <f t="shared" si="3"/>
        <v>0</v>
      </c>
      <c r="J89" s="55">
        <f t="shared" si="3"/>
        <v>0</v>
      </c>
      <c r="K89" s="55">
        <f t="shared" si="3"/>
        <v>0</v>
      </c>
      <c r="L89" s="55">
        <f t="shared" si="3"/>
        <v>0</v>
      </c>
      <c r="M89" s="55">
        <f t="shared" si="3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31.25"/>
    <col customWidth="1" min="2" max="9" width="10.0"/>
    <col customWidth="1" min="10" max="10" width="11.63"/>
    <col customWidth="1" min="11" max="11" width="10.0"/>
    <col customWidth="1" min="12" max="12" width="11.5"/>
    <col customWidth="1" min="13" max="13" width="10.13"/>
    <col customWidth="1" min="14" max="26" width="9.38"/>
  </cols>
  <sheetData>
    <row r="1">
      <c r="A1" s="51" t="s">
        <v>64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/>
      <c r="B2" s="54"/>
      <c r="C2" s="54"/>
      <c r="D2" s="54"/>
      <c r="E2" s="54"/>
      <c r="F2" s="53"/>
      <c r="G2" s="54"/>
      <c r="H2" s="54"/>
      <c r="I2" s="54"/>
      <c r="J2" s="54"/>
      <c r="K2" s="54"/>
      <c r="L2" s="54"/>
      <c r="M2" s="54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/>
      <c r="B3" s="54"/>
      <c r="C3" s="54"/>
      <c r="D3" s="54"/>
      <c r="E3" s="54"/>
      <c r="F3" s="54"/>
      <c r="G3" s="53"/>
      <c r="H3" s="54"/>
      <c r="I3" s="54"/>
      <c r="J3" s="54"/>
      <c r="K3" s="54"/>
      <c r="L3" s="54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/>
      <c r="B6" s="54"/>
      <c r="C6" s="54"/>
      <c r="D6" s="54"/>
      <c r="E6" s="54"/>
      <c r="F6" s="54"/>
      <c r="G6" s="53"/>
      <c r="H6" s="54"/>
      <c r="I6" s="54"/>
      <c r="J6" s="54"/>
      <c r="K6" s="54"/>
      <c r="L6" s="54"/>
      <c r="M6" s="5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/>
      <c r="B7" s="54"/>
      <c r="C7" s="54"/>
      <c r="D7" s="54"/>
      <c r="E7" s="54"/>
      <c r="F7" s="54"/>
      <c r="G7" s="53"/>
      <c r="H7" s="54"/>
      <c r="I7" s="54"/>
      <c r="J7" s="54"/>
      <c r="K7" s="54"/>
      <c r="L7" s="54"/>
      <c r="M7" s="5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3"/>
      <c r="B8" s="54"/>
      <c r="C8" s="54"/>
      <c r="D8" s="54"/>
      <c r="E8" s="54"/>
      <c r="F8" s="54"/>
      <c r="G8" s="53"/>
      <c r="H8" s="54"/>
      <c r="I8" s="54"/>
      <c r="J8" s="54"/>
      <c r="K8" s="54"/>
      <c r="L8" s="54"/>
      <c r="M8" s="5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3"/>
      <c r="B9" s="54"/>
      <c r="C9" s="54"/>
      <c r="D9" s="54"/>
      <c r="E9" s="54"/>
      <c r="F9" s="54"/>
      <c r="G9" s="53"/>
      <c r="H9" s="54"/>
      <c r="I9" s="54"/>
      <c r="J9" s="54"/>
      <c r="K9" s="54"/>
      <c r="L9" s="54"/>
      <c r="M9" s="5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3"/>
      <c r="B10" s="54"/>
      <c r="C10" s="54"/>
      <c r="D10" s="54"/>
      <c r="E10" s="54"/>
      <c r="F10" s="54"/>
      <c r="G10" s="54"/>
      <c r="H10" s="53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3"/>
      <c r="B11" s="54"/>
      <c r="C11" s="54"/>
      <c r="D11" s="54"/>
      <c r="E11" s="54"/>
      <c r="F11" s="54"/>
      <c r="G11" s="54"/>
      <c r="H11" s="53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3"/>
      <c r="B12" s="54"/>
      <c r="C12" s="54"/>
      <c r="D12" s="54"/>
      <c r="E12" s="54"/>
      <c r="F12" s="54"/>
      <c r="G12" s="54"/>
      <c r="H12" s="53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3"/>
      <c r="B13" s="54"/>
      <c r="C13" s="54"/>
      <c r="D13" s="54"/>
      <c r="E13" s="54"/>
      <c r="F13" s="54"/>
      <c r="G13" s="54"/>
      <c r="H13" s="53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3"/>
      <c r="B14" s="54"/>
      <c r="C14" s="54"/>
      <c r="D14" s="54"/>
      <c r="E14" s="54"/>
      <c r="F14" s="54"/>
      <c r="G14" s="54"/>
      <c r="H14" s="54"/>
      <c r="I14" s="54"/>
      <c r="J14" s="54"/>
      <c r="K14" s="53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3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3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3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3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8"/>
      <c r="B18" s="54"/>
      <c r="C18" s="54"/>
      <c r="D18" s="54"/>
      <c r="E18" s="54"/>
      <c r="F18" s="54"/>
      <c r="G18" s="54"/>
      <c r="H18" s="54"/>
      <c r="I18" s="54"/>
      <c r="J18" s="58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5" t="s">
        <v>54</v>
      </c>
      <c r="B89" s="55">
        <f t="shared" ref="B89:M89" si="1">+SUM(B2:B88)</f>
        <v>0</v>
      </c>
      <c r="C89" s="55">
        <f t="shared" si="1"/>
        <v>0</v>
      </c>
      <c r="D89" s="55">
        <f t="shared" si="1"/>
        <v>0</v>
      </c>
      <c r="E89" s="55">
        <f t="shared" si="1"/>
        <v>0</v>
      </c>
      <c r="F89" s="55">
        <f t="shared" si="1"/>
        <v>0</v>
      </c>
      <c r="G89" s="55">
        <f t="shared" si="1"/>
        <v>0</v>
      </c>
      <c r="H89" s="55">
        <f t="shared" si="1"/>
        <v>0</v>
      </c>
      <c r="I89" s="55">
        <f t="shared" si="1"/>
        <v>0</v>
      </c>
      <c r="J89" s="55">
        <f t="shared" si="1"/>
        <v>0</v>
      </c>
      <c r="K89" s="55">
        <f t="shared" si="1"/>
        <v>0</v>
      </c>
      <c r="L89" s="55">
        <f t="shared" si="1"/>
        <v>0</v>
      </c>
      <c r="M89" s="55">
        <f t="shared" si="1"/>
        <v>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